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filterPrivacy="1" codeName="ThisWorkbook"/>
  <bookViews>
    <workbookView xWindow="0" yWindow="0" windowWidth="24000" windowHeight="8910" tabRatio="601" activeTab="2"/>
  </bookViews>
  <sheets>
    <sheet name="Functional Assignment" sheetId="1" r:id="rId1"/>
    <sheet name="Allocation" sheetId="2" r:id="rId2"/>
    <sheet name="Summary of Returns" sheetId="4" r:id="rId3"/>
    <sheet name="Billing Det" sheetId="5" r:id="rId4"/>
    <sheet name="Meters" sheetId="7" r:id="rId5"/>
    <sheet name="Services" sheetId="8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\" hidden="1">#REF!</definedName>
    <definedName name="\\\" hidden="1">#REF!</definedName>
    <definedName name="\\\\" hidden="1">#REF!</definedName>
    <definedName name="\C">#REF!</definedName>
    <definedName name="\D">#REF!</definedName>
    <definedName name="\E">#REF!</definedName>
    <definedName name="\M">#REF!</definedName>
    <definedName name="\P">[1]dbase!#REF!</definedName>
    <definedName name="\R">#REF!</definedName>
    <definedName name="\S">[1]dbase!#REF!</definedName>
    <definedName name="\T">#REF!</definedName>
    <definedName name="\Y">[2]d20!#REF!</definedName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_123Graph_X" hidden="1">#REF!</definedName>
    <definedName name="_10NON_UTILITY">#REF!</definedName>
    <definedName name="_12MonResultsActual">'[3]12MonResults'!$AQ$4:$AQ$495</definedName>
    <definedName name="_12MonResultsRateClass">'[3]12MonResults'!$C$4:$C$495</definedName>
    <definedName name="_1GAS_FINANCING">#REF!</definedName>
    <definedName name="_xlnm._FilterDatabase" localSheetId="1" hidden="1">Allocation!$D$2:$E$1240</definedName>
    <definedName name="_xlnm._FilterDatabase" localSheetId="0" hidden="1">'Functional Assignment'!$C$2:$D$669</definedName>
    <definedName name="_may1">#REF!</definedName>
    <definedName name="_Order1" hidden="1">0</definedName>
    <definedName name="_Order2" hidden="1">0</definedName>
    <definedName name="_P">#REF!</definedName>
    <definedName name="_PG1">#REF!</definedName>
    <definedName name="_PG2">#REF!</definedName>
    <definedName name="A">#REF!</definedName>
    <definedName name="ACTUAL">"'Vol_Revs'!R5C3:R5C14"</definedName>
    <definedName name="ADJSUTW3">#REF!</definedName>
    <definedName name="ADJUSRN">#REF!</definedName>
    <definedName name="Adjust2">#REF!</definedName>
    <definedName name="ADJUSTA">#REF!</definedName>
    <definedName name="ADJUSTAA">#REF!</definedName>
    <definedName name="ADJUSTB">#REF!</definedName>
    <definedName name="ADJUSTC">#REF!</definedName>
    <definedName name="ADJUSTD1">#REF!</definedName>
    <definedName name="ADJUSTD2">#REF!</definedName>
    <definedName name="ADJUSTD3">#REF!</definedName>
    <definedName name="ADJUSTD4">#REF!</definedName>
    <definedName name="ADJUSTG1">#REF!</definedName>
    <definedName name="ADJUSTG2">#REF!</definedName>
    <definedName name="ADJUSTG3">#REF!</definedName>
    <definedName name="ADJUSTG4">#REF!</definedName>
    <definedName name="ADJUSTH">#REF!</definedName>
    <definedName name="ADJUSTI">#REF!</definedName>
    <definedName name="ADJUSTK">#REF!</definedName>
    <definedName name="ADJUSTM">#REF!</definedName>
    <definedName name="ADJUSTN">#REF!</definedName>
    <definedName name="ADJUSTO">#REF!</definedName>
    <definedName name="ADJUSTP">#REF!</definedName>
    <definedName name="ADJUSTQ">#REF!</definedName>
    <definedName name="ADJUSTR">#REF!</definedName>
    <definedName name="ADJUSTS">#REF!</definedName>
    <definedName name="ADJUSTT">#REF!</definedName>
    <definedName name="ADJUSTW1">#REF!</definedName>
    <definedName name="ADJUSTW2">#REF!</definedName>
    <definedName name="ADJUSTX">#REF!</definedName>
    <definedName name="ADJUSTY">#REF!</definedName>
    <definedName name="ALERT2">#REF!</definedName>
    <definedName name="Annual_Sales_KU">'[4]LGE Sales'!#REF!</definedName>
    <definedName name="assets">#REF!</definedName>
    <definedName name="B">#REF!</definedName>
    <definedName name="Billed_Revenues_Dollars">#REF!</definedName>
    <definedName name="Billed_Sales__KWh">#REF!</definedName>
    <definedName name="BudCol01">[5]BudgetDatabase!$J$5:$J$443</definedName>
    <definedName name="BudCol02">[5]BudgetDatabase!$K$5:$K$443</definedName>
    <definedName name="BudCol03">[5]BudgetDatabase!$L$5:$L$443</definedName>
    <definedName name="BudCol04">[5]BudgetDatabase!$M$5:$M$443</definedName>
    <definedName name="BudCol05">[5]BudgetDatabase!$N$5:$N$443</definedName>
    <definedName name="BudCol06">[5]BudgetDatabase!$O$5:$O$443</definedName>
    <definedName name="BudCol07">[5]BudgetDatabase!$P$5:$P$443</definedName>
    <definedName name="BudCol08">[5]BudgetDatabase!$Q$5:$Q$443</definedName>
    <definedName name="BudCol09">[5]BudgetDatabase!$R$5:$R$443</definedName>
    <definedName name="BudCol10">[5]BudgetDatabase!$S$5:$S$443</definedName>
    <definedName name="BudCol11">[5]BudgetDatabase!$T$5:$T$443</definedName>
    <definedName name="BudCol12">[5]BudgetDatabase!$U$5:$U$443</definedName>
    <definedName name="BudCol13">[5]BudgetDatabase!$V$5:$V$443</definedName>
    <definedName name="BudCol14">[5]BudgetDatabase!$W$5:$W$443</definedName>
    <definedName name="BudCol15">[5]BudgetDatabase!$X$5:$X$443</definedName>
    <definedName name="BudCol16">[5]BudgetDatabase!$Y$5:$Y$443</definedName>
    <definedName name="BudCol17">[5]BudgetDatabase!$Z$5:$Z$443</definedName>
    <definedName name="BudCol18">[5]BudgetDatabase!$AA$5:$AA$443</definedName>
    <definedName name="BudCol19">[5]BudgetDatabase!$AB$5:$AB$443</definedName>
    <definedName name="BudCol20">[5]BudgetDatabase!$AC$5:$AC$443</definedName>
    <definedName name="BudCol21">[5]BudgetDatabase!$AD$5:$AD$443</definedName>
    <definedName name="BudCol22">[5]BudgetDatabase!$AE$5:$AE$443</definedName>
    <definedName name="BudCol23">[5]BudgetDatabase!$AF$5:$AF$443</definedName>
    <definedName name="BudCol24">[5]BudgetDatabase!$AG$5:$AG$443</definedName>
    <definedName name="BudCol25">[5]BudgetDatabase!$AH$5:$AH$443</definedName>
    <definedName name="BudColTmp">[5]BudgetDatabase!$AJ$5:$AJ$443</definedName>
    <definedName name="C_">#REF!</definedName>
    <definedName name="Choices_Wrapper">[0]!Choices_Wrapper</definedName>
    <definedName name="CM">#REF!</definedName>
    <definedName name="Coal_Annual_KU">'[4]LGE Coal'!#REF!</definedName>
    <definedName name="coal_hide_ku_01">'[4]LGE Coal'!#REF!</definedName>
    <definedName name="coal_hide_lge_01">'[4]LGE Coal'!#REF!</definedName>
    <definedName name="coal_ku_01">'[4]LGE Coal'!#REF!</definedName>
    <definedName name="ColumnAttributes1">#REF!</definedName>
    <definedName name="ColumnHeadings1">#REF!</definedName>
    <definedName name="Comp">[0]!Comp</definedName>
    <definedName name="ConsEarnings">#REF!</definedName>
    <definedName name="CONSOLIDATED">#REF!</definedName>
    <definedName name="CORPORATE">#REF!</definedName>
    <definedName name="counter">#REF!</definedName>
    <definedName name="CREDIT">#REF!</definedName>
    <definedName name="CurReptgMo">[5]Input!$K$19</definedName>
    <definedName name="CurReptgYr">[5]Input!$K$21</definedName>
    <definedName name="D">#REF!</definedName>
    <definedName name="data">#REF!</definedName>
    <definedName name="data1">'[6]1'!#REF!</definedName>
    <definedName name="DateTimeNow">[5]Input!$AE$12</definedName>
    <definedName name="DEBIT">#REF!</definedName>
    <definedName name="Detail">#REF!</definedName>
    <definedName name="ELEC_NET_OP_INC">#REF!</definedName>
    <definedName name="ELIMS">#REF!</definedName>
    <definedName name="EXHIB1A">'[7]#REF'!#REF!</definedName>
    <definedName name="EXHIB1B">#REF!</definedName>
    <definedName name="EXHIB1C">#REF!</definedName>
    <definedName name="EXHIB2B">'[8]Ex 2'!#REF!</definedName>
    <definedName name="EXHIB3">#REF!</definedName>
    <definedName name="EXHIB6">'[8]not used Ex 4'!#REF!</definedName>
    <definedName name="F">#REF!</definedName>
    <definedName name="Fac_2000">'[4]LGE Base Fuel &amp; FAC'!#REF!</definedName>
    <definedName name="fac_annual_ku">'[4]LGE Base Fuel &amp; FAC'!#REF!</definedName>
    <definedName name="fac_hide_ku_01">'[4]LGE Base Fuel &amp; FAC'!#REF!</definedName>
    <definedName name="fac_hide_lge_01">'[4]LGE Base Fuel &amp; FAC'!#REF!</definedName>
    <definedName name="fac_ku_01">'[4]LGE Base Fuel &amp; FAC'!#REF!</definedName>
    <definedName name="FOOTER">#REF!</definedName>
    <definedName name="FORECAST">"'IFPSReport'!R5C3:R5C14"</definedName>
    <definedName name="fuelcost">#REF!</definedName>
    <definedName name="Gas_Annual_NetRev">#REF!</definedName>
    <definedName name="Gas_Annual_Revenue">#REF!</definedName>
    <definedName name="gas_data">#REF!</definedName>
    <definedName name="Gas_Monthly_NetRevenue">#REF!</definedName>
    <definedName name="GAS_NET_OP_INC">#REF!</definedName>
    <definedName name="Gas_Sales_Revenues">#REF!</definedName>
    <definedName name="GenEx_Annual_KU">'[4]LGE Cost of Sales'!#REF!</definedName>
    <definedName name="genex_hide_ku_01">'[4]LGE Cost of Sales'!#REF!</definedName>
    <definedName name="genex_hide_lge_01">'[4]LGE Cost of Sales'!#REF!</definedName>
    <definedName name="genex_ku_01">'[4]LGE Cost of Sales'!#REF!</definedName>
    <definedName name="H">#REF!</definedName>
    <definedName name="Home_KU">#REF!</definedName>
    <definedName name="INPUT1">#REF!</definedName>
    <definedName name="INPUT2">#REF!</definedName>
    <definedName name="INPUTCOL">#REF!</definedName>
    <definedName name="INPUTROW">#REF!</definedName>
    <definedName name="InputSec01">[5]Input!$M$30</definedName>
    <definedName name="InputSec02">[5]Input!$M$40:$M$75</definedName>
    <definedName name="InputSec03">[5]Input!$K$87:$Q$89</definedName>
    <definedName name="InputSec04">[5]Input!$O$100:$Q$100</definedName>
    <definedName name="InputSec05A">[5]Input!$O$110:$Q$110</definedName>
    <definedName name="InputSec05B">[5]Input!$O$116:$Q$122</definedName>
    <definedName name="InputSec06">[5]Input!$M$133:$O$142</definedName>
    <definedName name="InputSec07">[5]Input!$O$151:$O$181</definedName>
    <definedName name="InputSec08A">[5]Input!$O$259:$O$283</definedName>
    <definedName name="InputSec08B">[5]Input!$G$296:$Q$296</definedName>
    <definedName name="InputSec08C">[5]Input!$I$306:$K$306</definedName>
    <definedName name="InputSec09A">[5]Input!$K$316:$Q$318</definedName>
    <definedName name="InputSec09B">[5]Input!$K$328:$M$330</definedName>
    <definedName name="InputSec10A">[5]Input!$K$345:$O$349</definedName>
    <definedName name="InputSec10B">[5]Input!$K$355:$O$355</definedName>
    <definedName name="InputSec10C">[5]Input!$K$362:$O$364</definedName>
    <definedName name="InputSec10D">[5]Input!$K$370:$O$370</definedName>
    <definedName name="InputSec11">[5]Input!$M$383:$O$391</definedName>
    <definedName name="InputSec12A">[5]Input!$M$406:$M$418</definedName>
    <definedName name="InputSec12B">[5]Input!$M$424</definedName>
    <definedName name="InputSec13">[5]Input!$M$433:$O$433</definedName>
    <definedName name="KUELIMBAL">#REF!</definedName>
    <definedName name="KUELIMCASH">#REF!</definedName>
    <definedName name="KUPWRGENIS">#REF!</definedName>
    <definedName name="KWHCol01">[5]KWHDistDatabase!$I$5:$I$425</definedName>
    <definedName name="KWHCol02">[5]KWHDistDatabase!$J$5:$J$425</definedName>
    <definedName name="KWHCol03">[5]KWHDistDatabase!$K$5:$K$425</definedName>
    <definedName name="KWHCol04">[5]KWHDistDatabase!$L$5:$L$425</definedName>
    <definedName name="KWHCol05">[5]KWHDistDatabase!$M$5:$M$425</definedName>
    <definedName name="KWHCol06">[5]KWHDistDatabase!$N$5:$N$425</definedName>
    <definedName name="KWHCol07">[5]KWHDistDatabase!$O$5:$O$425</definedName>
    <definedName name="KWHCol08">[5]KWHDistDatabase!$P$5:$P$425</definedName>
    <definedName name="KWHCol09">[5]KWHDistDatabase!$Q$5:$Q$425</definedName>
    <definedName name="KWHCol10">[5]KWHDistDatabase!$R$5:$R$425</definedName>
    <definedName name="KWHCol11">[5]KWHDistDatabase!$S$5:$S$425</definedName>
    <definedName name="KWHCol12">[5]KWHDistDatabase!$T$5:$T$425</definedName>
    <definedName name="KWHCol13">[5]KWHDistDatabase!$U$5:$U$425</definedName>
    <definedName name="KWHCol14">[5]KWHDistDatabase!$V$5:$V$425</definedName>
    <definedName name="KWHCol15">[5]KWHDistDatabase!$W$5:$W$425</definedName>
    <definedName name="KWHCol16">[5]KWHDistDatabase!$X$5:$X$425</definedName>
    <definedName name="KWHCol17">[5]KWHDistDatabase!$Y$5:$Y$425</definedName>
    <definedName name="KWHCol18">[5]KWHDistDatabase!$Z$5:$Z$425</definedName>
    <definedName name="KWHCol19">[5]KWHDistDatabase!$AA$5:$AA$425</definedName>
    <definedName name="KWHCol20">[5]KWHDistDatabase!$AB$5:$AB$425</definedName>
    <definedName name="KWHCol21">[5]KWHDistDatabase!$AC$5:$AC$425</definedName>
    <definedName name="KWHCol22">[5]KWHDistDatabase!$AD$5:$AD$425</definedName>
    <definedName name="KWHCol23">[5]KWHDistDatabase!$AE$5:$AE$425</definedName>
    <definedName name="KWHCol24">[5]KWHDistDatabase!$AF$5:$AF$425</definedName>
    <definedName name="KWHCol25">[5]KWHDistDatabase!$AG$5:$AG$425</definedName>
    <definedName name="KWHColTmp">[5]KWHDistDatabase!$AI$5:$AI$425</definedName>
    <definedName name="L_12MonResults_Demand_Measured_Base">'[9]12MonResults'!$K$4:$K$459</definedName>
    <definedName name="L_12MonResults_RateClass">'[9]12MonResults'!$C$4:$C$459</definedName>
    <definedName name="LEC">#REF!</definedName>
    <definedName name="LECBAL">#REF!</definedName>
    <definedName name="LECCASH">#REF!</definedName>
    <definedName name="LES">#REF!</definedName>
    <definedName name="LGE">#REF!</definedName>
    <definedName name="LNGCL">#REF!</definedName>
    <definedName name="Losses_by_State">#REF!</definedName>
    <definedName name="LOUPHONECOBAL">#REF!</definedName>
    <definedName name="LOUPHONECOCASH">#REF!</definedName>
    <definedName name="LOUPHONECOIS">#REF!</definedName>
    <definedName name="LPI">#REF!</definedName>
    <definedName name="MAIN">#REF!</definedName>
    <definedName name="MESG1">#REF!</definedName>
    <definedName name="MESG2">#REF!</definedName>
    <definedName name="MONTH_NAME">#REF!</definedName>
    <definedName name="MONTHCOUNT">#REF!</definedName>
    <definedName name="NATURAL">#REF!</definedName>
    <definedName name="NET_OP_INC">#REF!</definedName>
    <definedName name="Net_Revenues">#REF!</definedName>
    <definedName name="Net_Unbilled_KWh">#REF!</definedName>
    <definedName name="Net_Unbilled_Revenue_Dollars">#REF!</definedName>
    <definedName name="netrev_hide_ku_01">'[4]LGE Gross Margin-Inc.Stmt'!#REF!</definedName>
    <definedName name="netrev_hide_lge_01">'[4]LGE Gross Margin-Inc.Stmt'!#REF!</definedName>
    <definedName name="netrev_ku_01">'[4]LGE Gross Margin-Inc.Stmt'!#REF!</definedName>
    <definedName name="NetRevenue_Annual_KU">'[4]LGE Gross Margin-Inc.Stmt'!#REF!</definedName>
    <definedName name="NetRevenues">#REF!</definedName>
    <definedName name="NextReptgMo">[5]Input!$AE$19</definedName>
    <definedName name="NextReptgYr">[5]Input!$AE$21</definedName>
    <definedName name="Operating_Revenue_Dollars">#REF!</definedName>
    <definedName name="Operating_Sales__KWh">#REF!</definedName>
    <definedName name="PAGE">#REF!</definedName>
    <definedName name="PAGE10">#REF!</definedName>
    <definedName name="PAGE1B">[2]d20!#REF!</definedName>
    <definedName name="PAGE7">#REF!</definedName>
    <definedName name="page8">#REF!</definedName>
    <definedName name="PAGE9">#REF!</definedName>
    <definedName name="PgFERC_449">#REF!</definedName>
    <definedName name="Plan">#REF!</definedName>
    <definedName name="_xlnm.Print_Area" localSheetId="1">Allocation!$A$1:$U$1102</definedName>
    <definedName name="_xlnm.Print_Area" localSheetId="3">'Billing Det'!$A$1:$K$34</definedName>
    <definedName name="_xlnm.Print_Area" localSheetId="0">'Functional Assignment'!$A$1:$AE$669</definedName>
    <definedName name="_xlnm.Print_Area" localSheetId="4">Meters!$A$1:$F$39</definedName>
    <definedName name="_xlnm.Print_Area" localSheetId="2">'Summary of Returns'!$A$1:$G$69</definedName>
    <definedName name="_xlnm.Print_Titles" localSheetId="1">Allocation!$A:$E,Allocation!$2:$4</definedName>
    <definedName name="_xlnm.Print_Titles" localSheetId="3">'Billing Det'!$A:$A,'Billing Det'!$33:$34</definedName>
    <definedName name="_xlnm.Print_Titles" localSheetId="0">'Functional Assignment'!$A:$E,'Functional Assignment'!$2:$4</definedName>
    <definedName name="PRINT1">#REF!</definedName>
    <definedName name="PWRGENBAL">#REF!</definedName>
    <definedName name="PWRGENCASH">#REF!</definedName>
    <definedName name="QtrbyMonth">#REF!</definedName>
    <definedName name="RangeRptgMo">[10]Main!$K$11</definedName>
    <definedName name="RangeRptgYr">[11]Main!$G$5</definedName>
    <definedName name="REPORT">#REF!</definedName>
    <definedName name="ReportTitle1">#REF!</definedName>
    <definedName name="require_hide_ku_01">'[4]LGE Require &amp; Source'!#REF!</definedName>
    <definedName name="require_hide_lge_01">'[4]LGE Require &amp; Source'!#REF!</definedName>
    <definedName name="require_ku_01">'[4]LGE Require &amp; Source'!#REF!</definedName>
    <definedName name="Requirements_Annual_KU">'[4]LGE Require &amp; Source'!#REF!</definedName>
    <definedName name="Requirements_Data">'[4]LGE Require &amp; Source'!#REF!</definedName>
    <definedName name="Requirements_KU">'[4]LGE Require &amp; Source'!#REF!</definedName>
    <definedName name="RevCol01">#REF!</definedName>
    <definedName name="RevCol01A">#REF!</definedName>
    <definedName name="RevCol01B">[12]RevDatabase!#REF!</definedName>
    <definedName name="RevCol02">#REF!</definedName>
    <definedName name="RevCol02A">#REF!</definedName>
    <definedName name="RevCol02B">[12]RevDatabase!#REF!</definedName>
    <definedName name="RevCol03">#REF!</definedName>
    <definedName name="RevCol04">#REF!</definedName>
    <definedName name="RevCol05">#REF!</definedName>
    <definedName name="RevCol06">#REF!</definedName>
    <definedName name="RevCol07">#REF!</definedName>
    <definedName name="RevCol08">#REF!</definedName>
    <definedName name="RevCol09">#REF!</definedName>
    <definedName name="RevCol10">#REF!</definedName>
    <definedName name="RevCol11">#REF!</definedName>
    <definedName name="RevCol12">#REF!</definedName>
    <definedName name="RevCol13">#REF!</definedName>
    <definedName name="RevCol14">#REF!</definedName>
    <definedName name="RevCol15">#REF!</definedName>
    <definedName name="RevCol16">#REF!</definedName>
    <definedName name="RevCol17">#REF!</definedName>
    <definedName name="RevCol18">#REF!</definedName>
    <definedName name="RevCol19">#REF!</definedName>
    <definedName name="RevCol20">#REF!</definedName>
    <definedName name="RevCol21">#REF!</definedName>
    <definedName name="RevCol22">#REF!</definedName>
    <definedName name="RevCol23">#REF!</definedName>
    <definedName name="RevCol24">#REF!</definedName>
    <definedName name="RevCol25">#REF!</definedName>
    <definedName name="RevCol26">#REF!</definedName>
    <definedName name="RevCol27">#REF!</definedName>
    <definedName name="RevCol28">#REF!</definedName>
    <definedName name="RevCol29">#REF!</definedName>
    <definedName name="RevCol30">#REF!</definedName>
    <definedName name="RevCol31">#REF!</definedName>
    <definedName name="RevCol32">#REF!</definedName>
    <definedName name="RevCol33">#REF!</definedName>
    <definedName name="RevCol34">#REF!</definedName>
    <definedName name="RevCol35">#REF!</definedName>
    <definedName name="RevCol36">#REF!</definedName>
    <definedName name="RevCol37">#REF!</definedName>
    <definedName name="RevColTmp">[12]RevDatabase!#REF!</definedName>
    <definedName name="RevColTmpA">[12]RevDatabase!#REF!</definedName>
    <definedName name="RevColTmpB">[12]RevDatabase!#REF!</definedName>
    <definedName name="revenues_hide_ku_01">'[4]KU Other Electric Revenues'!#REF!</definedName>
    <definedName name="revenues_ku_01">'[4]KU Other Electric Revenues'!#REF!</definedName>
    <definedName name="RowDetails1">#REF!</definedName>
    <definedName name="RPTCOL">#REF!</definedName>
    <definedName name="RPTROW">#REF!</definedName>
    <definedName name="Sales">'[4]LGE Sales'!#REF!</definedName>
    <definedName name="sales_hide_ku_01">'[4]LGE Sales'!#REF!</definedName>
    <definedName name="sales_ku_01">'[4]LGE Sales'!#REF!</definedName>
    <definedName name="sales_title_ku">'[4]LGE Sales'!#REF!</definedName>
    <definedName name="SCHEDZ">#REF!</definedName>
    <definedName name="shoot">#REF!</definedName>
    <definedName name="START">#REF!</definedName>
    <definedName name="START2">#REF!</definedName>
    <definedName name="START3">#REF!</definedName>
    <definedName name="Support">#REF!</definedName>
    <definedName name="SUPPORT5">#REF!</definedName>
    <definedName name="SUPPORT6">#REF!</definedName>
    <definedName name="TAX_RATE">'[7]#REF'!#REF!</definedName>
    <definedName name="TempReptgMo">[5]Input!$AG$19</definedName>
    <definedName name="TempReptgYr">[5]Input!$AG$21</definedName>
    <definedName name="TenyrNIAC">#REF!</definedName>
    <definedName name="TenyrRev">#REF!</definedName>
    <definedName name="test">[0]!test</definedName>
    <definedName name="Title">#REF!</definedName>
    <definedName name="Title_Choice">#REF!</definedName>
    <definedName name="Titles">#REF!</definedName>
    <definedName name="Titles_KU">#REF!</definedName>
    <definedName name="ttt">#REF!</definedName>
    <definedName name="UpdateDate">[5]Input!$M$12</definedName>
    <definedName name="UpdateTime">[5]Input!$O$12</definedName>
    <definedName name="Variance">#REF!</definedName>
    <definedName name="VIEW1">#REF!</definedName>
    <definedName name="vol_rev_annual_ku">'[4]LGE Retail Margin'!#REF!</definedName>
    <definedName name="vol_rev_hide_ku_monthly">'[4]LGE Retail Margin'!#REF!</definedName>
    <definedName name="vol_rev_hide_lge_01">'[4]LGE Retail Margin'!#REF!</definedName>
    <definedName name="vol_rev_ku_monthly">'[4]LGE Retail Margin'!#REF!</definedName>
    <definedName name="volrev_data">'[4]LGE Retail Margin'!#REF!</definedName>
    <definedName name="YTD">#REF!</definedName>
  </definedNames>
  <calcPr calcId="171027"/>
</workbook>
</file>

<file path=xl/calcChain.xml><?xml version="1.0" encoding="utf-8"?>
<calcChain xmlns="http://schemas.openxmlformats.org/spreadsheetml/2006/main">
  <c r="F964" i="2" l="1"/>
  <c r="O1077" i="2" l="1"/>
  <c r="K1077" i="2"/>
  <c r="AC1064" i="2" l="1"/>
  <c r="AC1065" i="2"/>
  <c r="AC1066" i="2"/>
  <c r="AC1067" i="2"/>
  <c r="AC1068" i="2"/>
  <c r="AC1081" i="2"/>
  <c r="AC1082" i="2"/>
  <c r="AC1083" i="2"/>
  <c r="AC1085" i="2"/>
  <c r="AC1086" i="2"/>
  <c r="AC1090" i="2"/>
  <c r="AC1092" i="2"/>
  <c r="AC1093" i="2"/>
  <c r="AC1094" i="2"/>
  <c r="AC1098" i="2"/>
  <c r="AC1099" i="2"/>
  <c r="D16" i="5" l="1"/>
  <c r="O1038" i="2"/>
  <c r="O1039" i="2"/>
  <c r="O1037" i="2"/>
  <c r="K1038" i="2" l="1"/>
  <c r="K1039" i="2"/>
  <c r="K1037" i="2"/>
  <c r="G20" i="5"/>
  <c r="D20" i="5"/>
  <c r="F20" i="5" s="1"/>
  <c r="F16" i="5"/>
  <c r="K16" i="5"/>
  <c r="G16" i="5"/>
  <c r="C16" i="5"/>
  <c r="B16" i="5"/>
  <c r="AA1038" i="2" l="1"/>
  <c r="AA1039" i="2"/>
  <c r="AA1037" i="2"/>
  <c r="F1038" i="2"/>
  <c r="F1039" i="2"/>
  <c r="F1037" i="2"/>
  <c r="M16" i="5" l="1"/>
  <c r="M20" i="5"/>
  <c r="M23" i="5" l="1"/>
  <c r="I1013" i="2" s="1"/>
  <c r="I1024" i="2" s="1"/>
  <c r="AC1057" i="2"/>
  <c r="AC1050" i="2"/>
  <c r="AC1043" i="2"/>
  <c r="AC1042" i="2"/>
  <c r="AC1041" i="2"/>
  <c r="AC1040" i="2"/>
  <c r="AC1039" i="2"/>
  <c r="AC1038" i="2"/>
  <c r="AC1037" i="2"/>
  <c r="AC1032" i="2"/>
  <c r="AC1031" i="2"/>
  <c r="AC1021" i="2"/>
  <c r="AC1020" i="2"/>
  <c r="AC1009" i="2"/>
  <c r="AC1008" i="2"/>
  <c r="AC1004" i="2"/>
  <c r="AC997" i="2"/>
  <c r="AC996" i="2"/>
  <c r="AC994" i="2"/>
  <c r="AC993" i="2"/>
  <c r="AC992" i="2"/>
  <c r="AC991" i="2"/>
  <c r="AC990" i="2"/>
  <c r="AC989" i="2"/>
  <c r="AC987" i="2"/>
  <c r="AC985" i="2"/>
  <c r="AC983" i="2"/>
  <c r="AC982" i="2"/>
  <c r="AC980" i="2"/>
  <c r="AC978" i="2"/>
  <c r="AC974" i="2"/>
  <c r="AC972" i="2"/>
  <c r="AC971" i="2"/>
  <c r="AC970" i="2"/>
  <c r="AC969" i="2"/>
  <c r="AC967" i="2"/>
  <c r="AC963" i="2"/>
  <c r="AC962" i="2"/>
  <c r="AC960" i="2"/>
  <c r="AC959" i="2"/>
  <c r="AC958" i="2"/>
  <c r="AC957" i="2"/>
  <c r="AC956" i="2"/>
  <c r="AC955" i="2"/>
  <c r="AC953" i="2"/>
  <c r="AC951" i="2"/>
  <c r="AC949" i="2"/>
  <c r="AC947" i="2"/>
  <c r="AC946" i="2"/>
  <c r="AC945" i="2"/>
  <c r="AC943" i="2"/>
  <c r="AC941" i="2"/>
  <c r="AC939" i="2"/>
  <c r="AC938" i="2"/>
  <c r="AC936" i="2"/>
  <c r="AC934" i="2"/>
  <c r="AC932" i="2"/>
  <c r="AC930" i="2"/>
  <c r="AC929" i="2"/>
  <c r="AC928" i="2"/>
  <c r="AC927" i="2"/>
  <c r="AC925" i="2"/>
  <c r="AC922" i="2"/>
  <c r="AC921" i="2"/>
  <c r="AC919" i="2"/>
  <c r="AC918" i="2"/>
  <c r="AC917" i="2"/>
  <c r="AC916" i="2"/>
  <c r="AC915" i="2"/>
  <c r="AC914" i="2"/>
  <c r="AC912" i="2"/>
  <c r="AC910" i="2"/>
  <c r="AC908" i="2"/>
  <c r="AC907" i="2"/>
  <c r="AC905" i="2"/>
  <c r="AC903" i="2"/>
  <c r="AC901" i="2"/>
  <c r="AC899" i="2"/>
  <c r="AC898" i="2"/>
  <c r="AC897" i="2"/>
  <c r="AC896" i="2"/>
  <c r="AC894" i="2"/>
  <c r="AC890" i="2"/>
  <c r="AC889" i="2"/>
  <c r="AC887" i="2"/>
  <c r="AC886" i="2"/>
  <c r="AC885" i="2"/>
  <c r="AC884" i="2"/>
  <c r="AC883" i="2"/>
  <c r="AC881" i="2"/>
  <c r="AC879" i="2"/>
  <c r="AC878" i="2"/>
  <c r="AC876" i="2"/>
  <c r="AC874" i="2"/>
  <c r="AC872" i="2"/>
  <c r="AC871" i="2"/>
  <c r="AC869" i="2"/>
  <c r="AC867" i="2"/>
  <c r="AC865" i="2"/>
  <c r="AC863" i="2"/>
  <c r="AC862" i="2"/>
  <c r="AC861" i="2"/>
  <c r="AC859" i="2"/>
  <c r="AC857" i="2"/>
  <c r="AC856" i="2"/>
  <c r="AC854" i="2"/>
  <c r="AC853" i="2"/>
  <c r="AC852" i="2"/>
  <c r="AC851" i="2"/>
  <c r="AC850" i="2"/>
  <c r="AC849" i="2"/>
  <c r="AC847" i="2"/>
  <c r="AC845" i="2"/>
  <c r="AC843" i="2"/>
  <c r="AC841" i="2"/>
  <c r="AC839" i="2"/>
  <c r="AC838" i="2"/>
  <c r="AC837" i="2"/>
  <c r="AC835" i="2"/>
  <c r="AC829" i="2"/>
  <c r="AC827" i="2"/>
  <c r="AC826" i="2"/>
  <c r="AC825" i="2"/>
  <c r="AC824" i="2"/>
  <c r="AC822" i="2"/>
  <c r="AC820" i="2"/>
  <c r="AC787" i="2"/>
  <c r="AC786" i="2"/>
  <c r="AC773" i="2"/>
  <c r="AC772" i="2"/>
  <c r="AC771" i="2"/>
  <c r="AC769" i="2"/>
  <c r="AC759" i="2"/>
  <c r="AC758" i="2"/>
  <c r="AC756" i="2"/>
  <c r="AC755" i="2"/>
  <c r="AC754" i="2"/>
  <c r="AC753" i="2"/>
  <c r="AC752" i="2"/>
  <c r="AC751" i="2"/>
  <c r="AC750" i="2"/>
  <c r="AC749" i="2"/>
  <c r="AC748" i="2"/>
  <c r="AC747" i="2"/>
  <c r="AC746" i="2"/>
  <c r="AC744" i="2"/>
  <c r="AC742" i="2"/>
  <c r="AC740" i="2"/>
  <c r="AC738" i="2"/>
  <c r="AC737" i="2"/>
  <c r="AC736" i="2"/>
  <c r="AC735" i="2"/>
  <c r="AC734" i="2"/>
  <c r="AC733" i="2"/>
  <c r="AC732" i="2"/>
  <c r="AC731" i="2"/>
  <c r="AC729" i="2"/>
  <c r="AC727" i="2"/>
  <c r="AC725" i="2"/>
  <c r="AC724" i="2"/>
  <c r="AC723" i="2"/>
  <c r="AC712" i="2"/>
  <c r="AC711" i="2"/>
  <c r="AC709" i="2"/>
  <c r="AC696" i="2"/>
  <c r="AC695" i="2"/>
  <c r="AC694" i="2"/>
  <c r="AC693" i="2"/>
  <c r="AC692" i="2"/>
  <c r="AC690" i="2"/>
  <c r="AC688" i="2"/>
  <c r="AC687" i="2"/>
  <c r="AC685" i="2"/>
  <c r="AC684" i="2"/>
  <c r="AC682" i="2"/>
  <c r="AC681" i="2"/>
  <c r="AC679" i="2"/>
  <c r="AC678" i="2"/>
  <c r="AC676" i="2"/>
  <c r="AC675" i="2"/>
  <c r="AC673" i="2"/>
  <c r="AC672" i="2"/>
  <c r="AC668" i="2"/>
  <c r="AC667" i="2"/>
  <c r="AC660" i="2"/>
  <c r="AC659" i="2"/>
  <c r="AC657" i="2"/>
  <c r="AC656" i="2"/>
  <c r="AC654" i="2"/>
  <c r="AC653" i="2"/>
  <c r="AC648" i="2"/>
  <c r="AC647" i="2"/>
  <c r="AC639" i="2"/>
  <c r="AC638" i="2"/>
  <c r="AC637" i="2"/>
  <c r="AC636" i="2"/>
  <c r="AC635" i="2"/>
  <c r="AC633" i="2"/>
  <c r="AC631" i="2"/>
  <c r="AC630" i="2"/>
  <c r="AC628" i="2"/>
  <c r="AC627" i="2"/>
  <c r="AC625" i="2"/>
  <c r="AC624" i="2"/>
  <c r="AC622" i="2"/>
  <c r="AC621" i="2"/>
  <c r="AC619" i="2"/>
  <c r="AC618" i="2"/>
  <c r="AC616" i="2"/>
  <c r="AC615" i="2"/>
  <c r="AC611" i="2"/>
  <c r="AC610" i="2"/>
  <c r="AC603" i="2"/>
  <c r="AC602" i="2"/>
  <c r="AC600" i="2"/>
  <c r="AC599" i="2"/>
  <c r="AC597" i="2"/>
  <c r="AC596" i="2"/>
  <c r="AC591" i="2"/>
  <c r="AC590" i="2"/>
  <c r="AC582" i="2"/>
  <c r="AC581" i="2"/>
  <c r="AC580" i="2"/>
  <c r="AC579" i="2"/>
  <c r="AC578" i="2"/>
  <c r="AC577" i="2"/>
  <c r="AC575" i="2"/>
  <c r="AC573" i="2"/>
  <c r="AC572" i="2"/>
  <c r="AC570" i="2"/>
  <c r="AC569" i="2"/>
  <c r="AC567" i="2"/>
  <c r="AC566" i="2"/>
  <c r="AC564" i="2"/>
  <c r="AC563" i="2"/>
  <c r="AC561" i="2"/>
  <c r="AC560" i="2"/>
  <c r="AC558" i="2"/>
  <c r="AC557" i="2"/>
  <c r="AC553" i="2"/>
  <c r="AC552" i="2"/>
  <c r="AC545" i="2"/>
  <c r="AC544" i="2"/>
  <c r="AC542" i="2"/>
  <c r="AC541" i="2"/>
  <c r="AC539" i="2"/>
  <c r="AC538" i="2"/>
  <c r="AC533" i="2"/>
  <c r="AC532" i="2"/>
  <c r="AC524" i="2"/>
  <c r="AC523" i="2"/>
  <c r="AC522" i="2"/>
  <c r="AC521" i="2"/>
  <c r="AC520" i="2"/>
  <c r="AC518" i="2"/>
  <c r="AC516" i="2"/>
  <c r="AC515" i="2"/>
  <c r="AC513" i="2"/>
  <c r="AC512" i="2"/>
  <c r="AC510" i="2"/>
  <c r="AC509" i="2"/>
  <c r="AC507" i="2"/>
  <c r="AC506" i="2"/>
  <c r="AC504" i="2"/>
  <c r="AC503" i="2"/>
  <c r="AC501" i="2"/>
  <c r="AC500" i="2"/>
  <c r="AC496" i="2"/>
  <c r="AC495" i="2"/>
  <c r="AC488" i="2"/>
  <c r="AC487" i="2"/>
  <c r="AC485" i="2"/>
  <c r="AC484" i="2"/>
  <c r="AC482" i="2"/>
  <c r="AC481" i="2"/>
  <c r="AC476" i="2"/>
  <c r="AC475" i="2"/>
  <c r="AC467" i="2"/>
  <c r="AC466" i="2"/>
  <c r="AC465" i="2"/>
  <c r="AC464" i="2"/>
  <c r="AC463" i="2"/>
  <c r="AC461" i="2"/>
  <c r="AC459" i="2"/>
  <c r="AC458" i="2"/>
  <c r="AC456" i="2"/>
  <c r="AC455" i="2"/>
  <c r="AC453" i="2"/>
  <c r="AC452" i="2"/>
  <c r="AC450" i="2"/>
  <c r="AC449" i="2"/>
  <c r="AC447" i="2"/>
  <c r="AC446" i="2"/>
  <c r="AC444" i="2"/>
  <c r="AC443" i="2"/>
  <c r="AC439" i="2"/>
  <c r="AC438" i="2"/>
  <c r="AC431" i="2"/>
  <c r="AC430" i="2"/>
  <c r="AC428" i="2"/>
  <c r="AC427" i="2"/>
  <c r="AC425" i="2"/>
  <c r="AC424" i="2"/>
  <c r="AC419" i="2"/>
  <c r="AC418" i="2"/>
  <c r="AC410" i="2"/>
  <c r="AC409" i="2"/>
  <c r="AC408" i="2"/>
  <c r="AC407" i="2"/>
  <c r="AC406" i="2"/>
  <c r="AC404" i="2"/>
  <c r="AC402" i="2"/>
  <c r="AC401" i="2"/>
  <c r="AC399" i="2"/>
  <c r="AC398" i="2"/>
  <c r="AC396" i="2"/>
  <c r="AC395" i="2"/>
  <c r="AC393" i="2"/>
  <c r="AC392" i="2"/>
  <c r="AC390" i="2"/>
  <c r="AC389" i="2"/>
  <c r="AC388" i="2"/>
  <c r="AC386" i="2"/>
  <c r="AC385" i="2"/>
  <c r="AC381" i="2"/>
  <c r="AC380" i="2"/>
  <c r="AC373" i="2"/>
  <c r="AC372" i="2"/>
  <c r="AC370" i="2"/>
  <c r="AC369" i="2"/>
  <c r="AC367" i="2"/>
  <c r="AC366" i="2"/>
  <c r="AC361" i="2"/>
  <c r="AC360" i="2"/>
  <c r="AC352" i="2"/>
  <c r="AC351" i="2"/>
  <c r="AC350" i="2"/>
  <c r="AC349" i="2"/>
  <c r="AC348" i="2"/>
  <c r="AC346" i="2"/>
  <c r="AC344" i="2"/>
  <c r="AC343" i="2"/>
  <c r="AC341" i="2"/>
  <c r="AC340" i="2"/>
  <c r="AC338" i="2"/>
  <c r="AC337" i="2"/>
  <c r="AC335" i="2"/>
  <c r="AC334" i="2"/>
  <c r="AC332" i="2"/>
  <c r="AC331" i="2"/>
  <c r="AC329" i="2"/>
  <c r="AC328" i="2"/>
  <c r="AC324" i="2"/>
  <c r="AC323" i="2"/>
  <c r="AC316" i="2"/>
  <c r="AC315" i="2"/>
  <c r="AC313" i="2"/>
  <c r="AC312" i="2"/>
  <c r="AC310" i="2"/>
  <c r="AC309" i="2"/>
  <c r="AC304" i="2"/>
  <c r="AC303" i="2"/>
  <c r="AC295" i="2"/>
  <c r="AC294" i="2"/>
  <c r="AC293" i="2"/>
  <c r="AC292" i="2"/>
  <c r="AC291" i="2"/>
  <c r="AC289" i="2"/>
  <c r="AC287" i="2"/>
  <c r="AC286" i="2"/>
  <c r="AC284" i="2"/>
  <c r="AC283" i="2"/>
  <c r="AC281" i="2"/>
  <c r="AC280" i="2"/>
  <c r="AC278" i="2"/>
  <c r="AC277" i="2"/>
  <c r="AC275" i="2"/>
  <c r="AC274" i="2"/>
  <c r="AC272" i="2"/>
  <c r="AC271" i="2"/>
  <c r="AC267" i="2"/>
  <c r="AC266" i="2"/>
  <c r="AC259" i="2"/>
  <c r="AC258" i="2"/>
  <c r="AC256" i="2"/>
  <c r="AC255" i="2"/>
  <c r="AC253" i="2"/>
  <c r="AC252" i="2"/>
  <c r="AC247" i="2"/>
  <c r="AC246" i="2"/>
  <c r="AC238" i="2"/>
  <c r="AC237" i="2"/>
  <c r="AC236" i="2"/>
  <c r="AC234" i="2"/>
  <c r="AC232" i="2"/>
  <c r="AC230" i="2"/>
  <c r="AC229" i="2"/>
  <c r="AC227" i="2"/>
  <c r="AC226" i="2"/>
  <c r="AC224" i="2"/>
  <c r="AC223" i="2"/>
  <c r="AC221" i="2"/>
  <c r="AC220" i="2"/>
  <c r="AC218" i="2"/>
  <c r="AC217" i="2"/>
  <c r="AC215" i="2"/>
  <c r="AC214" i="2"/>
  <c r="AC210" i="2"/>
  <c r="AC209" i="2"/>
  <c r="AC202" i="2"/>
  <c r="AC201" i="2"/>
  <c r="AC199" i="2"/>
  <c r="AC198" i="2"/>
  <c r="AC196" i="2"/>
  <c r="AC195" i="2"/>
  <c r="AC190" i="2"/>
  <c r="AC189" i="2"/>
  <c r="AC181" i="2"/>
  <c r="AC180" i="2"/>
  <c r="AC179" i="2"/>
  <c r="AC178" i="2"/>
  <c r="AC177" i="2"/>
  <c r="AC175" i="2"/>
  <c r="AC173" i="2"/>
  <c r="AC172" i="2"/>
  <c r="AC170" i="2"/>
  <c r="AC169" i="2"/>
  <c r="AC167" i="2"/>
  <c r="AC166" i="2"/>
  <c r="AC164" i="2"/>
  <c r="AC163" i="2"/>
  <c r="AC161" i="2"/>
  <c r="AC160" i="2"/>
  <c r="AC158" i="2"/>
  <c r="AC157" i="2"/>
  <c r="AC153" i="2"/>
  <c r="AC152" i="2"/>
  <c r="AC145" i="2"/>
  <c r="AC144" i="2"/>
  <c r="AC142" i="2"/>
  <c r="AC141" i="2"/>
  <c r="AC139" i="2"/>
  <c r="AC138" i="2"/>
  <c r="AC133" i="2"/>
  <c r="AC132" i="2"/>
  <c r="AC124" i="2"/>
  <c r="AC123" i="2"/>
  <c r="AC122" i="2"/>
  <c r="AC121" i="2"/>
  <c r="AC120" i="2"/>
  <c r="AC118" i="2"/>
  <c r="AC116" i="2"/>
  <c r="AC115" i="2"/>
  <c r="AC113" i="2"/>
  <c r="AC112" i="2"/>
  <c r="AC110" i="2"/>
  <c r="AC109" i="2"/>
  <c r="AC107" i="2"/>
  <c r="AC106" i="2"/>
  <c r="AC104" i="2"/>
  <c r="AC103" i="2"/>
  <c r="AC101" i="2"/>
  <c r="AC100" i="2"/>
  <c r="AC96" i="2"/>
  <c r="AC95" i="2"/>
  <c r="AC88" i="2"/>
  <c r="AC87" i="2"/>
  <c r="AC85" i="2"/>
  <c r="AC84" i="2"/>
  <c r="AC82" i="2"/>
  <c r="AC81" i="2"/>
  <c r="AC76" i="2"/>
  <c r="AC75" i="2"/>
  <c r="AC67" i="2"/>
  <c r="AC66" i="2"/>
  <c r="AC65" i="2"/>
  <c r="AC64" i="2"/>
  <c r="AC63" i="2"/>
  <c r="AC62" i="2"/>
  <c r="AC61" i="2"/>
  <c r="AC59" i="2"/>
  <c r="AC57" i="2"/>
  <c r="AC56" i="2"/>
  <c r="AC54" i="2"/>
  <c r="AC53" i="2"/>
  <c r="AC51" i="2"/>
  <c r="AC50" i="2"/>
  <c r="AC48" i="2"/>
  <c r="AC47" i="2"/>
  <c r="AC45" i="2"/>
  <c r="AC44" i="2"/>
  <c r="AC42" i="2"/>
  <c r="AC41" i="2"/>
  <c r="AC37" i="2"/>
  <c r="AC36" i="2"/>
  <c r="AC29" i="2"/>
  <c r="AC28" i="2"/>
  <c r="AC26" i="2"/>
  <c r="AC25" i="2"/>
  <c r="AC23" i="2"/>
  <c r="AC22" i="2"/>
  <c r="K20" i="5" l="1"/>
  <c r="C20" i="5"/>
  <c r="B20" i="5"/>
  <c r="I1097" i="2" l="1"/>
  <c r="D14" i="7" l="1"/>
  <c r="E14" i="7" s="1"/>
  <c r="D14" i="8"/>
  <c r="E14" i="8" s="1"/>
  <c r="I1005" i="2"/>
  <c r="I1006" i="2"/>
  <c r="I1010" i="2"/>
  <c r="I1035" i="2"/>
  <c r="I1034" i="2"/>
  <c r="I1033" i="2"/>
  <c r="F846" i="2" l="1"/>
  <c r="E893" i="2"/>
  <c r="E892" i="2"/>
  <c r="E33" i="5" l="1"/>
  <c r="S1070" i="2" l="1"/>
  <c r="H1077" i="2"/>
  <c r="U1077" i="2"/>
  <c r="T1077" i="2"/>
  <c r="S1077" i="2"/>
  <c r="R1077" i="2"/>
  <c r="Q1077" i="2"/>
  <c r="P1077" i="2"/>
  <c r="N1077" i="2"/>
  <c r="J1077" i="2"/>
  <c r="F703" i="2"/>
  <c r="F813" i="2" l="1"/>
  <c r="F722" i="2"/>
  <c r="F112" i="1" l="1"/>
  <c r="F103" i="1"/>
  <c r="R1033" i="2" l="1"/>
  <c r="Q1033" i="2"/>
  <c r="P1033" i="2"/>
  <c r="O1033" i="2"/>
  <c r="N1033" i="2"/>
  <c r="K1033" i="2"/>
  <c r="J1033" i="2"/>
  <c r="H1033" i="2"/>
  <c r="G1033" i="2"/>
  <c r="E868" i="2" l="1"/>
  <c r="F577" i="1" l="1"/>
  <c r="F600" i="1" l="1"/>
  <c r="F327" i="1"/>
  <c r="F101" i="1" l="1"/>
  <c r="F104" i="1"/>
  <c r="F102" i="1"/>
  <c r="F64" i="1"/>
  <c r="F65" i="1"/>
  <c r="F77" i="1"/>
  <c r="F62" i="1"/>
  <c r="F60" i="1"/>
  <c r="F40" i="1"/>
  <c r="F39" i="1"/>
  <c r="F38" i="1"/>
  <c r="F32" i="5" l="1"/>
  <c r="F30" i="5"/>
  <c r="F28" i="5"/>
  <c r="F26" i="5"/>
  <c r="F24" i="5"/>
  <c r="F22" i="5"/>
  <c r="F18" i="5"/>
  <c r="F14" i="5"/>
  <c r="F10" i="5"/>
  <c r="D8" i="5"/>
  <c r="F8" i="5" s="1"/>
  <c r="S1025" i="2" l="1"/>
  <c r="B32" i="5"/>
  <c r="B30" i="5"/>
  <c r="B28" i="5"/>
  <c r="B26" i="5"/>
  <c r="B24" i="5"/>
  <c r="B22" i="5"/>
  <c r="B18" i="5"/>
  <c r="B14" i="5"/>
  <c r="B10" i="5"/>
  <c r="H1010" i="2" s="1"/>
  <c r="B8" i="5"/>
  <c r="C10" i="5"/>
  <c r="C8" i="5"/>
  <c r="H632" i="1" l="1"/>
  <c r="N1097" i="2" l="1"/>
  <c r="G32" i="5"/>
  <c r="U1033" i="2" s="1"/>
  <c r="G30" i="5"/>
  <c r="T1033" i="2" s="1"/>
  <c r="G28" i="5"/>
  <c r="S1033" i="2" s="1"/>
  <c r="G1036" i="2"/>
  <c r="N1034" i="2"/>
  <c r="N1010" i="2"/>
  <c r="N1006" i="2"/>
  <c r="N1005" i="2"/>
  <c r="C26" i="7"/>
  <c r="H1006" i="2"/>
  <c r="H1005" i="2"/>
  <c r="H1034" i="2"/>
  <c r="H1035" i="2"/>
  <c r="H1036" i="2"/>
  <c r="H32" i="5"/>
  <c r="H30" i="5"/>
  <c r="H28" i="5"/>
  <c r="H26" i="5"/>
  <c r="H24" i="5"/>
  <c r="H22" i="5"/>
  <c r="H20" i="5"/>
  <c r="H18" i="5"/>
  <c r="H16" i="5"/>
  <c r="H14" i="5"/>
  <c r="H10" i="5"/>
  <c r="H8" i="5"/>
  <c r="H1007" i="2" l="1"/>
  <c r="AA1033" i="2"/>
  <c r="F465" i="1"/>
  <c r="AB1033" i="2" l="1"/>
  <c r="AC1033" i="2"/>
  <c r="W619" i="1"/>
  <c r="V619" i="1"/>
  <c r="U619" i="1"/>
  <c r="T619" i="1"/>
  <c r="W617" i="1"/>
  <c r="V617" i="1"/>
  <c r="U617" i="1"/>
  <c r="T617" i="1"/>
  <c r="F255" i="1" l="1"/>
  <c r="F254" i="1"/>
  <c r="F238" i="1"/>
  <c r="F236" i="1"/>
  <c r="F232" i="1"/>
  <c r="F235" i="1"/>
  <c r="F231" i="1"/>
  <c r="F229" i="1"/>
  <c r="F228" i="1"/>
  <c r="F227" i="1"/>
  <c r="F107" i="1" l="1"/>
  <c r="F48" i="1"/>
  <c r="F35" i="1"/>
  <c r="F29" i="1"/>
  <c r="F50" i="1" l="1"/>
  <c r="F116" i="1" l="1"/>
  <c r="N1051" i="2" l="1"/>
  <c r="E935" i="2"/>
  <c r="U1035" i="2"/>
  <c r="T1035" i="2"/>
  <c r="S1035" i="2"/>
  <c r="K1035" i="2"/>
  <c r="G1035" i="2"/>
  <c r="J1030" i="2"/>
  <c r="L1030" i="2"/>
  <c r="M1030" i="2"/>
  <c r="N1030" i="2"/>
  <c r="P1030" i="2"/>
  <c r="Q1030" i="2"/>
  <c r="R1030" i="2"/>
  <c r="A43" i="4"/>
  <c r="A67" i="4" s="1"/>
  <c r="A44" i="4"/>
  <c r="A68" i="4" s="1"/>
  <c r="A33" i="4"/>
  <c r="A57" i="4" s="1"/>
  <c r="A35" i="4"/>
  <c r="A59" i="4" s="1"/>
  <c r="A36" i="4"/>
  <c r="A60" i="4" s="1"/>
  <c r="A37" i="4"/>
  <c r="A61" i="4" s="1"/>
  <c r="A38" i="4"/>
  <c r="A62" i="4" s="1"/>
  <c r="A39" i="4"/>
  <c r="A63" i="4" s="1"/>
  <c r="A40" i="4"/>
  <c r="A64" i="4" s="1"/>
  <c r="A41" i="4"/>
  <c r="A65" i="4" s="1"/>
  <c r="A42" i="4"/>
  <c r="A66" i="4" s="1"/>
  <c r="A32" i="4"/>
  <c r="A56" i="4" s="1"/>
  <c r="AA768" i="2"/>
  <c r="T1005" i="2"/>
  <c r="S1005" i="2"/>
  <c r="R1005" i="2"/>
  <c r="P1005" i="2"/>
  <c r="O1005" i="2"/>
  <c r="V618" i="1"/>
  <c r="U618" i="1"/>
  <c r="P1102" i="2"/>
  <c r="F1102" i="2" s="1"/>
  <c r="Q1005" i="2"/>
  <c r="S1010" i="2"/>
  <c r="S1011" i="2" s="1"/>
  <c r="S1014" i="2" s="1"/>
  <c r="AA1014" i="2" s="1"/>
  <c r="D32" i="8"/>
  <c r="E32" i="8" s="1"/>
  <c r="Q1010" i="2"/>
  <c r="Q1011" i="2" s="1"/>
  <c r="D24" i="8"/>
  <c r="E24" i="8" s="1"/>
  <c r="D22" i="8"/>
  <c r="E22" i="8" s="1"/>
  <c r="O1035" i="2"/>
  <c r="O1044" i="2"/>
  <c r="L1011" i="2"/>
  <c r="L1012" i="2" s="1"/>
  <c r="L1013" i="2" s="1"/>
  <c r="J1005" i="2"/>
  <c r="D16" i="7"/>
  <c r="E16" i="7" s="1"/>
  <c r="K1010" i="2"/>
  <c r="I1011" i="2"/>
  <c r="I1022" i="2" s="1"/>
  <c r="I1029" i="2" s="1"/>
  <c r="U1005" i="2"/>
  <c r="G1010" i="2"/>
  <c r="G1011" i="2" s="1"/>
  <c r="G1022" i="2" s="1"/>
  <c r="T1044" i="2"/>
  <c r="N1044" i="2"/>
  <c r="L1044" i="2"/>
  <c r="T1051" i="2"/>
  <c r="I1051" i="2"/>
  <c r="H1051" i="2"/>
  <c r="G1044" i="2"/>
  <c r="G1051" i="2"/>
  <c r="T1036" i="2"/>
  <c r="T1034" i="2"/>
  <c r="K1034" i="2"/>
  <c r="J1034" i="2"/>
  <c r="G1034" i="2"/>
  <c r="J1044" i="2"/>
  <c r="J1051" i="2"/>
  <c r="V954" i="2"/>
  <c r="Z866" i="2"/>
  <c r="Y866" i="2"/>
  <c r="X866" i="2"/>
  <c r="W866" i="2"/>
  <c r="V866" i="2"/>
  <c r="U866" i="2"/>
  <c r="T866" i="2"/>
  <c r="S866" i="2"/>
  <c r="R866" i="2"/>
  <c r="Q866" i="2"/>
  <c r="P866" i="2"/>
  <c r="O866" i="2"/>
  <c r="N866" i="2"/>
  <c r="M866" i="2"/>
  <c r="L866" i="2"/>
  <c r="K866" i="2"/>
  <c r="J866" i="2"/>
  <c r="I866" i="2"/>
  <c r="H866" i="2"/>
  <c r="G866" i="2"/>
  <c r="F866" i="2"/>
  <c r="M784" i="2"/>
  <c r="V1007" i="2"/>
  <c r="V1058" i="2" s="1"/>
  <c r="W1007" i="2"/>
  <c r="W1058" i="2" s="1"/>
  <c r="M1044" i="2"/>
  <c r="M1051" i="2"/>
  <c r="O1006" i="2"/>
  <c r="C34" i="7"/>
  <c r="C32" i="7"/>
  <c r="F130" i="1"/>
  <c r="U1044" i="2"/>
  <c r="S1044" i="2"/>
  <c r="R1044" i="2"/>
  <c r="Q1044" i="2"/>
  <c r="P1044" i="2"/>
  <c r="U1051" i="2"/>
  <c r="S1051" i="2"/>
  <c r="R1051" i="2"/>
  <c r="Q1051" i="2"/>
  <c r="P1051" i="2"/>
  <c r="U1036" i="2"/>
  <c r="S1036" i="2"/>
  <c r="U1034" i="2"/>
  <c r="S1034" i="2"/>
  <c r="R1034" i="2"/>
  <c r="Q1034" i="2"/>
  <c r="V1080" i="2"/>
  <c r="W1080" i="2"/>
  <c r="X1080" i="2"/>
  <c r="Y1080" i="2"/>
  <c r="Z1080" i="2"/>
  <c r="E39" i="7"/>
  <c r="D32" i="7"/>
  <c r="D20" i="7"/>
  <c r="E20" i="7" s="1"/>
  <c r="D18" i="7"/>
  <c r="E18" i="7" s="1"/>
  <c r="D10" i="7"/>
  <c r="E10" i="7" s="1"/>
  <c r="D20" i="8"/>
  <c r="E20" i="8" s="1"/>
  <c r="D18" i="8"/>
  <c r="E18" i="8" s="1"/>
  <c r="D10" i="8"/>
  <c r="E10" i="8" s="1"/>
  <c r="E39" i="8"/>
  <c r="F783" i="2"/>
  <c r="I632" i="1"/>
  <c r="J632" i="1"/>
  <c r="F643" i="1"/>
  <c r="W618" i="1"/>
  <c r="AF617" i="1"/>
  <c r="AG617" i="1" s="1"/>
  <c r="O1051" i="2"/>
  <c r="O1034" i="2"/>
  <c r="O784" i="2"/>
  <c r="E2" i="2"/>
  <c r="F2" i="2" s="1"/>
  <c r="G2" i="2" s="1"/>
  <c r="F778" i="2"/>
  <c r="F779" i="2"/>
  <c r="G784" i="2"/>
  <c r="H784" i="2"/>
  <c r="I784" i="2"/>
  <c r="J784" i="2"/>
  <c r="K784" i="2"/>
  <c r="L784" i="2"/>
  <c r="N784" i="2"/>
  <c r="Q784" i="2"/>
  <c r="R784" i="2"/>
  <c r="S784" i="2"/>
  <c r="T784" i="2"/>
  <c r="U784" i="2"/>
  <c r="V784" i="2"/>
  <c r="W784" i="2"/>
  <c r="X784" i="2"/>
  <c r="Y784" i="2"/>
  <c r="Z784" i="2"/>
  <c r="F819" i="2"/>
  <c r="F902" i="2" s="1"/>
  <c r="AA891" i="2"/>
  <c r="Z948" i="2"/>
  <c r="G1006" i="2"/>
  <c r="J1006" i="2"/>
  <c r="K1006" i="2"/>
  <c r="L1007" i="2"/>
  <c r="L1058" i="2" s="1"/>
  <c r="P1006" i="2"/>
  <c r="Q1006" i="2"/>
  <c r="Q1007" i="2" s="1"/>
  <c r="R1006" i="2"/>
  <c r="R1007" i="2" s="1"/>
  <c r="S1006" i="2"/>
  <c r="T1006" i="2"/>
  <c r="U1006" i="2"/>
  <c r="U1007" i="2" s="1"/>
  <c r="V1011" i="2"/>
  <c r="V1012" i="2" s="1"/>
  <c r="V1013" i="2" s="1"/>
  <c r="W1011" i="2"/>
  <c r="W1012" i="2" s="1"/>
  <c r="W1015" i="2" s="1"/>
  <c r="X1011" i="2"/>
  <c r="X1012" i="2" s="1"/>
  <c r="X1013" i="2" s="1"/>
  <c r="X1015" i="2" s="1"/>
  <c r="Y1011" i="2"/>
  <c r="Y1012" i="2" s="1"/>
  <c r="Y1013" i="2" s="1"/>
  <c r="Y1015" i="2" s="1"/>
  <c r="Z1011" i="2"/>
  <c r="Z1012" i="2" s="1"/>
  <c r="Z1013" i="2" s="1"/>
  <c r="Z1015" i="2" s="1"/>
  <c r="X1018" i="2"/>
  <c r="Y1018" i="2"/>
  <c r="Z1018" i="2"/>
  <c r="V1023" i="2"/>
  <c r="V1024" i="2" s="1"/>
  <c r="W1023" i="2"/>
  <c r="W1024" i="2" s="1"/>
  <c r="X1023" i="2"/>
  <c r="X1024" i="2" s="1"/>
  <c r="X1026" i="2" s="1"/>
  <c r="Y1023" i="2"/>
  <c r="Y1024" i="2" s="1"/>
  <c r="Y1026" i="2" s="1"/>
  <c r="Z1023" i="2"/>
  <c r="Z1024" i="2" s="1"/>
  <c r="Z1026" i="2" s="1"/>
  <c r="V1029" i="2"/>
  <c r="W1029" i="2"/>
  <c r="X1029" i="2"/>
  <c r="Y1029" i="2"/>
  <c r="Z1029" i="2"/>
  <c r="F1044" i="2"/>
  <c r="V1044" i="2"/>
  <c r="W1044" i="2"/>
  <c r="X1044" i="2"/>
  <c r="Y1044" i="2"/>
  <c r="Z1044" i="2"/>
  <c r="AA1046" i="2"/>
  <c r="F1051" i="2"/>
  <c r="V1051" i="2"/>
  <c r="W1051" i="2"/>
  <c r="X1051" i="2"/>
  <c r="Y1051" i="2"/>
  <c r="Z1051" i="2"/>
  <c r="AA1053" i="2"/>
  <c r="F1058" i="2"/>
  <c r="X1058" i="2"/>
  <c r="Y1058" i="2"/>
  <c r="Z1058" i="2"/>
  <c r="AA1060" i="2"/>
  <c r="F1084" i="2"/>
  <c r="H1097" i="2"/>
  <c r="P1097" i="2"/>
  <c r="Q1097" i="2"/>
  <c r="R1097" i="2"/>
  <c r="U1097" i="2"/>
  <c r="F1071" i="2"/>
  <c r="AA1073" i="2"/>
  <c r="AA1074" i="2"/>
  <c r="AA1075" i="2"/>
  <c r="AA1078" i="2"/>
  <c r="D2" i="1"/>
  <c r="E2" i="1" s="1"/>
  <c r="F2" i="1" s="1"/>
  <c r="G2" i="1" s="1"/>
  <c r="H2" i="1" s="1"/>
  <c r="G15" i="1"/>
  <c r="F79" i="1"/>
  <c r="F96" i="1" s="1"/>
  <c r="F122" i="1"/>
  <c r="F138" i="1"/>
  <c r="F155" i="1"/>
  <c r="F164" i="1"/>
  <c r="F176" i="1"/>
  <c r="F185" i="1"/>
  <c r="F196" i="1"/>
  <c r="F206" i="1"/>
  <c r="F221" i="1"/>
  <c r="F241" i="1"/>
  <c r="G241" i="1"/>
  <c r="F259" i="1"/>
  <c r="G259" i="1"/>
  <c r="F273" i="1"/>
  <c r="G273" i="1"/>
  <c r="F291" i="1"/>
  <c r="G291" i="1"/>
  <c r="F306" i="1"/>
  <c r="G306" i="1"/>
  <c r="F331" i="1"/>
  <c r="G331" i="1"/>
  <c r="G335" i="1"/>
  <c r="F372" i="1"/>
  <c r="F381" i="1"/>
  <c r="F393" i="1"/>
  <c r="F402" i="1"/>
  <c r="F415" i="1"/>
  <c r="F423" i="1"/>
  <c r="F434" i="1"/>
  <c r="F450" i="1"/>
  <c r="G450" i="1"/>
  <c r="G465" i="1"/>
  <c r="F484" i="1"/>
  <c r="G484" i="1"/>
  <c r="F499" i="1"/>
  <c r="G499" i="1"/>
  <c r="F514" i="1"/>
  <c r="G514" i="1"/>
  <c r="F538" i="1"/>
  <c r="G538" i="1"/>
  <c r="G542" i="1"/>
  <c r="F580" i="1"/>
  <c r="F588" i="1"/>
  <c r="F596" i="1"/>
  <c r="G610" i="1"/>
  <c r="AF616" i="1"/>
  <c r="AG616" i="1" s="1"/>
  <c r="AF620" i="1"/>
  <c r="AG620" i="1" s="1"/>
  <c r="AF621" i="1"/>
  <c r="AG621" i="1" s="1"/>
  <c r="AF622" i="1"/>
  <c r="AG622" i="1" s="1"/>
  <c r="AF623" i="1"/>
  <c r="AG623" i="1" s="1"/>
  <c r="AF624" i="1"/>
  <c r="AG624" i="1" s="1"/>
  <c r="AF625" i="1"/>
  <c r="AG625" i="1" s="1"/>
  <c r="AF627" i="1"/>
  <c r="AG627" i="1" s="1"/>
  <c r="AF628" i="1"/>
  <c r="AG628" i="1" s="1"/>
  <c r="AF629" i="1"/>
  <c r="AG629" i="1" s="1"/>
  <c r="AF630" i="1"/>
  <c r="AG630" i="1" s="1"/>
  <c r="F631" i="1"/>
  <c r="F633" i="1"/>
  <c r="F634" i="1"/>
  <c r="F635" i="1"/>
  <c r="F636" i="1"/>
  <c r="F637" i="1"/>
  <c r="AF638" i="1"/>
  <c r="AG638" i="1" s="1"/>
  <c r="AF639" i="1"/>
  <c r="AG639" i="1" s="1"/>
  <c r="F640" i="1"/>
  <c r="G640" i="1"/>
  <c r="AF644" i="1"/>
  <c r="AG644" i="1" s="1"/>
  <c r="AF645" i="1"/>
  <c r="AG645" i="1" s="1"/>
  <c r="AF646" i="1"/>
  <c r="AG646" i="1" s="1"/>
  <c r="AF647" i="1"/>
  <c r="AG647" i="1" s="1"/>
  <c r="AF648" i="1"/>
  <c r="AG648" i="1" s="1"/>
  <c r="AA1079" i="2"/>
  <c r="AA1076" i="2"/>
  <c r="AA1069" i="2"/>
  <c r="G33" i="5"/>
  <c r="K33" i="5"/>
  <c r="J33" i="5"/>
  <c r="F15" i="1"/>
  <c r="AA1072" i="2"/>
  <c r="B33" i="5"/>
  <c r="M1011" i="2"/>
  <c r="M1012" i="2" s="1"/>
  <c r="T618" i="1"/>
  <c r="F1088" i="2"/>
  <c r="F1089" i="2" s="1"/>
  <c r="AC1089" i="2" s="1"/>
  <c r="M1007" i="2"/>
  <c r="M1058" i="2" s="1"/>
  <c r="G792" i="2"/>
  <c r="G790" i="2"/>
  <c r="G766" i="2"/>
  <c r="G764" i="2"/>
  <c r="G763" i="2"/>
  <c r="G793" i="2"/>
  <c r="G794" i="2"/>
  <c r="H790" i="2"/>
  <c r="H766" i="2"/>
  <c r="H764" i="2"/>
  <c r="H792" i="2"/>
  <c r="H763" i="2"/>
  <c r="H794" i="2"/>
  <c r="H793" i="2"/>
  <c r="I794" i="2"/>
  <c r="I764" i="2"/>
  <c r="I763" i="2"/>
  <c r="I793" i="2"/>
  <c r="I766" i="2"/>
  <c r="I790" i="2"/>
  <c r="I792" i="2"/>
  <c r="J763" i="2"/>
  <c r="J792" i="2"/>
  <c r="J793" i="2"/>
  <c r="J790" i="2"/>
  <c r="J764" i="2"/>
  <c r="J766" i="2"/>
  <c r="J794" i="2"/>
  <c r="K792" i="2"/>
  <c r="K764" i="2"/>
  <c r="K790" i="2"/>
  <c r="K793" i="2"/>
  <c r="K766" i="2"/>
  <c r="K763" i="2"/>
  <c r="K794" i="2"/>
  <c r="L790" i="2"/>
  <c r="L766" i="2"/>
  <c r="L763" i="2"/>
  <c r="L792" i="2"/>
  <c r="L793" i="2"/>
  <c r="L764" i="2"/>
  <c r="L794" i="2"/>
  <c r="M792" i="2"/>
  <c r="M763" i="2"/>
  <c r="M764" i="2"/>
  <c r="M793" i="2"/>
  <c r="M790" i="2"/>
  <c r="M766" i="2"/>
  <c r="M794" i="2"/>
  <c r="N763" i="2"/>
  <c r="N764" i="2"/>
  <c r="N793" i="2"/>
  <c r="N790" i="2"/>
  <c r="N766" i="2"/>
  <c r="N792" i="2"/>
  <c r="N794" i="2"/>
  <c r="O792" i="2"/>
  <c r="O764" i="2"/>
  <c r="O766" i="2"/>
  <c r="O763" i="2"/>
  <c r="O790" i="2"/>
  <c r="O793" i="2"/>
  <c r="O794" i="2"/>
  <c r="P793" i="2"/>
  <c r="P792" i="2"/>
  <c r="P766" i="2"/>
  <c r="P763" i="2"/>
  <c r="P764" i="2"/>
  <c r="P790" i="2"/>
  <c r="P794" i="2"/>
  <c r="Q764" i="2"/>
  <c r="Q793" i="2"/>
  <c r="Q763" i="2"/>
  <c r="Q790" i="2"/>
  <c r="Q792" i="2"/>
  <c r="Q766" i="2"/>
  <c r="Q794" i="2"/>
  <c r="R792" i="2"/>
  <c r="R766" i="2"/>
  <c r="R793" i="2"/>
  <c r="R790" i="2"/>
  <c r="R763" i="2"/>
  <c r="R764" i="2"/>
  <c r="R794" i="2"/>
  <c r="S793" i="2"/>
  <c r="S792" i="2"/>
  <c r="S763" i="2"/>
  <c r="S766" i="2"/>
  <c r="S790" i="2"/>
  <c r="S764" i="2"/>
  <c r="S794" i="2"/>
  <c r="T766" i="2"/>
  <c r="T794" i="2"/>
  <c r="T764" i="2"/>
  <c r="T763" i="2"/>
  <c r="T792" i="2"/>
  <c r="T790" i="2"/>
  <c r="T793" i="2"/>
  <c r="U793" i="2"/>
  <c r="U792" i="2"/>
  <c r="U766" i="2"/>
  <c r="U794" i="2"/>
  <c r="U790" i="2"/>
  <c r="U764" i="2"/>
  <c r="U763" i="2"/>
  <c r="V793" i="2"/>
  <c r="V790" i="2"/>
  <c r="V764" i="2"/>
  <c r="V766" i="2"/>
  <c r="V763" i="2"/>
  <c r="V794" i="2"/>
  <c r="V792" i="2"/>
  <c r="W763" i="2"/>
  <c r="W790" i="2"/>
  <c r="W764" i="2"/>
  <c r="W766" i="2"/>
  <c r="W794" i="2"/>
  <c r="W793" i="2"/>
  <c r="W792" i="2"/>
  <c r="X793" i="2"/>
  <c r="X792" i="2"/>
  <c r="X764" i="2"/>
  <c r="X790" i="2"/>
  <c r="X794" i="2"/>
  <c r="X763" i="2"/>
  <c r="X766" i="2"/>
  <c r="Y793" i="2"/>
  <c r="Y763" i="2"/>
  <c r="Y766" i="2"/>
  <c r="Y790" i="2"/>
  <c r="Y794" i="2"/>
  <c r="Y764" i="2"/>
  <c r="Y792" i="2"/>
  <c r="Z766" i="2"/>
  <c r="Z790" i="2"/>
  <c r="Z792" i="2"/>
  <c r="Z763" i="2"/>
  <c r="Z793" i="2"/>
  <c r="Z794" i="2"/>
  <c r="Z764" i="2"/>
  <c r="H1011" i="2"/>
  <c r="H1012" i="2" s="1"/>
  <c r="D28" i="8"/>
  <c r="E28" i="8" s="1"/>
  <c r="R1010" i="2"/>
  <c r="R1011" i="2" s="1"/>
  <c r="R1022" i="2" s="1"/>
  <c r="R1029" i="2" s="1"/>
  <c r="U1010" i="2"/>
  <c r="U1011" i="2" s="1"/>
  <c r="U1022" i="2" s="1"/>
  <c r="D34" i="7"/>
  <c r="P1010" i="2"/>
  <c r="D28" i="7"/>
  <c r="D34" i="8"/>
  <c r="E34" i="8" s="1"/>
  <c r="D33" i="5"/>
  <c r="H1044" i="2"/>
  <c r="D30" i="7"/>
  <c r="E30" i="7" s="1"/>
  <c r="D24" i="7"/>
  <c r="E24" i="7" s="1"/>
  <c r="C28" i="7"/>
  <c r="D30" i="8"/>
  <c r="E30" i="8" s="1"/>
  <c r="G1097" i="2"/>
  <c r="O1010" i="2"/>
  <c r="T1010" i="2"/>
  <c r="T1011" i="2" s="1"/>
  <c r="G1005" i="2"/>
  <c r="V1015" i="2"/>
  <c r="V1016" i="2" s="1"/>
  <c r="L1051" i="2"/>
  <c r="I1007" i="2"/>
  <c r="I1058" i="2" s="1"/>
  <c r="I1044" i="2"/>
  <c r="AB1076" i="2" l="1"/>
  <c r="AC1076" i="2"/>
  <c r="AB1078" i="2"/>
  <c r="AC1078" i="2"/>
  <c r="AB1053" i="2"/>
  <c r="AC1053" i="2"/>
  <c r="AB1079" i="2"/>
  <c r="AC1079" i="2"/>
  <c r="AB1075" i="2"/>
  <c r="AC1075" i="2"/>
  <c r="AB768" i="2"/>
  <c r="AC768" i="2"/>
  <c r="AB1072" i="2"/>
  <c r="AC1072" i="2"/>
  <c r="AB1074" i="2"/>
  <c r="AC1074" i="2"/>
  <c r="AB1069" i="2"/>
  <c r="AC1069" i="2"/>
  <c r="AB1073" i="2"/>
  <c r="AC1073" i="2"/>
  <c r="AB1060" i="2"/>
  <c r="AC1060" i="2"/>
  <c r="AB1046" i="2"/>
  <c r="AC1046" i="2"/>
  <c r="AB891" i="2"/>
  <c r="AC891" i="2"/>
  <c r="AB1014" i="2"/>
  <c r="AC1014" i="2"/>
  <c r="E34" i="7"/>
  <c r="F425" i="1"/>
  <c r="T1007" i="2"/>
  <c r="P1011" i="2"/>
  <c r="P1022" i="2" s="1"/>
  <c r="P1070" i="2"/>
  <c r="K1011" i="2"/>
  <c r="K1012" i="2" s="1"/>
  <c r="O1011" i="2"/>
  <c r="O1022" i="2" s="1"/>
  <c r="O1029" i="2" s="1"/>
  <c r="O1070" i="2"/>
  <c r="N1070" i="2"/>
  <c r="G1001" i="2"/>
  <c r="AA1080" i="2"/>
  <c r="G767" i="2"/>
  <c r="W1018" i="2"/>
  <c r="W1016" i="2"/>
  <c r="W1017" i="2" s="1"/>
  <c r="L1022" i="2"/>
  <c r="L1023" i="2" s="1"/>
  <c r="L1026" i="2" s="1"/>
  <c r="W1026" i="2"/>
  <c r="W1027" i="2" s="1"/>
  <c r="W1028" i="2" s="1"/>
  <c r="P1100" i="2"/>
  <c r="F1100" i="2" s="1"/>
  <c r="W1013" i="2"/>
  <c r="F608" i="1"/>
  <c r="G275" i="1"/>
  <c r="G277" i="1" s="1"/>
  <c r="G308" i="1" s="1"/>
  <c r="AA1077" i="2"/>
  <c r="G705" i="2"/>
  <c r="AA866" i="2"/>
  <c r="G704" i="2"/>
  <c r="L1016" i="2"/>
  <c r="G765" i="2"/>
  <c r="F1091" i="2"/>
  <c r="H2" i="2"/>
  <c r="H791" i="2" s="1"/>
  <c r="AA784" i="2"/>
  <c r="G789" i="2"/>
  <c r="L1015" i="2"/>
  <c r="L1018" i="2" s="1"/>
  <c r="G977" i="2"/>
  <c r="J1007" i="2"/>
  <c r="Q1058" i="2"/>
  <c r="U1058" i="2"/>
  <c r="T1058" i="2"/>
  <c r="G1007" i="2"/>
  <c r="R1058" i="2"/>
  <c r="AF632" i="1"/>
  <c r="AG632" i="1" s="1"/>
  <c r="AA1036" i="2"/>
  <c r="I1012" i="2"/>
  <c r="I1016" i="2" s="1"/>
  <c r="I1017" i="2" s="1"/>
  <c r="F1017" i="2" s="1"/>
  <c r="AA1034" i="2"/>
  <c r="E28" i="7"/>
  <c r="E32" i="7"/>
  <c r="L1027" i="2"/>
  <c r="S1022" i="2"/>
  <c r="H33" i="5"/>
  <c r="S1007" i="2"/>
  <c r="R1012" i="2"/>
  <c r="R1015" i="2" s="1"/>
  <c r="R1016" i="2" s="1"/>
  <c r="S1012" i="2"/>
  <c r="S1015" i="2" s="1"/>
  <c r="S1018" i="2" s="1"/>
  <c r="S1019" i="2" s="1"/>
  <c r="S1030" i="2" s="1"/>
  <c r="K1007" i="2"/>
  <c r="N1007" i="2"/>
  <c r="AA1006" i="2"/>
  <c r="G1012" i="2"/>
  <c r="G1013" i="2" s="1"/>
  <c r="G1002" i="2" s="1"/>
  <c r="H1022" i="2"/>
  <c r="G760" i="2"/>
  <c r="F486" i="1"/>
  <c r="F488" i="1" s="1"/>
  <c r="F69" i="1"/>
  <c r="F95" i="1" s="1"/>
  <c r="F98" i="1" s="1"/>
  <c r="U668" i="1"/>
  <c r="AA668" i="1"/>
  <c r="V668" i="1"/>
  <c r="W668" i="1"/>
  <c r="Z668" i="1"/>
  <c r="AA766" i="2"/>
  <c r="R668" i="1"/>
  <c r="AA764" i="2"/>
  <c r="AA790" i="2"/>
  <c r="AA794" i="2"/>
  <c r="AA792" i="2"/>
  <c r="AA763" i="2"/>
  <c r="AA793" i="2"/>
  <c r="H378" i="1"/>
  <c r="H180" i="1"/>
  <c r="H193" i="1"/>
  <c r="H460" i="1"/>
  <c r="H300" i="1"/>
  <c r="H115" i="1"/>
  <c r="H40" i="1"/>
  <c r="H478" i="1" s="1"/>
  <c r="H219" i="1"/>
  <c r="H160" i="1"/>
  <c r="H413" i="1"/>
  <c r="H159" i="1"/>
  <c r="H387" i="1"/>
  <c r="H289" i="1"/>
  <c r="H133" i="1"/>
  <c r="H583" i="1"/>
  <c r="H296" i="1"/>
  <c r="H494" i="1"/>
  <c r="H511" i="1"/>
  <c r="H304" i="1"/>
  <c r="H365" i="1"/>
  <c r="H44" i="1"/>
  <c r="H461" i="1" s="1"/>
  <c r="H409" i="1"/>
  <c r="H285" i="1"/>
  <c r="H151" i="1"/>
  <c r="H398" i="1"/>
  <c r="H173" i="1"/>
  <c r="H420" i="1"/>
  <c r="H65" i="1"/>
  <c r="H506" i="1"/>
  <c r="H39" i="1"/>
  <c r="H456" i="1" s="1"/>
  <c r="H41" i="1"/>
  <c r="H268" i="1" s="1"/>
  <c r="H217" i="1"/>
  <c r="H391" i="1"/>
  <c r="H288" i="1"/>
  <c r="H150" i="1"/>
  <c r="H181" i="1"/>
  <c r="H152" i="1"/>
  <c r="H183" i="1"/>
  <c r="H147" i="1"/>
  <c r="H503" i="1"/>
  <c r="H202" i="1"/>
  <c r="H510" i="1"/>
  <c r="H299" i="1"/>
  <c r="H493" i="1"/>
  <c r="H201" i="1"/>
  <c r="H431" i="1"/>
  <c r="H172" i="1"/>
  <c r="H502" i="1"/>
  <c r="H75" i="1"/>
  <c r="H497" i="1"/>
  <c r="H45" i="1"/>
  <c r="H251" i="1" s="1"/>
  <c r="H412" i="1"/>
  <c r="H295" i="1"/>
  <c r="H162" i="1"/>
  <c r="H253" i="1"/>
  <c r="H369" i="1"/>
  <c r="H192" i="1"/>
  <c r="H43" i="1"/>
  <c r="H459" i="1" s="1"/>
  <c r="H370" i="1"/>
  <c r="H419" i="1"/>
  <c r="H171" i="1"/>
  <c r="H377" i="1"/>
  <c r="H194" i="1"/>
  <c r="H642" i="1"/>
  <c r="H303" i="1"/>
  <c r="H390" i="1"/>
  <c r="H74" i="1"/>
  <c r="K1051" i="2"/>
  <c r="AA1051" i="2" s="1"/>
  <c r="AB1051" i="2" s="1"/>
  <c r="H705" i="2"/>
  <c r="G761" i="2"/>
  <c r="F404" i="1"/>
  <c r="S1097" i="2"/>
  <c r="V1018" i="2"/>
  <c r="G708" i="2"/>
  <c r="V1026" i="2"/>
  <c r="V1027" i="2" s="1"/>
  <c r="F933" i="2"/>
  <c r="F975" i="2"/>
  <c r="P1023" i="2"/>
  <c r="T1022" i="2"/>
  <c r="T1012" i="2"/>
  <c r="R1023" i="2"/>
  <c r="I1023" i="2"/>
  <c r="M1022" i="2"/>
  <c r="AA1025" i="2"/>
  <c r="F187" i="1"/>
  <c r="F166" i="1"/>
  <c r="M1016" i="2"/>
  <c r="M1013" i="2"/>
  <c r="M1015" i="2"/>
  <c r="M1018" i="2" s="1"/>
  <c r="Q1012" i="2"/>
  <c r="Q1015" i="2" s="1"/>
  <c r="Q1016" i="2" s="1"/>
  <c r="Q1022" i="2"/>
  <c r="F784" i="2"/>
  <c r="F785" i="2"/>
  <c r="K1097" i="2"/>
  <c r="K1005" i="2"/>
  <c r="F33" i="5"/>
  <c r="F383" i="1"/>
  <c r="F275" i="1"/>
  <c r="F277" i="1" s="1"/>
  <c r="D26" i="8"/>
  <c r="E26" i="8" s="1"/>
  <c r="AF626" i="1"/>
  <c r="AG626" i="1" s="1"/>
  <c r="AF618" i="1"/>
  <c r="AG618" i="1" s="1"/>
  <c r="AF619" i="1"/>
  <c r="AG619" i="1" s="1"/>
  <c r="G486" i="1"/>
  <c r="G488" i="1" s="1"/>
  <c r="G490" i="1" s="1"/>
  <c r="F208" i="1"/>
  <c r="N1011" i="2"/>
  <c r="D22" i="7"/>
  <c r="E22" i="7" s="1"/>
  <c r="D26" i="7"/>
  <c r="E26" i="7" s="1"/>
  <c r="K1044" i="2"/>
  <c r="AA1044" i="2" s="1"/>
  <c r="AB1044" i="2" s="1"/>
  <c r="G279" i="1"/>
  <c r="H507" i="1"/>
  <c r="H301" i="1"/>
  <c r="H400" i="1"/>
  <c r="H495" i="1"/>
  <c r="H38" i="1"/>
  <c r="H265" i="1" s="1"/>
  <c r="H42" i="1"/>
  <c r="H148" i="1"/>
  <c r="H174" i="1"/>
  <c r="H218" i="1"/>
  <c r="H302" i="1"/>
  <c r="H397" i="1"/>
  <c r="H505" i="1"/>
  <c r="H149" i="1"/>
  <c r="I2" i="1"/>
  <c r="H297" i="1"/>
  <c r="H366" i="1"/>
  <c r="H410" i="1"/>
  <c r="H504" i="1"/>
  <c r="H46" i="1"/>
  <c r="H153" i="1"/>
  <c r="H182" i="1"/>
  <c r="H287" i="1"/>
  <c r="H368" i="1"/>
  <c r="H411" i="1"/>
  <c r="H509" i="1"/>
  <c r="H367" i="1"/>
  <c r="H399" i="1"/>
  <c r="H203" i="1"/>
  <c r="H379" i="1"/>
  <c r="H421" i="1"/>
  <c r="H508" i="1"/>
  <c r="H66" i="1"/>
  <c r="H161" i="1"/>
  <c r="H191" i="1"/>
  <c r="H294" i="1"/>
  <c r="H376" i="1"/>
  <c r="H418" i="1"/>
  <c r="H591" i="1"/>
  <c r="H19" i="1"/>
  <c r="H33" i="1"/>
  <c r="H35" i="1" s="1"/>
  <c r="H23" i="1"/>
  <c r="H286" i="1"/>
  <c r="H388" i="1"/>
  <c r="H432" i="1"/>
  <c r="H512" i="1"/>
  <c r="H101" i="1"/>
  <c r="H170" i="1"/>
  <c r="H204" i="1"/>
  <c r="H298" i="1"/>
  <c r="H389" i="1"/>
  <c r="H496" i="1"/>
  <c r="H641" i="1"/>
  <c r="H27" i="1"/>
  <c r="J1010" i="2"/>
  <c r="J1070" i="2" s="1"/>
  <c r="I33" i="5"/>
  <c r="T1097" i="2"/>
  <c r="J1097" i="2"/>
  <c r="P1007" i="2"/>
  <c r="C33" i="5"/>
  <c r="D12" i="8"/>
  <c r="E12" i="8" s="1"/>
  <c r="D16" i="8"/>
  <c r="E16" i="8" s="1"/>
  <c r="D12" i="7"/>
  <c r="E12" i="7" s="1"/>
  <c r="O1097" i="2"/>
  <c r="O1007" i="2"/>
  <c r="AA1035" i="2"/>
  <c r="U1029" i="2"/>
  <c r="U1023" i="2"/>
  <c r="U1024" i="2" s="1"/>
  <c r="G1023" i="2"/>
  <c r="G1026" i="2"/>
  <c r="U1012" i="2"/>
  <c r="H1016" i="2"/>
  <c r="H1015" i="2"/>
  <c r="H1018" i="2" s="1"/>
  <c r="H1013" i="2"/>
  <c r="AB1025" i="2" l="1"/>
  <c r="AC1025" i="2"/>
  <c r="AB866" i="2"/>
  <c r="AC866" i="2"/>
  <c r="AB1080" i="2"/>
  <c r="AC1080" i="2"/>
  <c r="AC784" i="2"/>
  <c r="AB1077" i="2"/>
  <c r="AC1077" i="2"/>
  <c r="AB1035" i="2"/>
  <c r="AC1035" i="2"/>
  <c r="AB1034" i="2"/>
  <c r="AC1034" i="2"/>
  <c r="AB1006" i="2"/>
  <c r="AC1006" i="2"/>
  <c r="AC1044" i="2"/>
  <c r="AC1051" i="2"/>
  <c r="AB1036" i="2"/>
  <c r="AC1036" i="2"/>
  <c r="AB794" i="2"/>
  <c r="AC794" i="2"/>
  <c r="AB766" i="2"/>
  <c r="AC766" i="2"/>
  <c r="AB793" i="2"/>
  <c r="AC793" i="2"/>
  <c r="AB790" i="2"/>
  <c r="AC790" i="2"/>
  <c r="AB763" i="2"/>
  <c r="AC763" i="2"/>
  <c r="AB764" i="2"/>
  <c r="AC764" i="2"/>
  <c r="AB792" i="2"/>
  <c r="AC792" i="2"/>
  <c r="O1023" i="2"/>
  <c r="O1012" i="2"/>
  <c r="K1022" i="2"/>
  <c r="K1023" i="2" s="1"/>
  <c r="P1012" i="2"/>
  <c r="H1029" i="2"/>
  <c r="K1070" i="2"/>
  <c r="AA1070" i="2" s="1"/>
  <c r="H765" i="2"/>
  <c r="L1024" i="2"/>
  <c r="L1029" i="2"/>
  <c r="H1001" i="2"/>
  <c r="G701" i="2"/>
  <c r="AB784" i="2"/>
  <c r="H789" i="2"/>
  <c r="H767" i="2"/>
  <c r="I2" i="2"/>
  <c r="I1015" i="2"/>
  <c r="I1018" i="2" s="1"/>
  <c r="I1019" i="2" s="1"/>
  <c r="I1030" i="2" s="1"/>
  <c r="H704" i="2"/>
  <c r="H700" i="2"/>
  <c r="N1058" i="2"/>
  <c r="S1058" i="2"/>
  <c r="K1058" i="2"/>
  <c r="S1023" i="2"/>
  <c r="S1024" i="2" s="1"/>
  <c r="S1029" i="2"/>
  <c r="R1018" i="2"/>
  <c r="R1013" i="2"/>
  <c r="S1016" i="2"/>
  <c r="S1017" i="2"/>
  <c r="G1087" i="2"/>
  <c r="F427" i="1"/>
  <c r="F490" i="1" s="1"/>
  <c r="F540" i="1" s="1"/>
  <c r="F542" i="1" s="1"/>
  <c r="F109" i="1"/>
  <c r="F140" i="1" s="1"/>
  <c r="H442" i="1"/>
  <c r="H480" i="1"/>
  <c r="S1026" i="2"/>
  <c r="G1024" i="2"/>
  <c r="S1013" i="2"/>
  <c r="Q1013" i="2"/>
  <c r="Q1018" i="2"/>
  <c r="G700" i="2"/>
  <c r="G1016" i="2"/>
  <c r="G1003" i="2" s="1"/>
  <c r="G1058" i="2"/>
  <c r="H701" i="2"/>
  <c r="H788" i="2"/>
  <c r="H762" i="2"/>
  <c r="H995" i="2"/>
  <c r="H698" i="2" s="1"/>
  <c r="H702" i="2"/>
  <c r="H1058" i="2"/>
  <c r="H1087" i="2"/>
  <c r="G788" i="2"/>
  <c r="G1015" i="2"/>
  <c r="G976" i="2" s="1"/>
  <c r="G762" i="2"/>
  <c r="H1023" i="2"/>
  <c r="G702" i="2"/>
  <c r="G995" i="2"/>
  <c r="G698" i="2" s="1"/>
  <c r="G791" i="2"/>
  <c r="H477" i="1"/>
  <c r="H481" i="1"/>
  <c r="H249" i="1"/>
  <c r="H574" i="1"/>
  <c r="H269" i="1"/>
  <c r="H443" i="1"/>
  <c r="H264" i="1"/>
  <c r="H476" i="1"/>
  <c r="H455" i="1"/>
  <c r="H134" i="1"/>
  <c r="H252" i="1"/>
  <c r="H440" i="1"/>
  <c r="H231" i="1"/>
  <c r="F81" i="1"/>
  <c r="H444" i="1"/>
  <c r="H479" i="1"/>
  <c r="H445" i="1"/>
  <c r="H270" i="1"/>
  <c r="H267" i="1"/>
  <c r="H458" i="1"/>
  <c r="H250" i="1"/>
  <c r="H457" i="1"/>
  <c r="F210" i="1"/>
  <c r="F223" i="1" s="1"/>
  <c r="F279" i="1" s="1"/>
  <c r="F333" i="1" s="1"/>
  <c r="F610" i="1" s="1"/>
  <c r="H247" i="1"/>
  <c r="E36" i="7"/>
  <c r="E36" i="8"/>
  <c r="H640" i="1"/>
  <c r="H123" i="1" s="1"/>
  <c r="H266" i="1"/>
  <c r="R1024" i="2"/>
  <c r="R1026" i="2"/>
  <c r="R1027" i="2" s="1"/>
  <c r="T1015" i="2"/>
  <c r="T1013" i="2"/>
  <c r="P1024" i="2"/>
  <c r="P1026" i="2"/>
  <c r="P1027" i="2" s="1"/>
  <c r="I1027" i="2"/>
  <c r="I1028" i="2" s="1"/>
  <c r="I1026" i="2"/>
  <c r="O1015" i="2"/>
  <c r="O1013" i="2"/>
  <c r="M1023" i="2"/>
  <c r="M1029" i="2"/>
  <c r="P1013" i="2"/>
  <c r="P1015" i="2"/>
  <c r="P1016" i="2" s="1"/>
  <c r="T1029" i="2"/>
  <c r="T1023" i="2"/>
  <c r="T1024" i="2" s="1"/>
  <c r="Q1023" i="2"/>
  <c r="Q1029" i="2"/>
  <c r="H232" i="1"/>
  <c r="H441" i="1"/>
  <c r="F697" i="2"/>
  <c r="H697" i="2" s="1"/>
  <c r="H575" i="1"/>
  <c r="AA1005" i="2"/>
  <c r="AC1005" i="2" s="1"/>
  <c r="H760" i="2"/>
  <c r="H761" i="2"/>
  <c r="H708" i="2"/>
  <c r="O1058" i="2"/>
  <c r="AA1007" i="2"/>
  <c r="AC1007" i="2" s="1"/>
  <c r="P1058" i="2"/>
  <c r="J1011" i="2"/>
  <c r="AA1010" i="2"/>
  <c r="H634" i="1"/>
  <c r="H29" i="1"/>
  <c r="H423" i="1"/>
  <c r="H306" i="1"/>
  <c r="H206" i="1"/>
  <c r="H514" i="1"/>
  <c r="H631" i="1"/>
  <c r="H635" i="1"/>
  <c r="H248" i="1"/>
  <c r="H454" i="1"/>
  <c r="H475" i="1"/>
  <c r="H48" i="1"/>
  <c r="D36" i="8"/>
  <c r="H643" i="1"/>
  <c r="H291" i="1"/>
  <c r="H653" i="1"/>
  <c r="H238" i="1"/>
  <c r="H446" i="1"/>
  <c r="H448" i="1"/>
  <c r="H633" i="1"/>
  <c r="H415" i="1"/>
  <c r="I33" i="1"/>
  <c r="I35" i="1" s="1"/>
  <c r="I39" i="1"/>
  <c r="I266" i="1" s="1"/>
  <c r="I43" i="1"/>
  <c r="I270" i="1" s="1"/>
  <c r="I101" i="1"/>
  <c r="I191" i="1"/>
  <c r="I217" i="1"/>
  <c r="I40" i="1"/>
  <c r="I250" i="1" s="1"/>
  <c r="I66" i="1"/>
  <c r="I161" i="1"/>
  <c r="I182" i="1"/>
  <c r="I41" i="1"/>
  <c r="I268" i="1" s="1"/>
  <c r="I74" i="1"/>
  <c r="I193" i="1"/>
  <c r="I149" i="1"/>
  <c r="I151" i="1"/>
  <c r="I201" i="1"/>
  <c r="I303" i="1"/>
  <c r="I398" i="1"/>
  <c r="I421" i="1"/>
  <c r="I509" i="1"/>
  <c r="I304" i="1"/>
  <c r="I399" i="1"/>
  <c r="I495" i="1"/>
  <c r="I642" i="1"/>
  <c r="I409" i="1"/>
  <c r="I400" i="1"/>
  <c r="I419" i="1"/>
  <c r="I503" i="1"/>
  <c r="I65" i="1"/>
  <c r="I160" i="1"/>
  <c r="I181" i="1"/>
  <c r="I23" i="1"/>
  <c r="I153" i="1"/>
  <c r="I203" i="1"/>
  <c r="I27" i="1"/>
  <c r="I162" i="1"/>
  <c r="I183" i="1"/>
  <c r="I38" i="1"/>
  <c r="I454" i="1" s="1"/>
  <c r="I42" i="1"/>
  <c r="I159" i="1"/>
  <c r="I180" i="1"/>
  <c r="I387" i="1"/>
  <c r="I377" i="1"/>
  <c r="I591" i="1"/>
  <c r="I505" i="1"/>
  <c r="I287" i="1"/>
  <c r="I388" i="1"/>
  <c r="I378" i="1"/>
  <c r="I502" i="1"/>
  <c r="I294" i="1"/>
  <c r="I301" i="1"/>
  <c r="I510" i="1"/>
  <c r="I219" i="1"/>
  <c r="I302" i="1"/>
  <c r="I397" i="1"/>
  <c r="I460" i="1"/>
  <c r="I511" i="1"/>
  <c r="I379" i="1"/>
  <c r="I512" i="1"/>
  <c r="I285" i="1"/>
  <c r="I410" i="1"/>
  <c r="I376" i="1"/>
  <c r="I420" i="1"/>
  <c r="I497" i="1"/>
  <c r="I584" i="1"/>
  <c r="I249" i="1"/>
  <c r="I152" i="1"/>
  <c r="I202" i="1"/>
  <c r="J2" i="1"/>
  <c r="I44" i="1"/>
  <c r="I148" i="1"/>
  <c r="I173" i="1"/>
  <c r="I367" i="1"/>
  <c r="I45" i="1"/>
  <c r="I251" i="1" s="1"/>
  <c r="I115" i="1"/>
  <c r="I204" i="1"/>
  <c r="I46" i="1"/>
  <c r="I171" i="1"/>
  <c r="I286" i="1"/>
  <c r="I391" i="1"/>
  <c r="I413" i="1"/>
  <c r="I494" i="1"/>
  <c r="I297" i="1"/>
  <c r="I412" i="1"/>
  <c r="I506" i="1"/>
  <c r="I253" i="1"/>
  <c r="I365" i="1"/>
  <c r="I431" i="1"/>
  <c r="I496" i="1"/>
  <c r="I19" i="1"/>
  <c r="I147" i="1"/>
  <c r="I172" i="1"/>
  <c r="I295" i="1"/>
  <c r="I133" i="1"/>
  <c r="I192" i="1"/>
  <c r="I296" i="1"/>
  <c r="I150" i="1"/>
  <c r="I174" i="1"/>
  <c r="I218" i="1"/>
  <c r="I75" i="1"/>
  <c r="I194" i="1"/>
  <c r="I299" i="1"/>
  <c r="I368" i="1"/>
  <c r="I411" i="1"/>
  <c r="I641" i="1"/>
  <c r="I300" i="1"/>
  <c r="I369" i="1"/>
  <c r="I418" i="1"/>
  <c r="I508" i="1"/>
  <c r="I288" i="1"/>
  <c r="I370" i="1"/>
  <c r="I507" i="1"/>
  <c r="I289" i="1"/>
  <c r="I390" i="1"/>
  <c r="I583" i="1"/>
  <c r="I389" i="1"/>
  <c r="I493" i="1"/>
  <c r="I170" i="1"/>
  <c r="I298" i="1"/>
  <c r="I366" i="1"/>
  <c r="I432" i="1"/>
  <c r="I504" i="1"/>
  <c r="H499" i="1"/>
  <c r="N1012" i="2"/>
  <c r="N1013" i="2" s="1"/>
  <c r="N1022" i="2"/>
  <c r="AA1097" i="2"/>
  <c r="H102" i="1"/>
  <c r="H447" i="1"/>
  <c r="H584" i="1"/>
  <c r="H592" i="1"/>
  <c r="D36" i="7"/>
  <c r="H977" i="2"/>
  <c r="K1029" i="2"/>
  <c r="K1015" i="2"/>
  <c r="K1013" i="2"/>
  <c r="K1016" i="2"/>
  <c r="U1013" i="2"/>
  <c r="U1015" i="2"/>
  <c r="G1027" i="2"/>
  <c r="U1026" i="2"/>
  <c r="O1024" i="2"/>
  <c r="O1026" i="2"/>
  <c r="O1027" i="2" s="1"/>
  <c r="O1028" i="2" s="1"/>
  <c r="H1002" i="2"/>
  <c r="H1017" i="2"/>
  <c r="H1003" i="2"/>
  <c r="H976" i="2"/>
  <c r="H1019" i="2"/>
  <c r="H998" i="2"/>
  <c r="AB1070" i="2" l="1"/>
  <c r="AC1070" i="2"/>
  <c r="AB1097" i="2"/>
  <c r="AC1097" i="2"/>
  <c r="AB1010" i="2"/>
  <c r="AC1010" i="2"/>
  <c r="F16" i="8"/>
  <c r="J999" i="2" s="1"/>
  <c r="F14" i="8"/>
  <c r="I999" i="2" s="1"/>
  <c r="F20" i="7"/>
  <c r="N1000" i="2" s="1"/>
  <c r="F14" i="7"/>
  <c r="I1000" i="2" s="1"/>
  <c r="I977" i="2"/>
  <c r="I701" i="2"/>
  <c r="I1001" i="2"/>
  <c r="I767" i="2"/>
  <c r="I700" i="2"/>
  <c r="I789" i="2"/>
  <c r="I705" i="2"/>
  <c r="I704" i="2"/>
  <c r="I791" i="2"/>
  <c r="J2" i="2"/>
  <c r="J1087" i="2" s="1"/>
  <c r="I1087" i="2"/>
  <c r="I702" i="2"/>
  <c r="I765" i="2"/>
  <c r="I995" i="2"/>
  <c r="I698" i="2" s="1"/>
  <c r="I788" i="2"/>
  <c r="I760" i="2"/>
  <c r="I708" i="2"/>
  <c r="I1002" i="2"/>
  <c r="I976" i="2"/>
  <c r="I1003" i="2"/>
  <c r="I762" i="2"/>
  <c r="I761" i="2"/>
  <c r="I998" i="2"/>
  <c r="J701" i="2"/>
  <c r="S1027" i="2"/>
  <c r="S1028" i="2" s="1"/>
  <c r="G1018" i="2"/>
  <c r="G1019" i="2" s="1"/>
  <c r="G1030" i="2" s="1"/>
  <c r="F516" i="1"/>
  <c r="F308" i="1"/>
  <c r="H50" i="1"/>
  <c r="I653" i="1"/>
  <c r="F12" i="7"/>
  <c r="F28" i="7"/>
  <c r="R1000" i="2" s="1"/>
  <c r="G1017" i="2"/>
  <c r="F16" i="7"/>
  <c r="J1000" i="2" s="1"/>
  <c r="F34" i="7"/>
  <c r="U1000" i="2" s="1"/>
  <c r="F30" i="7"/>
  <c r="S1000" i="2" s="1"/>
  <c r="F24" i="7"/>
  <c r="P1000" i="2" s="1"/>
  <c r="H1024" i="2"/>
  <c r="H1027" i="2"/>
  <c r="H1028" i="2" s="1"/>
  <c r="H1026" i="2"/>
  <c r="F26" i="7"/>
  <c r="Q1000" i="2" s="1"/>
  <c r="F20" i="8"/>
  <c r="N999" i="2" s="1"/>
  <c r="F10" i="7"/>
  <c r="F22" i="7"/>
  <c r="O1000" i="2" s="1"/>
  <c r="F32" i="7"/>
  <c r="T1000" i="2" s="1"/>
  <c r="F18" i="7"/>
  <c r="K1000" i="2" s="1"/>
  <c r="I231" i="1"/>
  <c r="I592" i="1"/>
  <c r="I447" i="1"/>
  <c r="I102" i="1"/>
  <c r="I443" i="1"/>
  <c r="I441" i="1"/>
  <c r="I238" i="1"/>
  <c r="I575" i="1"/>
  <c r="I444" i="1"/>
  <c r="I445" i="1"/>
  <c r="I134" i="1"/>
  <c r="I440" i="1"/>
  <c r="I448" i="1"/>
  <c r="I446" i="1"/>
  <c r="I442" i="1"/>
  <c r="I574" i="1"/>
  <c r="I232" i="1"/>
  <c r="I456" i="1"/>
  <c r="I459" i="1"/>
  <c r="I479" i="1"/>
  <c r="I477" i="1"/>
  <c r="I29" i="1"/>
  <c r="I252" i="1"/>
  <c r="I423" i="1"/>
  <c r="I481" i="1"/>
  <c r="I476" i="1"/>
  <c r="I635" i="1"/>
  <c r="I396" i="1" s="1"/>
  <c r="I402" i="1" s="1"/>
  <c r="I179" i="1" s="1"/>
  <c r="I185" i="1" s="1"/>
  <c r="I247" i="1"/>
  <c r="I478" i="1"/>
  <c r="F12" i="8"/>
  <c r="F22" i="8"/>
  <c r="O999" i="2" s="1"/>
  <c r="F26" i="8"/>
  <c r="Q999" i="2" s="1"/>
  <c r="I267" i="1"/>
  <c r="I455" i="1"/>
  <c r="I643" i="1"/>
  <c r="F34" i="8"/>
  <c r="U999" i="2" s="1"/>
  <c r="F18" i="8"/>
  <c r="K999" i="2" s="1"/>
  <c r="I457" i="1"/>
  <c r="I264" i="1"/>
  <c r="F10" i="8"/>
  <c r="I248" i="1"/>
  <c r="I475" i="1"/>
  <c r="F32" i="8"/>
  <c r="T999" i="2" s="1"/>
  <c r="F28" i="8"/>
  <c r="R999" i="2" s="1"/>
  <c r="F24" i="8"/>
  <c r="P999" i="2" s="1"/>
  <c r="I265" i="1"/>
  <c r="I269" i="1"/>
  <c r="F30" i="8"/>
  <c r="S999" i="2" s="1"/>
  <c r="T1016" i="2"/>
  <c r="T1018" i="2"/>
  <c r="T1019" i="2" s="1"/>
  <c r="T1030" i="2" s="1"/>
  <c r="T1017" i="2"/>
  <c r="T1026" i="2"/>
  <c r="T1027" i="2" s="1"/>
  <c r="M1024" i="2"/>
  <c r="M1027" i="2"/>
  <c r="M1026" i="2"/>
  <c r="O1018" i="2"/>
  <c r="O1019" i="2" s="1"/>
  <c r="O1030" i="2" s="1"/>
  <c r="O1016" i="2"/>
  <c r="I633" i="1"/>
  <c r="I375" i="1" s="1"/>
  <c r="I381" i="1" s="1"/>
  <c r="G697" i="2"/>
  <c r="F710" i="2"/>
  <c r="I697" i="2"/>
  <c r="Q1026" i="2"/>
  <c r="Q1027" i="2" s="1"/>
  <c r="Q1024" i="2"/>
  <c r="I458" i="1"/>
  <c r="N1016" i="2"/>
  <c r="N1015" i="2"/>
  <c r="I499" i="1"/>
  <c r="J288" i="1"/>
  <c r="K2" i="1"/>
  <c r="J301" i="1"/>
  <c r="J65" i="1"/>
  <c r="J298" i="1"/>
  <c r="J192" i="1"/>
  <c r="J27" i="1"/>
  <c r="J378" i="1"/>
  <c r="J42" i="1"/>
  <c r="J409" i="1"/>
  <c r="J162" i="1"/>
  <c r="J370" i="1"/>
  <c r="J171" i="1"/>
  <c r="J504" i="1"/>
  <c r="J147" i="1"/>
  <c r="J418" i="1"/>
  <c r="J253" i="1"/>
  <c r="J494" i="1"/>
  <c r="J366" i="1"/>
  <c r="J376" i="1"/>
  <c r="J38" i="1"/>
  <c r="J476" i="1" s="1"/>
  <c r="J41" i="1"/>
  <c r="J479" i="1" s="1"/>
  <c r="J150" i="1"/>
  <c r="J420" i="1"/>
  <c r="J201" i="1"/>
  <c r="J512" i="1"/>
  <c r="J181" i="1"/>
  <c r="J583" i="1"/>
  <c r="J299" i="1"/>
  <c r="J204" i="1"/>
  <c r="J507" i="1"/>
  <c r="J180" i="1"/>
  <c r="J149" i="1"/>
  <c r="J219" i="1"/>
  <c r="J511" i="1"/>
  <c r="J389" i="1"/>
  <c r="J43" i="1"/>
  <c r="J270" i="1" s="1"/>
  <c r="J286" i="1"/>
  <c r="J193" i="1"/>
  <c r="J400" i="1"/>
  <c r="J152" i="1"/>
  <c r="J182" i="1"/>
  <c r="J431" i="1"/>
  <c r="J505" i="1"/>
  <c r="J591" i="1"/>
  <c r="J497" i="1"/>
  <c r="J287" i="1"/>
  <c r="J302" i="1"/>
  <c r="J303" i="1"/>
  <c r="J388" i="1"/>
  <c r="J151" i="1"/>
  <c r="J397" i="1"/>
  <c r="J297" i="1"/>
  <c r="J642" i="1"/>
  <c r="J369" i="1"/>
  <c r="J295" i="1"/>
  <c r="J641" i="1"/>
  <c r="J285" i="1"/>
  <c r="J74" i="1"/>
  <c r="J300" i="1"/>
  <c r="J33" i="1"/>
  <c r="J35" i="1" s="1"/>
  <c r="J46" i="1"/>
  <c r="J421" i="1"/>
  <c r="J410" i="1"/>
  <c r="J217" i="1"/>
  <c r="J460" i="1"/>
  <c r="J379" i="1"/>
  <c r="J202" i="1"/>
  <c r="J509" i="1"/>
  <c r="J294" i="1"/>
  <c r="J412" i="1"/>
  <c r="J367" i="1"/>
  <c r="J40" i="1"/>
  <c r="J250" i="1" s="1"/>
  <c r="J173" i="1"/>
  <c r="J101" i="1"/>
  <c r="J419" i="1"/>
  <c r="J493" i="1"/>
  <c r="J510" i="1"/>
  <c r="J194" i="1"/>
  <c r="J413" i="1"/>
  <c r="J66" i="1"/>
  <c r="J377" i="1"/>
  <c r="J191" i="1"/>
  <c r="J153" i="1"/>
  <c r="J399" i="1"/>
  <c r="J496" i="1"/>
  <c r="J506" i="1"/>
  <c r="J23" i="1"/>
  <c r="J174" i="1"/>
  <c r="J503" i="1"/>
  <c r="J296" i="1"/>
  <c r="J19" i="1"/>
  <c r="J160" i="1"/>
  <c r="J368" i="1"/>
  <c r="J218" i="1"/>
  <c r="J45" i="1"/>
  <c r="J251" i="1" s="1"/>
  <c r="J115" i="1"/>
  <c r="J365" i="1"/>
  <c r="J159" i="1"/>
  <c r="J411" i="1"/>
  <c r="J183" i="1"/>
  <c r="J432" i="1"/>
  <c r="J289" i="1"/>
  <c r="J495" i="1"/>
  <c r="J172" i="1"/>
  <c r="J39" i="1"/>
  <c r="J170" i="1"/>
  <c r="J304" i="1"/>
  <c r="J75" i="1"/>
  <c r="J508" i="1"/>
  <c r="J390" i="1"/>
  <c r="J161" i="1"/>
  <c r="J391" i="1"/>
  <c r="J398" i="1"/>
  <c r="J387" i="1"/>
  <c r="J502" i="1"/>
  <c r="J44" i="1"/>
  <c r="J461" i="1" s="1"/>
  <c r="J203" i="1"/>
  <c r="J133" i="1"/>
  <c r="J148" i="1"/>
  <c r="I291" i="1"/>
  <c r="I634" i="1"/>
  <c r="I386" i="1" s="1"/>
  <c r="I393" i="1" s="1"/>
  <c r="I206" i="1"/>
  <c r="I640" i="1"/>
  <c r="H425" i="1"/>
  <c r="H662" i="1"/>
  <c r="H190" i="1"/>
  <c r="H216" i="1"/>
  <c r="H430" i="1"/>
  <c r="H215" i="1"/>
  <c r="H213" i="1"/>
  <c r="H214" i="1"/>
  <c r="H396" i="1"/>
  <c r="H364" i="1"/>
  <c r="H668" i="1"/>
  <c r="H571" i="1"/>
  <c r="H573" i="1"/>
  <c r="H572" i="1"/>
  <c r="H386" i="1"/>
  <c r="F335" i="1"/>
  <c r="AB1007" i="2"/>
  <c r="H800" i="2"/>
  <c r="I306" i="1"/>
  <c r="I48" i="1"/>
  <c r="H450" i="1"/>
  <c r="N1029" i="2"/>
  <c r="N1023" i="2"/>
  <c r="I631" i="1"/>
  <c r="I364" i="1" s="1"/>
  <c r="I372" i="1" s="1"/>
  <c r="I514" i="1"/>
  <c r="I415" i="1"/>
  <c r="H375" i="1"/>
  <c r="H103" i="1"/>
  <c r="H271" i="1"/>
  <c r="H462" i="1"/>
  <c r="H64" i="1"/>
  <c r="H593" i="1"/>
  <c r="H585" i="1"/>
  <c r="H482" i="1"/>
  <c r="H637" i="1" s="1"/>
  <c r="H652" i="1"/>
  <c r="H463" i="1"/>
  <c r="H257" i="1"/>
  <c r="H255" i="1"/>
  <c r="H256" i="1"/>
  <c r="H135" i="1"/>
  <c r="H576" i="1"/>
  <c r="H76" i="1"/>
  <c r="H67" i="1"/>
  <c r="H254" i="1"/>
  <c r="J1022" i="2"/>
  <c r="J1012" i="2"/>
  <c r="AA1011" i="2"/>
  <c r="J1058" i="2"/>
  <c r="AB1005" i="2"/>
  <c r="I480" i="1"/>
  <c r="I461" i="1"/>
  <c r="U1027" i="2"/>
  <c r="U1028" i="2"/>
  <c r="G1028" i="2"/>
  <c r="G1029" i="2"/>
  <c r="K1018" i="2"/>
  <c r="K1026" i="2"/>
  <c r="K1027" i="2"/>
  <c r="K1028" i="2" s="1"/>
  <c r="K1024" i="2"/>
  <c r="U1018" i="2"/>
  <c r="U1016" i="2"/>
  <c r="U1017" i="2"/>
  <c r="H1030" i="2"/>
  <c r="AB1011" i="2" l="1"/>
  <c r="AC1011" i="2"/>
  <c r="H1000" i="2"/>
  <c r="H999" i="2"/>
  <c r="J697" i="2"/>
  <c r="J800" i="2" s="1"/>
  <c r="K2" i="2"/>
  <c r="K1003" i="2"/>
  <c r="K791" i="2"/>
  <c r="J977" i="2"/>
  <c r="J761" i="2"/>
  <c r="J791" i="2"/>
  <c r="J704" i="2"/>
  <c r="K1001" i="2"/>
  <c r="J760" i="2"/>
  <c r="J762" i="2"/>
  <c r="K995" i="2"/>
  <c r="K698" i="2" s="1"/>
  <c r="J700" i="2"/>
  <c r="K976" i="2"/>
  <c r="K700" i="2"/>
  <c r="K788" i="2"/>
  <c r="K704" i="2"/>
  <c r="J995" i="2"/>
  <c r="J698" i="2" s="1"/>
  <c r="J788" i="2"/>
  <c r="J789" i="2"/>
  <c r="K767" i="2"/>
  <c r="K789" i="2"/>
  <c r="K765" i="2"/>
  <c r="J767" i="2"/>
  <c r="J708" i="2"/>
  <c r="J765" i="2"/>
  <c r="K762" i="2"/>
  <c r="K702" i="2"/>
  <c r="K697" i="2"/>
  <c r="K800" i="2" s="1"/>
  <c r="K977" i="2"/>
  <c r="K701" i="2"/>
  <c r="J702" i="2"/>
  <c r="J705" i="2"/>
  <c r="J1001" i="2"/>
  <c r="G998" i="2"/>
  <c r="K761" i="2"/>
  <c r="K708" i="2"/>
  <c r="K760" i="2"/>
  <c r="K1002" i="2"/>
  <c r="I573" i="1"/>
  <c r="I50" i="1"/>
  <c r="J574" i="1"/>
  <c r="AA1017" i="2"/>
  <c r="F36" i="7"/>
  <c r="G1000" i="2"/>
  <c r="I450" i="1"/>
  <c r="I236" i="1" s="1"/>
  <c r="J459" i="1"/>
  <c r="I572" i="1"/>
  <c r="J102" i="1"/>
  <c r="I571" i="1"/>
  <c r="J134" i="1"/>
  <c r="I668" i="1"/>
  <c r="I661" i="1"/>
  <c r="J268" i="1"/>
  <c r="J478" i="1"/>
  <c r="J457" i="1"/>
  <c r="J640" i="1"/>
  <c r="J123" i="1" s="1"/>
  <c r="J446" i="1"/>
  <c r="J481" i="1"/>
  <c r="J252" i="1"/>
  <c r="J267" i="1"/>
  <c r="J238" i="1"/>
  <c r="J264" i="1"/>
  <c r="J248" i="1"/>
  <c r="J247" i="1"/>
  <c r="J455" i="1"/>
  <c r="J448" i="1"/>
  <c r="J447" i="1"/>
  <c r="J231" i="1"/>
  <c r="J444" i="1"/>
  <c r="J475" i="1"/>
  <c r="J265" i="1"/>
  <c r="J454" i="1"/>
  <c r="J443" i="1"/>
  <c r="J266" i="1"/>
  <c r="J445" i="1"/>
  <c r="J575" i="1"/>
  <c r="J442" i="1"/>
  <c r="J584" i="1"/>
  <c r="J634" i="1"/>
  <c r="J386" i="1" s="1"/>
  <c r="J393" i="1" s="1"/>
  <c r="J169" i="1" s="1"/>
  <c r="J176" i="1" s="1"/>
  <c r="J29" i="1"/>
  <c r="I430" i="1"/>
  <c r="I434" i="1" s="1"/>
  <c r="I216" i="1"/>
  <c r="I214" i="1"/>
  <c r="I215" i="1"/>
  <c r="I213" i="1"/>
  <c r="J458" i="1"/>
  <c r="J232" i="1"/>
  <c r="J440" i="1"/>
  <c r="F36" i="8"/>
  <c r="G999" i="2"/>
  <c r="J480" i="1"/>
  <c r="J592" i="1"/>
  <c r="J441" i="1"/>
  <c r="J631" i="1"/>
  <c r="J364" i="1" s="1"/>
  <c r="J372" i="1" s="1"/>
  <c r="J146" i="1" s="1"/>
  <c r="J155" i="1" s="1"/>
  <c r="J514" i="1"/>
  <c r="J269" i="1"/>
  <c r="J477" i="1"/>
  <c r="T1028" i="2"/>
  <c r="AA1028" i="2" s="1"/>
  <c r="I659" i="1"/>
  <c r="I158" i="1"/>
  <c r="I164" i="1" s="1"/>
  <c r="H636" i="1"/>
  <c r="H453" i="1" s="1"/>
  <c r="F757" i="2"/>
  <c r="F770" i="2" s="1"/>
  <c r="F739" i="2"/>
  <c r="I800" i="2"/>
  <c r="G800" i="2"/>
  <c r="J643" i="1"/>
  <c r="H474" i="1"/>
  <c r="AA1058" i="2"/>
  <c r="J1016" i="2"/>
  <c r="J1003" i="2" s="1"/>
  <c r="J1013" i="2"/>
  <c r="J1015" i="2"/>
  <c r="AA1012" i="2"/>
  <c r="N1026" i="2"/>
  <c r="N1027" i="2"/>
  <c r="N1024" i="2"/>
  <c r="H393" i="1"/>
  <c r="H372" i="1"/>
  <c r="H402" i="1"/>
  <c r="H196" i="1"/>
  <c r="I123" i="1"/>
  <c r="I404" i="1"/>
  <c r="I660" i="1"/>
  <c r="I169" i="1"/>
  <c r="I176" i="1" s="1"/>
  <c r="I187" i="1" s="1"/>
  <c r="J653" i="1"/>
  <c r="N1018" i="2"/>
  <c r="J635" i="1"/>
  <c r="J206" i="1"/>
  <c r="J48" i="1"/>
  <c r="J1029" i="2"/>
  <c r="AA1029" i="2" s="1"/>
  <c r="J1023" i="2"/>
  <c r="AA1022" i="2"/>
  <c r="H381" i="1"/>
  <c r="I662" i="1"/>
  <c r="I425" i="1"/>
  <c r="I190" i="1"/>
  <c r="I196" i="1" s="1"/>
  <c r="I208" i="1" s="1"/>
  <c r="I658" i="1"/>
  <c r="I383" i="1"/>
  <c r="I146" i="1"/>
  <c r="I155" i="1" s="1"/>
  <c r="H234" i="1"/>
  <c r="H228" i="1"/>
  <c r="H237" i="1"/>
  <c r="H663" i="1"/>
  <c r="H233" i="1"/>
  <c r="H226" i="1"/>
  <c r="H229" i="1"/>
  <c r="H230" i="1"/>
  <c r="H227" i="1"/>
  <c r="H239" i="1"/>
  <c r="H236" i="1"/>
  <c r="H235" i="1"/>
  <c r="I652" i="1"/>
  <c r="I76" i="1"/>
  <c r="I462" i="1"/>
  <c r="I271" i="1"/>
  <c r="I67" i="1"/>
  <c r="I576" i="1"/>
  <c r="I585" i="1"/>
  <c r="I256" i="1"/>
  <c r="I64" i="1"/>
  <c r="I482" i="1"/>
  <c r="I637" i="1" s="1"/>
  <c r="I135" i="1"/>
  <c r="I103" i="1"/>
  <c r="I254" i="1"/>
  <c r="I463" i="1"/>
  <c r="I257" i="1"/>
  <c r="I593" i="1"/>
  <c r="I255" i="1"/>
  <c r="H62" i="1"/>
  <c r="H60" i="1"/>
  <c r="H136" i="1"/>
  <c r="H104" i="1"/>
  <c r="H63" i="1"/>
  <c r="H651" i="1"/>
  <c r="H13" i="1"/>
  <c r="H105" i="1"/>
  <c r="H12" i="1"/>
  <c r="H77" i="1"/>
  <c r="H79" i="1" s="1"/>
  <c r="H10" i="1"/>
  <c r="H9" i="1"/>
  <c r="H11" i="1"/>
  <c r="H221" i="1"/>
  <c r="H434" i="1"/>
  <c r="K366" i="1"/>
  <c r="K202" i="1"/>
  <c r="K192" i="1"/>
  <c r="K160" i="1"/>
  <c r="K378" i="1"/>
  <c r="K418" i="1"/>
  <c r="K503" i="1"/>
  <c r="K161" i="1"/>
  <c r="K303" i="1"/>
  <c r="K46" i="1"/>
  <c r="K400" i="1"/>
  <c r="K365" i="1"/>
  <c r="K302" i="1"/>
  <c r="K497" i="1"/>
  <c r="K367" i="1"/>
  <c r="K389" i="1"/>
  <c r="K296" i="1"/>
  <c r="K23" i="1"/>
  <c r="K388" i="1"/>
  <c r="K432" i="1"/>
  <c r="K66" i="1"/>
  <c r="K377" i="1"/>
  <c r="K288" i="1"/>
  <c r="K297" i="1"/>
  <c r="K370" i="1"/>
  <c r="K431" i="1"/>
  <c r="K460" i="1"/>
  <c r="K504" i="1"/>
  <c r="K218" i="1"/>
  <c r="K151" i="1"/>
  <c r="K133" i="1"/>
  <c r="K43" i="1"/>
  <c r="K459" i="1" s="1"/>
  <c r="K183" i="1"/>
  <c r="K411" i="1"/>
  <c r="K506" i="1"/>
  <c r="K387" i="1"/>
  <c r="K217" i="1"/>
  <c r="K39" i="1"/>
  <c r="K456" i="1" s="1"/>
  <c r="K181" i="1"/>
  <c r="K147" i="1"/>
  <c r="K170" i="1"/>
  <c r="K301" i="1"/>
  <c r="K510" i="1"/>
  <c r="K412" i="1"/>
  <c r="K44" i="1"/>
  <c r="K461" i="1" s="1"/>
  <c r="K171" i="1"/>
  <c r="K41" i="1"/>
  <c r="K268" i="1" s="1"/>
  <c r="K115" i="1"/>
  <c r="K75" i="1"/>
  <c r="K65" i="1"/>
  <c r="K505" i="1"/>
  <c r="K410" i="1"/>
  <c r="K150" i="1"/>
  <c r="K149" i="1"/>
  <c r="K368" i="1"/>
  <c r="L2" i="1"/>
  <c r="K413" i="1"/>
  <c r="K502" i="1"/>
  <c r="K493" i="1"/>
  <c r="K494" i="1"/>
  <c r="K180" i="1"/>
  <c r="K33" i="1"/>
  <c r="K35" i="1" s="1"/>
  <c r="K74" i="1"/>
  <c r="K42" i="1"/>
  <c r="K369" i="1"/>
  <c r="K294" i="1"/>
  <c r="K583" i="1"/>
  <c r="K304" i="1"/>
  <c r="K508" i="1"/>
  <c r="K287" i="1"/>
  <c r="K219" i="1"/>
  <c r="K173" i="1"/>
  <c r="K193" i="1"/>
  <c r="K421" i="1"/>
  <c r="K391" i="1"/>
  <c r="K409" i="1"/>
  <c r="K194" i="1"/>
  <c r="K191" i="1"/>
  <c r="K152" i="1"/>
  <c r="K148" i="1"/>
  <c r="K495" i="1"/>
  <c r="K511" i="1"/>
  <c r="K201" i="1"/>
  <c r="K45" i="1"/>
  <c r="K480" i="1" s="1"/>
  <c r="K162" i="1"/>
  <c r="K159" i="1"/>
  <c r="K38" i="1"/>
  <c r="K247" i="1" s="1"/>
  <c r="K153" i="1"/>
  <c r="K509" i="1"/>
  <c r="K496" i="1"/>
  <c r="K300" i="1"/>
  <c r="K40" i="1"/>
  <c r="K478" i="1" s="1"/>
  <c r="K101" i="1"/>
  <c r="K299" i="1"/>
  <c r="K399" i="1"/>
  <c r="K285" i="1"/>
  <c r="K376" i="1"/>
  <c r="K379" i="1"/>
  <c r="K419" i="1"/>
  <c r="K641" i="1"/>
  <c r="K397" i="1"/>
  <c r="K266" i="1"/>
  <c r="K19" i="1"/>
  <c r="K289" i="1"/>
  <c r="K286" i="1"/>
  <c r="K591" i="1"/>
  <c r="K507" i="1"/>
  <c r="K512" i="1"/>
  <c r="K398" i="1"/>
  <c r="K253" i="1"/>
  <c r="K203" i="1"/>
  <c r="K174" i="1"/>
  <c r="K390" i="1"/>
  <c r="K27" i="1"/>
  <c r="K295" i="1"/>
  <c r="K172" i="1"/>
  <c r="K182" i="1"/>
  <c r="K204" i="1"/>
  <c r="K642" i="1"/>
  <c r="K298" i="1"/>
  <c r="K420" i="1"/>
  <c r="J456" i="1"/>
  <c r="J499" i="1"/>
  <c r="J306" i="1"/>
  <c r="J249" i="1"/>
  <c r="J291" i="1"/>
  <c r="J633" i="1"/>
  <c r="J423" i="1"/>
  <c r="J415" i="1"/>
  <c r="U1019" i="2"/>
  <c r="K1019" i="2"/>
  <c r="K998" i="2"/>
  <c r="AB1022" i="2" l="1"/>
  <c r="AC1022" i="2"/>
  <c r="AB1028" i="2"/>
  <c r="AC1028" i="2"/>
  <c r="AB1017" i="2"/>
  <c r="AC1017" i="2"/>
  <c r="AB1029" i="2"/>
  <c r="AC1029" i="2"/>
  <c r="AB1012" i="2"/>
  <c r="AC1012" i="2"/>
  <c r="AB1058" i="2"/>
  <c r="AC1058" i="2"/>
  <c r="AA1000" i="2"/>
  <c r="AA999" i="2"/>
  <c r="K1087" i="2"/>
  <c r="K705" i="2"/>
  <c r="L2" i="2"/>
  <c r="J668" i="1"/>
  <c r="J50" i="1"/>
  <c r="J13" i="1" s="1"/>
  <c r="K653" i="1"/>
  <c r="K479" i="1"/>
  <c r="AA1016" i="2"/>
  <c r="I228" i="1"/>
  <c r="I234" i="1"/>
  <c r="I230" i="1"/>
  <c r="I663" i="1"/>
  <c r="I237" i="1"/>
  <c r="I226" i="1"/>
  <c r="I235" i="1"/>
  <c r="I233" i="1"/>
  <c r="I239" i="1"/>
  <c r="I229" i="1"/>
  <c r="I227" i="1"/>
  <c r="J658" i="1"/>
  <c r="K475" i="1"/>
  <c r="K440" i="1"/>
  <c r="J450" i="1"/>
  <c r="J228" i="1" s="1"/>
  <c r="I166" i="1"/>
  <c r="I210" i="1" s="1"/>
  <c r="I636" i="1"/>
  <c r="I453" i="1" s="1"/>
  <c r="I465" i="1" s="1"/>
  <c r="I664" i="1" s="1"/>
  <c r="K250" i="1"/>
  <c r="K458" i="1"/>
  <c r="K251" i="1"/>
  <c r="K442" i="1"/>
  <c r="K477" i="1"/>
  <c r="K592" i="1"/>
  <c r="K269" i="1"/>
  <c r="K476" i="1"/>
  <c r="K264" i="1"/>
  <c r="K481" i="1"/>
  <c r="K267" i="1"/>
  <c r="K454" i="1"/>
  <c r="K575" i="1"/>
  <c r="J571" i="1"/>
  <c r="J572" i="1"/>
  <c r="J573" i="1"/>
  <c r="K270" i="1"/>
  <c r="K447" i="1"/>
  <c r="K249" i="1"/>
  <c r="K248" i="1"/>
  <c r="K252" i="1"/>
  <c r="K448" i="1"/>
  <c r="J660" i="1"/>
  <c r="I221" i="1"/>
  <c r="K441" i="1"/>
  <c r="K265" i="1"/>
  <c r="K457" i="1"/>
  <c r="K444" i="1"/>
  <c r="K445" i="1"/>
  <c r="K134" i="1"/>
  <c r="J214" i="1"/>
  <c r="J213" i="1"/>
  <c r="J215" i="1"/>
  <c r="J430" i="1"/>
  <c r="J434" i="1" s="1"/>
  <c r="J216" i="1"/>
  <c r="F888" i="2"/>
  <c r="F840" i="2"/>
  <c r="F855" i="2"/>
  <c r="I474" i="1"/>
  <c r="I484" i="1" s="1"/>
  <c r="H96" i="1"/>
  <c r="I651" i="1"/>
  <c r="I11" i="1"/>
  <c r="I63" i="1"/>
  <c r="I9" i="1"/>
  <c r="I104" i="1"/>
  <c r="I77" i="1"/>
  <c r="I79" i="1" s="1"/>
  <c r="I96" i="1" s="1"/>
  <c r="I60" i="1"/>
  <c r="I136" i="1"/>
  <c r="I138" i="1" s="1"/>
  <c r="I12" i="1"/>
  <c r="I105" i="1"/>
  <c r="I10" i="1"/>
  <c r="I62" i="1"/>
  <c r="I13" i="1"/>
  <c r="K643" i="1"/>
  <c r="K48" i="1"/>
  <c r="K206" i="1"/>
  <c r="K514" i="1"/>
  <c r="L288" i="1"/>
  <c r="M2" i="1"/>
  <c r="L400" i="1"/>
  <c r="L150" i="1"/>
  <c r="L504" i="1"/>
  <c r="L191" i="1"/>
  <c r="L149" i="1"/>
  <c r="L387" i="1"/>
  <c r="L33" i="1"/>
  <c r="L75" i="1"/>
  <c r="L413" i="1"/>
  <c r="L181" i="1"/>
  <c r="L493" i="1"/>
  <c r="L287" i="1"/>
  <c r="L505" i="1"/>
  <c r="L219" i="1"/>
  <c r="L39" i="1"/>
  <c r="L456" i="1" s="1"/>
  <c r="L148" i="1"/>
  <c r="L300" i="1"/>
  <c r="L161" i="1"/>
  <c r="L419" i="1"/>
  <c r="L202" i="1"/>
  <c r="L420" i="1"/>
  <c r="L45" i="1"/>
  <c r="L251" i="1" s="1"/>
  <c r="L159" i="1"/>
  <c r="L303" i="1"/>
  <c r="L153" i="1"/>
  <c r="L304" i="1"/>
  <c r="L170" i="1"/>
  <c r="L409" i="1"/>
  <c r="L377" i="1"/>
  <c r="L192" i="1"/>
  <c r="L502" i="1"/>
  <c r="L289" i="1"/>
  <c r="L641" i="1"/>
  <c r="L431" i="1"/>
  <c r="L162" i="1"/>
  <c r="L432" i="1"/>
  <c r="L295" i="1"/>
  <c r="L506" i="1"/>
  <c r="L379" i="1"/>
  <c r="L43" i="1"/>
  <c r="L459" i="1" s="1"/>
  <c r="L101" i="1"/>
  <c r="L297" i="1"/>
  <c r="L41" i="1"/>
  <c r="L268" i="1" s="1"/>
  <c r="L172" i="1"/>
  <c r="L460" i="1"/>
  <c r="L203" i="1"/>
  <c r="L510" i="1"/>
  <c r="L365" i="1"/>
  <c r="L65" i="1"/>
  <c r="L301" i="1"/>
  <c r="L38" i="1"/>
  <c r="L455" i="1" s="1"/>
  <c r="L44" i="1"/>
  <c r="L461" i="1" s="1"/>
  <c r="L151" i="1"/>
  <c r="L410" i="1"/>
  <c r="L183" i="1"/>
  <c r="L495" i="1"/>
  <c r="L180" i="1"/>
  <c r="L418" i="1"/>
  <c r="L194" i="1"/>
  <c r="L115" i="1"/>
  <c r="L583" i="1"/>
  <c r="L133" i="1"/>
  <c r="L411" i="1"/>
  <c r="L171" i="1"/>
  <c r="L496" i="1"/>
  <c r="L376" i="1"/>
  <c r="L66" i="1"/>
  <c r="L298" i="1"/>
  <c r="L173" i="1"/>
  <c r="L421" i="1"/>
  <c r="L388" i="1"/>
  <c r="L591" i="1"/>
  <c r="L389" i="1"/>
  <c r="L23" i="1"/>
  <c r="L302" i="1"/>
  <c r="L152" i="1"/>
  <c r="L299" i="1"/>
  <c r="L296" i="1"/>
  <c r="L19" i="1"/>
  <c r="L366" i="1"/>
  <c r="L512" i="1"/>
  <c r="L398" i="1"/>
  <c r="L509" i="1"/>
  <c r="L253" i="1"/>
  <c r="L642" i="1"/>
  <c r="L285" i="1"/>
  <c r="L511" i="1"/>
  <c r="L286" i="1"/>
  <c r="L182" i="1"/>
  <c r="L74" i="1"/>
  <c r="L399" i="1"/>
  <c r="L160" i="1"/>
  <c r="L412" i="1"/>
  <c r="L201" i="1"/>
  <c r="L367" i="1"/>
  <c r="L390" i="1"/>
  <c r="L147" i="1"/>
  <c r="L378" i="1"/>
  <c r="L193" i="1"/>
  <c r="L503" i="1"/>
  <c r="L204" i="1"/>
  <c r="L508" i="1"/>
  <c r="L368" i="1"/>
  <c r="L27" i="1"/>
  <c r="L391" i="1"/>
  <c r="L174" i="1"/>
  <c r="L507" i="1"/>
  <c r="L217" i="1"/>
  <c r="L497" i="1"/>
  <c r="L294" i="1"/>
  <c r="L494" i="1"/>
  <c r="L369" i="1"/>
  <c r="L42" i="1"/>
  <c r="L370" i="1"/>
  <c r="L40" i="1"/>
  <c r="L457" i="1" s="1"/>
  <c r="L46" i="1"/>
  <c r="L397" i="1"/>
  <c r="L218" i="1"/>
  <c r="K640" i="1"/>
  <c r="K634" i="1"/>
  <c r="H158" i="1"/>
  <c r="H659" i="1"/>
  <c r="H465" i="1"/>
  <c r="J652" i="1"/>
  <c r="J257" i="1"/>
  <c r="J76" i="1"/>
  <c r="J67" i="1"/>
  <c r="J103" i="1"/>
  <c r="J482" i="1"/>
  <c r="J462" i="1"/>
  <c r="J254" i="1"/>
  <c r="J593" i="1"/>
  <c r="J64" i="1"/>
  <c r="J271" i="1"/>
  <c r="J255" i="1"/>
  <c r="J256" i="1"/>
  <c r="J463" i="1"/>
  <c r="J585" i="1"/>
  <c r="J576" i="1"/>
  <c r="J135" i="1"/>
  <c r="H208" i="1"/>
  <c r="H179" i="1"/>
  <c r="H661" i="1"/>
  <c r="H146" i="1"/>
  <c r="H658" i="1"/>
  <c r="H383" i="1"/>
  <c r="H660" i="1"/>
  <c r="H404" i="1"/>
  <c r="H169" i="1"/>
  <c r="J1002" i="2"/>
  <c r="AA1013" i="2"/>
  <c r="H484" i="1"/>
  <c r="K446" i="1"/>
  <c r="K238" i="1"/>
  <c r="K102" i="1"/>
  <c r="K232" i="1"/>
  <c r="I427" i="1"/>
  <c r="J425" i="1"/>
  <c r="J662" i="1"/>
  <c r="J190" i="1"/>
  <c r="J196" i="1" s="1"/>
  <c r="J208" i="1" s="1"/>
  <c r="J375" i="1"/>
  <c r="K29" i="1"/>
  <c r="K635" i="1"/>
  <c r="K396" i="1" s="1"/>
  <c r="K402" i="1" s="1"/>
  <c r="K633" i="1"/>
  <c r="K375" i="1" s="1"/>
  <c r="K381" i="1" s="1"/>
  <c r="K291" i="1"/>
  <c r="K415" i="1"/>
  <c r="K306" i="1"/>
  <c r="K631" i="1"/>
  <c r="K423" i="1"/>
  <c r="H15" i="1"/>
  <c r="H667" i="1"/>
  <c r="H586" i="1"/>
  <c r="H594" i="1"/>
  <c r="H328" i="1"/>
  <c r="H329" i="1"/>
  <c r="H535" i="1"/>
  <c r="H536" i="1"/>
  <c r="H577" i="1"/>
  <c r="H241" i="1"/>
  <c r="J1024" i="2"/>
  <c r="AA1024" i="2" s="1"/>
  <c r="J1026" i="2"/>
  <c r="AA1026" i="2" s="1"/>
  <c r="J1027" i="2"/>
  <c r="AA1027" i="2" s="1"/>
  <c r="AA1023" i="2"/>
  <c r="J396" i="1"/>
  <c r="J976" i="2"/>
  <c r="J1018" i="2"/>
  <c r="AA1015" i="2"/>
  <c r="K574" i="1"/>
  <c r="K584" i="1"/>
  <c r="K231" i="1"/>
  <c r="K443" i="1"/>
  <c r="K499" i="1"/>
  <c r="K455" i="1"/>
  <c r="H138" i="1"/>
  <c r="H107" i="1"/>
  <c r="K1030" i="2"/>
  <c r="AA1019" i="2"/>
  <c r="U1030" i="2"/>
  <c r="AB1026" i="2" l="1"/>
  <c r="AC1026" i="2"/>
  <c r="AB1016" i="2"/>
  <c r="AC1016" i="2"/>
  <c r="AB999" i="2"/>
  <c r="AC999" i="2"/>
  <c r="AB1027" i="2"/>
  <c r="AC1027" i="2"/>
  <c r="AB1019" i="2"/>
  <c r="AC1019" i="2"/>
  <c r="AB1015" i="2"/>
  <c r="AC1015" i="2"/>
  <c r="AB1023" i="2"/>
  <c r="AC1023" i="2"/>
  <c r="AB1000" i="2"/>
  <c r="AC1000" i="2"/>
  <c r="AB1024" i="2"/>
  <c r="AC1024" i="2"/>
  <c r="AB1013" i="2"/>
  <c r="AC1013" i="2"/>
  <c r="L789" i="2"/>
  <c r="L702" i="2"/>
  <c r="L762" i="2"/>
  <c r="L788" i="2"/>
  <c r="L998" i="2"/>
  <c r="L1002" i="2"/>
  <c r="L995" i="2"/>
  <c r="L698" i="2" s="1"/>
  <c r="L765" i="2"/>
  <c r="L767" i="2"/>
  <c r="L760" i="2"/>
  <c r="L791" i="2"/>
  <c r="L705" i="2"/>
  <c r="L704" i="2"/>
  <c r="L1001" i="2"/>
  <c r="L708" i="2"/>
  <c r="L976" i="2"/>
  <c r="L977" i="2"/>
  <c r="M2" i="2"/>
  <c r="L701" i="2"/>
  <c r="L697" i="2"/>
  <c r="L800" i="2" s="1"/>
  <c r="L700" i="2"/>
  <c r="L761" i="2"/>
  <c r="L1087" i="2"/>
  <c r="L1003" i="2"/>
  <c r="J663" i="1"/>
  <c r="K50" i="1"/>
  <c r="L653" i="1"/>
  <c r="L35" i="1"/>
  <c r="J239" i="1"/>
  <c r="J226" i="1"/>
  <c r="J234" i="1"/>
  <c r="J230" i="1"/>
  <c r="I241" i="1"/>
  <c r="J227" i="1"/>
  <c r="J237" i="1"/>
  <c r="J104" i="1"/>
  <c r="J136" i="1"/>
  <c r="J138" i="1" s="1"/>
  <c r="J9" i="1"/>
  <c r="J233" i="1"/>
  <c r="J229" i="1"/>
  <c r="J12" i="1"/>
  <c r="J235" i="1"/>
  <c r="J11" i="1"/>
  <c r="L480" i="1"/>
  <c r="L247" i="1"/>
  <c r="J651" i="1"/>
  <c r="L475" i="1"/>
  <c r="L476" i="1"/>
  <c r="I246" i="1"/>
  <c r="I259" i="1" s="1"/>
  <c r="L265" i="1"/>
  <c r="J105" i="1"/>
  <c r="J60" i="1"/>
  <c r="J536" i="1" s="1"/>
  <c r="J236" i="1"/>
  <c r="L248" i="1"/>
  <c r="L454" i="1"/>
  <c r="L479" i="1"/>
  <c r="L264" i="1"/>
  <c r="J10" i="1"/>
  <c r="J77" i="1"/>
  <c r="J79" i="1" s="1"/>
  <c r="J96" i="1" s="1"/>
  <c r="I107" i="1"/>
  <c r="J63" i="1"/>
  <c r="J62" i="1"/>
  <c r="L266" i="1"/>
  <c r="L232" i="1"/>
  <c r="L231" i="1"/>
  <c r="L458" i="1"/>
  <c r="L584" i="1"/>
  <c r="L574" i="1"/>
  <c r="L477" i="1"/>
  <c r="L252" i="1"/>
  <c r="L444" i="1"/>
  <c r="L249" i="1"/>
  <c r="L269" i="1"/>
  <c r="L270" i="1"/>
  <c r="L442" i="1"/>
  <c r="L440" i="1"/>
  <c r="L575" i="1"/>
  <c r="I223" i="1"/>
  <c r="L447" i="1"/>
  <c r="L592" i="1"/>
  <c r="L448" i="1"/>
  <c r="L238" i="1"/>
  <c r="L102" i="1"/>
  <c r="L446" i="1"/>
  <c r="L478" i="1"/>
  <c r="L481" i="1"/>
  <c r="L441" i="1"/>
  <c r="L134" i="1"/>
  <c r="L635" i="1"/>
  <c r="L396" i="1" s="1"/>
  <c r="L402" i="1" s="1"/>
  <c r="L661" i="1" s="1"/>
  <c r="L306" i="1"/>
  <c r="L445" i="1"/>
  <c r="L443" i="1"/>
  <c r="F961" i="2"/>
  <c r="E970" i="2" s="1"/>
  <c r="J221" i="1"/>
  <c r="L267" i="1"/>
  <c r="L250" i="1"/>
  <c r="J402" i="1"/>
  <c r="H596" i="1"/>
  <c r="H578" i="1"/>
  <c r="H580" i="1" s="1"/>
  <c r="H669" i="1"/>
  <c r="H69" i="1"/>
  <c r="H665" i="1"/>
  <c r="H486" i="1"/>
  <c r="H263" i="1"/>
  <c r="H176" i="1"/>
  <c r="H427" i="1"/>
  <c r="H155" i="1"/>
  <c r="J636" i="1"/>
  <c r="H246" i="1"/>
  <c r="H664" i="1"/>
  <c r="K652" i="1"/>
  <c r="K64" i="1"/>
  <c r="K271" i="1"/>
  <c r="K256" i="1"/>
  <c r="K67" i="1"/>
  <c r="K462" i="1"/>
  <c r="K257" i="1"/>
  <c r="K482" i="1"/>
  <c r="K637" i="1" s="1"/>
  <c r="K474" i="1" s="1"/>
  <c r="K484" i="1" s="1"/>
  <c r="K585" i="1"/>
  <c r="K254" i="1"/>
  <c r="K576" i="1"/>
  <c r="K463" i="1"/>
  <c r="K103" i="1"/>
  <c r="K135" i="1"/>
  <c r="K593" i="1"/>
  <c r="K255" i="1"/>
  <c r="K76" i="1"/>
  <c r="K430" i="1"/>
  <c r="K215" i="1"/>
  <c r="K214" i="1"/>
  <c r="K213" i="1"/>
  <c r="K216" i="1"/>
  <c r="I486" i="1"/>
  <c r="I488" i="1" s="1"/>
  <c r="I490" i="1" s="1"/>
  <c r="I665" i="1"/>
  <c r="I263" i="1"/>
  <c r="I273" i="1" s="1"/>
  <c r="L48" i="1"/>
  <c r="L643" i="1"/>
  <c r="L514" i="1"/>
  <c r="L640" i="1"/>
  <c r="L123" i="1" s="1"/>
  <c r="L499" i="1"/>
  <c r="I15" i="1"/>
  <c r="J998" i="2"/>
  <c r="AA1018" i="2"/>
  <c r="H588" i="1"/>
  <c r="K364" i="1"/>
  <c r="K425" i="1"/>
  <c r="K662" i="1"/>
  <c r="K190" i="1"/>
  <c r="K659" i="1"/>
  <c r="K158" i="1"/>
  <c r="K164" i="1" s="1"/>
  <c r="K661" i="1"/>
  <c r="K179" i="1"/>
  <c r="K185" i="1" s="1"/>
  <c r="K668" i="1"/>
  <c r="K573" i="1"/>
  <c r="K572" i="1"/>
  <c r="K571" i="1"/>
  <c r="J381" i="1"/>
  <c r="H185" i="1"/>
  <c r="J637" i="1"/>
  <c r="H164" i="1"/>
  <c r="K386" i="1"/>
  <c r="K123" i="1"/>
  <c r="M23" i="1"/>
  <c r="M390" i="1"/>
  <c r="M151" i="1"/>
  <c r="M583" i="1"/>
  <c r="M300" i="1"/>
  <c r="M509" i="1"/>
  <c r="M295" i="1"/>
  <c r="M420" i="1"/>
  <c r="M74" i="1"/>
  <c r="M368" i="1"/>
  <c r="M287" i="1"/>
  <c r="M508" i="1"/>
  <c r="M304" i="1"/>
  <c r="M66" i="1"/>
  <c r="M301" i="1"/>
  <c r="M193" i="1"/>
  <c r="M510" i="1"/>
  <c r="M369" i="1"/>
  <c r="M160" i="1"/>
  <c r="M503" i="1"/>
  <c r="M409" i="1"/>
  <c r="M19" i="1"/>
  <c r="M410" i="1"/>
  <c r="M75" i="1"/>
  <c r="M399" i="1"/>
  <c r="M191" i="1"/>
  <c r="M493" i="1"/>
  <c r="M289" i="1"/>
  <c r="M591" i="1"/>
  <c r="M286" i="1"/>
  <c r="M27" i="1"/>
  <c r="M379" i="1"/>
  <c r="M294" i="1"/>
  <c r="M497" i="1"/>
  <c r="M203" i="1"/>
  <c r="M412" i="1"/>
  <c r="M42" i="1"/>
  <c r="M298" i="1"/>
  <c r="M180" i="1"/>
  <c r="M496" i="1"/>
  <c r="M218" i="1"/>
  <c r="M39" i="1"/>
  <c r="M477" i="1" s="1"/>
  <c r="M161" i="1"/>
  <c r="M204" i="1"/>
  <c r="M495" i="1"/>
  <c r="M387" i="1"/>
  <c r="M172" i="1"/>
  <c r="M419" i="1"/>
  <c r="M153" i="1"/>
  <c r="M366" i="1"/>
  <c r="M506" i="1"/>
  <c r="M183" i="1"/>
  <c r="M159" i="1"/>
  <c r="M413" i="1"/>
  <c r="M202" i="1"/>
  <c r="M512" i="1"/>
  <c r="M182" i="1"/>
  <c r="M641" i="1"/>
  <c r="M398" i="1"/>
  <c r="M171" i="1"/>
  <c r="M367" i="1"/>
  <c r="M253" i="1"/>
  <c r="M192" i="1"/>
  <c r="N2" i="1"/>
  <c r="M174" i="1"/>
  <c r="M421" i="1"/>
  <c r="M217" i="1"/>
  <c r="M507" i="1"/>
  <c r="M365" i="1"/>
  <c r="M43" i="1"/>
  <c r="M459" i="1" s="1"/>
  <c r="M148" i="1"/>
  <c r="M377" i="1"/>
  <c r="M40" i="1"/>
  <c r="M267" i="1" s="1"/>
  <c r="M115" i="1"/>
  <c r="M411" i="1"/>
  <c r="M201" i="1"/>
  <c r="M147" i="1"/>
  <c r="M370" i="1"/>
  <c r="M149" i="1"/>
  <c r="M297" i="1"/>
  <c r="M494" i="1"/>
  <c r="M162" i="1"/>
  <c r="M505" i="1"/>
  <c r="M391" i="1"/>
  <c r="M41" i="1"/>
  <c r="M268" i="1" s="1"/>
  <c r="M152" i="1"/>
  <c r="M376" i="1"/>
  <c r="M219" i="1"/>
  <c r="M133" i="1"/>
  <c r="M170" i="1"/>
  <c r="M181" i="1"/>
  <c r="M296" i="1"/>
  <c r="M38" i="1"/>
  <c r="M475" i="1" s="1"/>
  <c r="M288" i="1"/>
  <c r="M173" i="1"/>
  <c r="M45" i="1"/>
  <c r="M251" i="1" s="1"/>
  <c r="M302" i="1"/>
  <c r="M397" i="1"/>
  <c r="M502" i="1"/>
  <c r="M285" i="1"/>
  <c r="M303" i="1"/>
  <c r="M511" i="1"/>
  <c r="M299" i="1"/>
  <c r="M388" i="1"/>
  <c r="M432" i="1"/>
  <c r="M378" i="1"/>
  <c r="M418" i="1"/>
  <c r="M431" i="1"/>
  <c r="M504" i="1"/>
  <c r="M400" i="1"/>
  <c r="M33" i="1"/>
  <c r="M642" i="1"/>
  <c r="M460" i="1"/>
  <c r="M44" i="1"/>
  <c r="M461" i="1" s="1"/>
  <c r="M65" i="1"/>
  <c r="M101" i="1"/>
  <c r="M150" i="1"/>
  <c r="M194" i="1"/>
  <c r="M46" i="1"/>
  <c r="M389" i="1"/>
  <c r="I667" i="1"/>
  <c r="I594" i="1"/>
  <c r="I596" i="1" s="1"/>
  <c r="F412" i="2" s="1"/>
  <c r="I586" i="1"/>
  <c r="I588" i="1" s="1"/>
  <c r="F354" i="2" s="1"/>
  <c r="I329" i="1"/>
  <c r="I577" i="1"/>
  <c r="I328" i="1"/>
  <c r="I535" i="1"/>
  <c r="I536" i="1"/>
  <c r="K450" i="1"/>
  <c r="L206" i="1"/>
  <c r="L291" i="1"/>
  <c r="L29" i="1"/>
  <c r="L633" i="1"/>
  <c r="L375" i="1" s="1"/>
  <c r="L381" i="1" s="1"/>
  <c r="L423" i="1"/>
  <c r="L631" i="1"/>
  <c r="L364" i="1" s="1"/>
  <c r="L372" i="1" s="1"/>
  <c r="L415" i="1"/>
  <c r="L634" i="1"/>
  <c r="L386" i="1" s="1"/>
  <c r="L393" i="1" s="1"/>
  <c r="AA1030" i="2"/>
  <c r="AB1030" i="2" l="1"/>
  <c r="AC1030" i="2"/>
  <c r="AB1018" i="2"/>
  <c r="AC1018" i="2"/>
  <c r="M1001" i="2"/>
  <c r="M765" i="2"/>
  <c r="M697" i="2"/>
  <c r="M800" i="2" s="1"/>
  <c r="M700" i="2"/>
  <c r="M705" i="2"/>
  <c r="M702" i="2"/>
  <c r="M1003" i="2"/>
  <c r="M767" i="2"/>
  <c r="M788" i="2"/>
  <c r="M1087" i="2"/>
  <c r="M701" i="2"/>
  <c r="M761" i="2"/>
  <c r="N2" i="2"/>
  <c r="M976" i="2"/>
  <c r="M708" i="2"/>
  <c r="M791" i="2"/>
  <c r="M977" i="2"/>
  <c r="M762" i="2"/>
  <c r="M995" i="2"/>
  <c r="M698" i="2" s="1"/>
  <c r="M760" i="2"/>
  <c r="M998" i="2"/>
  <c r="M704" i="2"/>
  <c r="M789" i="2"/>
  <c r="M1002" i="2"/>
  <c r="M448" i="1"/>
  <c r="M35" i="1"/>
  <c r="J667" i="1"/>
  <c r="J107" i="1"/>
  <c r="J241" i="1"/>
  <c r="J577" i="1"/>
  <c r="J15" i="1"/>
  <c r="J578" i="1" s="1"/>
  <c r="J328" i="1"/>
  <c r="J594" i="1"/>
  <c r="J596" i="1" s="1"/>
  <c r="F413" i="2" s="1"/>
  <c r="I275" i="1"/>
  <c r="I277" i="1" s="1"/>
  <c r="L179" i="1"/>
  <c r="L185" i="1" s="1"/>
  <c r="J586" i="1"/>
  <c r="J588" i="1" s="1"/>
  <c r="F355" i="2" s="1"/>
  <c r="J329" i="1"/>
  <c r="J535" i="1"/>
  <c r="M247" i="1"/>
  <c r="M479" i="1"/>
  <c r="M481" i="1"/>
  <c r="M270" i="1"/>
  <c r="M457" i="1"/>
  <c r="M447" i="1"/>
  <c r="L450" i="1"/>
  <c r="L237" i="1" s="1"/>
  <c r="M250" i="1"/>
  <c r="M478" i="1"/>
  <c r="M584" i="1"/>
  <c r="M575" i="1"/>
  <c r="M458" i="1"/>
  <c r="M456" i="1"/>
  <c r="M441" i="1"/>
  <c r="M269" i="1"/>
  <c r="M249" i="1"/>
  <c r="M480" i="1"/>
  <c r="M266" i="1"/>
  <c r="M102" i="1"/>
  <c r="M134" i="1"/>
  <c r="M440" i="1"/>
  <c r="M265" i="1"/>
  <c r="M248" i="1"/>
  <c r="M455" i="1"/>
  <c r="M476" i="1"/>
  <c r="L660" i="1"/>
  <c r="L404" i="1"/>
  <c r="L169" i="1"/>
  <c r="L176" i="1" s="1"/>
  <c r="L383" i="1"/>
  <c r="L658" i="1"/>
  <c r="L146" i="1"/>
  <c r="L155" i="1" s="1"/>
  <c r="N150" i="1"/>
  <c r="N502" i="1"/>
  <c r="N183" i="1"/>
  <c r="N641" i="1"/>
  <c r="N40" i="1"/>
  <c r="N478" i="1" s="1"/>
  <c r="N161" i="1"/>
  <c r="N505" i="1"/>
  <c r="N289" i="1"/>
  <c r="N297" i="1"/>
  <c r="N201" i="1"/>
  <c r="N191" i="1"/>
  <c r="N512" i="1"/>
  <c r="N432" i="1"/>
  <c r="N397" i="1"/>
  <c r="N218" i="1"/>
  <c r="N43" i="1"/>
  <c r="N481" i="1" s="1"/>
  <c r="N148" i="1"/>
  <c r="N504" i="1"/>
  <c r="N66" i="1"/>
  <c r="N370" i="1"/>
  <c r="N286" i="1"/>
  <c r="N507" i="1"/>
  <c r="N410" i="1"/>
  <c r="N295" i="1"/>
  <c r="N510" i="1"/>
  <c r="N173" i="1"/>
  <c r="N376" i="1"/>
  <c r="N147" i="1"/>
  <c r="N399" i="1"/>
  <c r="N203" i="1"/>
  <c r="N193" i="1"/>
  <c r="N152" i="1"/>
  <c r="N23" i="1"/>
  <c r="N497" i="1"/>
  <c r="N44" i="1"/>
  <c r="N461" i="1" s="1"/>
  <c r="N162" i="1"/>
  <c r="N151" i="1"/>
  <c r="N495" i="1"/>
  <c r="N302" i="1"/>
  <c r="N172" i="1"/>
  <c r="N493" i="1"/>
  <c r="N192" i="1"/>
  <c r="N460" i="1"/>
  <c r="N409" i="1"/>
  <c r="N39" i="1"/>
  <c r="N266" i="1" s="1"/>
  <c r="N287" i="1"/>
  <c r="N101" i="1"/>
  <c r="N378" i="1"/>
  <c r="N303" i="1"/>
  <c r="N160" i="1"/>
  <c r="N182" i="1"/>
  <c r="N133" i="1"/>
  <c r="N74" i="1"/>
  <c r="N194" i="1"/>
  <c r="N33" i="1"/>
  <c r="N35" i="1" s="1"/>
  <c r="N27" i="1"/>
  <c r="N298" i="1"/>
  <c r="N388" i="1"/>
  <c r="N65" i="1"/>
  <c r="N304" i="1"/>
  <c r="N285" i="1"/>
  <c r="N38" i="1"/>
  <c r="N248" i="1" s="1"/>
  <c r="N400" i="1"/>
  <c r="N389" i="1"/>
  <c r="N377" i="1"/>
  <c r="N219" i="1"/>
  <c r="N41" i="1"/>
  <c r="N268" i="1" s="1"/>
  <c r="N115" i="1"/>
  <c r="N506" i="1"/>
  <c r="N19" i="1"/>
  <c r="N368" i="1"/>
  <c r="N509" i="1"/>
  <c r="N379" i="1"/>
  <c r="N174" i="1"/>
  <c r="N46" i="1"/>
  <c r="N398" i="1"/>
  <c r="N288" i="1"/>
  <c r="N583" i="1"/>
  <c r="N296" i="1"/>
  <c r="N45" i="1"/>
  <c r="N251" i="1" s="1"/>
  <c r="N159" i="1"/>
  <c r="N418" i="1"/>
  <c r="N170" i="1"/>
  <c r="N153" i="1"/>
  <c r="N431" i="1"/>
  <c r="N413" i="1"/>
  <c r="O2" i="1"/>
  <c r="N511" i="1"/>
  <c r="N390" i="1"/>
  <c r="N181" i="1"/>
  <c r="N642" i="1"/>
  <c r="N421" i="1"/>
  <c r="N591" i="1"/>
  <c r="N294" i="1"/>
  <c r="N253" i="1"/>
  <c r="N420" i="1"/>
  <c r="N365" i="1"/>
  <c r="N301" i="1"/>
  <c r="N180" i="1"/>
  <c r="N367" i="1"/>
  <c r="N369" i="1"/>
  <c r="N149" i="1"/>
  <c r="N300" i="1"/>
  <c r="N204" i="1"/>
  <c r="N412" i="1"/>
  <c r="N75" i="1"/>
  <c r="N419" i="1"/>
  <c r="N202" i="1"/>
  <c r="N496" i="1"/>
  <c r="N494" i="1"/>
  <c r="N217" i="1"/>
  <c r="N508" i="1"/>
  <c r="N42" i="1"/>
  <c r="N391" i="1"/>
  <c r="N171" i="1"/>
  <c r="N503" i="1"/>
  <c r="N299" i="1"/>
  <c r="N366" i="1"/>
  <c r="N387" i="1"/>
  <c r="N411" i="1"/>
  <c r="M634" i="1"/>
  <c r="M386" i="1" s="1"/>
  <c r="M393" i="1" s="1"/>
  <c r="M640" i="1"/>
  <c r="M306" i="1"/>
  <c r="M415" i="1"/>
  <c r="J659" i="1"/>
  <c r="J158" i="1"/>
  <c r="J383" i="1"/>
  <c r="F353" i="2"/>
  <c r="F296" i="2"/>
  <c r="I516" i="1"/>
  <c r="K221" i="1"/>
  <c r="K665" i="1"/>
  <c r="K263" i="1"/>
  <c r="K273" i="1" s="1"/>
  <c r="H259" i="1"/>
  <c r="J453" i="1"/>
  <c r="H187" i="1"/>
  <c r="H273" i="1"/>
  <c r="H127" i="1"/>
  <c r="H113" i="1"/>
  <c r="H125" i="1"/>
  <c r="H655" i="1"/>
  <c r="H95" i="1"/>
  <c r="H81" i="1"/>
  <c r="H114" i="1"/>
  <c r="H126" i="1"/>
  <c r="H128" i="1"/>
  <c r="F9" i="2"/>
  <c r="J661" i="1"/>
  <c r="J179" i="1"/>
  <c r="J404" i="1"/>
  <c r="M232" i="1"/>
  <c r="M574" i="1"/>
  <c r="M231" i="1"/>
  <c r="M444" i="1"/>
  <c r="M238" i="1"/>
  <c r="M442" i="1"/>
  <c r="M454" i="1"/>
  <c r="M264" i="1"/>
  <c r="M592" i="1"/>
  <c r="M445" i="1"/>
  <c r="M514" i="1"/>
  <c r="M206" i="1"/>
  <c r="M643" i="1"/>
  <c r="M499" i="1"/>
  <c r="H166" i="1"/>
  <c r="K636" i="1"/>
  <c r="K453" i="1" s="1"/>
  <c r="K465" i="1" s="1"/>
  <c r="K486" i="1" s="1"/>
  <c r="K488" i="1" s="1"/>
  <c r="L662" i="1"/>
  <c r="L425" i="1"/>
  <c r="L190" i="1"/>
  <c r="L196" i="1" s="1"/>
  <c r="L208" i="1" s="1"/>
  <c r="L659" i="1"/>
  <c r="L158" i="1"/>
  <c r="L164" i="1" s="1"/>
  <c r="L50" i="1"/>
  <c r="L668" i="1"/>
  <c r="L573" i="1"/>
  <c r="L571" i="1"/>
  <c r="L572" i="1"/>
  <c r="K663" i="1"/>
  <c r="K233" i="1"/>
  <c r="K234" i="1"/>
  <c r="K236" i="1"/>
  <c r="K228" i="1"/>
  <c r="K239" i="1"/>
  <c r="K227" i="1"/>
  <c r="K226" i="1"/>
  <c r="K237" i="1"/>
  <c r="K235" i="1"/>
  <c r="K229" i="1"/>
  <c r="K230" i="1"/>
  <c r="M653" i="1"/>
  <c r="M423" i="1"/>
  <c r="M291" i="1"/>
  <c r="M635" i="1"/>
  <c r="M633" i="1"/>
  <c r="M375" i="1" s="1"/>
  <c r="M381" i="1" s="1"/>
  <c r="M631" i="1"/>
  <c r="M364" i="1" s="1"/>
  <c r="M372" i="1" s="1"/>
  <c r="M29" i="1"/>
  <c r="K393" i="1"/>
  <c r="J474" i="1"/>
  <c r="K651" i="1"/>
  <c r="K136" i="1"/>
  <c r="K77" i="1"/>
  <c r="K79" i="1" s="1"/>
  <c r="K105" i="1"/>
  <c r="K11" i="1"/>
  <c r="K12" i="1"/>
  <c r="K104" i="1"/>
  <c r="K13" i="1"/>
  <c r="K63" i="1"/>
  <c r="K62" i="1"/>
  <c r="K10" i="1"/>
  <c r="K60" i="1"/>
  <c r="K9" i="1"/>
  <c r="K196" i="1"/>
  <c r="K372" i="1"/>
  <c r="I69" i="1"/>
  <c r="I669" i="1"/>
  <c r="I578" i="1"/>
  <c r="I580" i="1" s="1"/>
  <c r="L214" i="1"/>
  <c r="L430" i="1"/>
  <c r="L434" i="1" s="1"/>
  <c r="L213" i="1"/>
  <c r="L216" i="1"/>
  <c r="L215" i="1"/>
  <c r="L652" i="1"/>
  <c r="L482" i="1"/>
  <c r="L463" i="1"/>
  <c r="L271" i="1"/>
  <c r="L257" i="1"/>
  <c r="L76" i="1"/>
  <c r="L462" i="1"/>
  <c r="L103" i="1"/>
  <c r="L67" i="1"/>
  <c r="L576" i="1"/>
  <c r="L593" i="1"/>
  <c r="L135" i="1"/>
  <c r="L254" i="1"/>
  <c r="L64" i="1"/>
  <c r="L256" i="1"/>
  <c r="L585" i="1"/>
  <c r="L255" i="1"/>
  <c r="K434" i="1"/>
  <c r="H488" i="1"/>
  <c r="F411" i="2"/>
  <c r="M443" i="1"/>
  <c r="M48" i="1"/>
  <c r="M446" i="1"/>
  <c r="M252" i="1"/>
  <c r="N998" i="2" l="1"/>
  <c r="N791" i="2"/>
  <c r="N995" i="2"/>
  <c r="N698" i="2" s="1"/>
  <c r="N697" i="2"/>
  <c r="N800" i="2" s="1"/>
  <c r="N767" i="2"/>
  <c r="O2" i="2"/>
  <c r="N976" i="2"/>
  <c r="N1001" i="2"/>
  <c r="N702" i="2"/>
  <c r="N765" i="2"/>
  <c r="N1003" i="2"/>
  <c r="N708" i="2"/>
  <c r="N762" i="2"/>
  <c r="N1087" i="2"/>
  <c r="N1002" i="2"/>
  <c r="N704" i="2"/>
  <c r="N700" i="2"/>
  <c r="N760" i="2"/>
  <c r="N789" i="2"/>
  <c r="N788" i="2"/>
  <c r="N761" i="2"/>
  <c r="N701" i="2"/>
  <c r="N705" i="2"/>
  <c r="N977" i="2"/>
  <c r="N653" i="1"/>
  <c r="J669" i="1"/>
  <c r="L228" i="1"/>
  <c r="J69" i="1"/>
  <c r="J125" i="1" s="1"/>
  <c r="L227" i="1"/>
  <c r="L239" i="1"/>
  <c r="L236" i="1"/>
  <c r="I279" i="1"/>
  <c r="I308" i="1" s="1"/>
  <c r="L663" i="1"/>
  <c r="J580" i="1"/>
  <c r="F298" i="2" s="1"/>
  <c r="L235" i="1"/>
  <c r="L187" i="1"/>
  <c r="L229" i="1"/>
  <c r="L226" i="1"/>
  <c r="L234" i="1"/>
  <c r="L233" i="1"/>
  <c r="L230" i="1"/>
  <c r="N476" i="1"/>
  <c r="N454" i="1"/>
  <c r="N440" i="1"/>
  <c r="L636" i="1"/>
  <c r="L453" i="1" s="1"/>
  <c r="L465" i="1" s="1"/>
  <c r="L664" i="1" s="1"/>
  <c r="N447" i="1"/>
  <c r="N584" i="1"/>
  <c r="N247" i="1"/>
  <c r="N448" i="1"/>
  <c r="N252" i="1"/>
  <c r="N459" i="1"/>
  <c r="N231" i="1"/>
  <c r="N270" i="1"/>
  <c r="N102" i="1"/>
  <c r="N479" i="1"/>
  <c r="N269" i="1"/>
  <c r="N458" i="1"/>
  <c r="N29" i="1"/>
  <c r="N456" i="1"/>
  <c r="N477" i="1"/>
  <c r="N249" i="1"/>
  <c r="N480" i="1"/>
  <c r="N457" i="1"/>
  <c r="N574" i="1"/>
  <c r="N475" i="1"/>
  <c r="N265" i="1"/>
  <c r="N267" i="1"/>
  <c r="N238" i="1"/>
  <c r="N442" i="1"/>
  <c r="N446" i="1"/>
  <c r="N250" i="1"/>
  <c r="N634" i="1"/>
  <c r="N386" i="1" s="1"/>
  <c r="N393" i="1" s="1"/>
  <c r="N169" i="1" s="1"/>
  <c r="N176" i="1" s="1"/>
  <c r="N134" i="1"/>
  <c r="N232" i="1"/>
  <c r="N443" i="1"/>
  <c r="N444" i="1"/>
  <c r="N441" i="1"/>
  <c r="N455" i="1"/>
  <c r="N575" i="1"/>
  <c r="N445" i="1"/>
  <c r="N640" i="1"/>
  <c r="N123" i="1" s="1"/>
  <c r="N592" i="1"/>
  <c r="M450" i="1"/>
  <c r="M663" i="1" s="1"/>
  <c r="M652" i="1"/>
  <c r="M76" i="1"/>
  <c r="M135" i="1"/>
  <c r="M482" i="1"/>
  <c r="M637" i="1" s="1"/>
  <c r="M474" i="1" s="1"/>
  <c r="M484" i="1" s="1"/>
  <c r="M593" i="1"/>
  <c r="M463" i="1"/>
  <c r="M271" i="1"/>
  <c r="M255" i="1"/>
  <c r="M462" i="1"/>
  <c r="M64" i="1"/>
  <c r="M256" i="1"/>
  <c r="M254" i="1"/>
  <c r="M576" i="1"/>
  <c r="M103" i="1"/>
  <c r="M257" i="1"/>
  <c r="M67" i="1"/>
  <c r="M585" i="1"/>
  <c r="L637" i="1"/>
  <c r="K667" i="1"/>
  <c r="K328" i="1"/>
  <c r="K586" i="1"/>
  <c r="K535" i="1"/>
  <c r="K329" i="1"/>
  <c r="K594" i="1"/>
  <c r="K536" i="1"/>
  <c r="K577" i="1"/>
  <c r="H210" i="1"/>
  <c r="J185" i="1"/>
  <c r="H98" i="1"/>
  <c r="H130" i="1"/>
  <c r="J465" i="1"/>
  <c r="H275" i="1"/>
  <c r="J427" i="1"/>
  <c r="M662" i="1"/>
  <c r="M425" i="1"/>
  <c r="M190" i="1"/>
  <c r="M123" i="1"/>
  <c r="M660" i="1"/>
  <c r="M169" i="1"/>
  <c r="M176" i="1" s="1"/>
  <c r="N48" i="1"/>
  <c r="N206" i="1"/>
  <c r="N514" i="1"/>
  <c r="L221" i="1"/>
  <c r="N631" i="1"/>
  <c r="N364" i="1" s="1"/>
  <c r="N372" i="1" s="1"/>
  <c r="N306" i="1"/>
  <c r="N423" i="1"/>
  <c r="N415" i="1"/>
  <c r="N633" i="1"/>
  <c r="N375" i="1" s="1"/>
  <c r="N635" i="1"/>
  <c r="N396" i="1" s="1"/>
  <c r="N402" i="1" s="1"/>
  <c r="K96" i="1"/>
  <c r="F297" i="2"/>
  <c r="H490" i="1"/>
  <c r="I95" i="1"/>
  <c r="I98" i="1" s="1"/>
  <c r="I81" i="1"/>
  <c r="I655" i="1"/>
  <c r="I114" i="1"/>
  <c r="I128" i="1"/>
  <c r="I127" i="1"/>
  <c r="I126" i="1"/>
  <c r="F10" i="2"/>
  <c r="I125" i="1"/>
  <c r="I113" i="1"/>
  <c r="K658" i="1"/>
  <c r="K383" i="1"/>
  <c r="K146" i="1"/>
  <c r="K208" i="1"/>
  <c r="K15" i="1"/>
  <c r="K107" i="1"/>
  <c r="J484" i="1"/>
  <c r="K660" i="1"/>
  <c r="K404" i="1"/>
  <c r="K169" i="1"/>
  <c r="M668" i="1"/>
  <c r="M50" i="1"/>
  <c r="M572" i="1"/>
  <c r="M571" i="1"/>
  <c r="M573" i="1"/>
  <c r="M383" i="1"/>
  <c r="M658" i="1"/>
  <c r="M146" i="1"/>
  <c r="M155" i="1" s="1"/>
  <c r="M659" i="1"/>
  <c r="M158" i="1"/>
  <c r="M164" i="1" s="1"/>
  <c r="M396" i="1"/>
  <c r="K241" i="1"/>
  <c r="L651" i="1"/>
  <c r="L105" i="1"/>
  <c r="L104" i="1"/>
  <c r="L9" i="1"/>
  <c r="L11" i="1"/>
  <c r="L62" i="1"/>
  <c r="L13" i="1"/>
  <c r="L136" i="1"/>
  <c r="L138" i="1" s="1"/>
  <c r="L60" i="1"/>
  <c r="L77" i="1"/>
  <c r="L79" i="1" s="1"/>
  <c r="L10" i="1"/>
  <c r="L63" i="1"/>
  <c r="L12" i="1"/>
  <c r="K664" i="1"/>
  <c r="K246" i="1"/>
  <c r="K259" i="1" s="1"/>
  <c r="K275" i="1" s="1"/>
  <c r="M214" i="1"/>
  <c r="M215" i="1"/>
  <c r="M213" i="1"/>
  <c r="M430" i="1"/>
  <c r="M434" i="1" s="1"/>
  <c r="M216" i="1"/>
  <c r="I666" i="1"/>
  <c r="I531" i="1"/>
  <c r="I318" i="1"/>
  <c r="I527" i="1"/>
  <c r="I322" i="1"/>
  <c r="I323" i="1"/>
  <c r="I525" i="1"/>
  <c r="I528" i="1"/>
  <c r="I317" i="1"/>
  <c r="I327" i="1"/>
  <c r="I526" i="1"/>
  <c r="I534" i="1"/>
  <c r="I320" i="1"/>
  <c r="I533" i="1"/>
  <c r="I326" i="1"/>
  <c r="I530" i="1"/>
  <c r="I319" i="1"/>
  <c r="J164" i="1"/>
  <c r="O218" i="1"/>
  <c r="O493" i="1"/>
  <c r="O397" i="1"/>
  <c r="O510" i="1"/>
  <c r="O285" i="1"/>
  <c r="O43" i="1"/>
  <c r="O270" i="1" s="1"/>
  <c r="O160" i="1"/>
  <c r="O508" i="1"/>
  <c r="O365" i="1"/>
  <c r="O497" i="1"/>
  <c r="O298" i="1"/>
  <c r="O147" i="1"/>
  <c r="O303" i="1"/>
  <c r="O193" i="1"/>
  <c r="O512" i="1"/>
  <c r="O387" i="1"/>
  <c r="O41" i="1"/>
  <c r="O268" i="1" s="1"/>
  <c r="O162" i="1"/>
  <c r="O302" i="1"/>
  <c r="O46" i="1"/>
  <c r="O389" i="1"/>
  <c r="O66" i="1"/>
  <c r="O300" i="1"/>
  <c r="O201" i="1"/>
  <c r="O149" i="1"/>
  <c r="O366" i="1"/>
  <c r="O19" i="1"/>
  <c r="O411" i="1"/>
  <c r="O204" i="1"/>
  <c r="O504" i="1"/>
  <c r="O294" i="1"/>
  <c r="O33" i="1"/>
  <c r="O75" i="1"/>
  <c r="O376" i="1"/>
  <c r="O42" i="1"/>
  <c r="O296" i="1"/>
  <c r="O183" i="1"/>
  <c r="O40" i="1"/>
  <c r="O457" i="1" s="1"/>
  <c r="O161" i="1"/>
  <c r="O301" i="1"/>
  <c r="O115" i="1"/>
  <c r="O432" i="1"/>
  <c r="O173" i="1"/>
  <c r="O503" i="1"/>
  <c r="O286" i="1"/>
  <c r="O44" i="1"/>
  <c r="O461" i="1" s="1"/>
  <c r="O170" i="1"/>
  <c r="O410" i="1"/>
  <c r="O191" i="1"/>
  <c r="O460" i="1"/>
  <c r="O152" i="1"/>
  <c r="O421" i="1"/>
  <c r="O148" i="1"/>
  <c r="O367" i="1"/>
  <c r="O400" i="1"/>
  <c r="O45" i="1"/>
  <c r="O480" i="1" s="1"/>
  <c r="O171" i="1"/>
  <c r="O388" i="1"/>
  <c r="O159" i="1"/>
  <c r="O511" i="1"/>
  <c r="O369" i="1"/>
  <c r="O496" i="1"/>
  <c r="O27" i="1"/>
  <c r="O379" i="1"/>
  <c r="O151" i="1"/>
  <c r="O409" i="1"/>
  <c r="O101" i="1"/>
  <c r="O299" i="1"/>
  <c r="O399" i="1"/>
  <c r="O217" i="1"/>
  <c r="O419" i="1"/>
  <c r="O181" i="1"/>
  <c r="O494" i="1"/>
  <c r="O289" i="1"/>
  <c r="O495" i="1"/>
  <c r="O378" i="1"/>
  <c r="O194" i="1"/>
  <c r="O509" i="1"/>
  <c r="O253" i="1"/>
  <c r="O502" i="1"/>
  <c r="O203" i="1"/>
  <c r="O507" i="1"/>
  <c r="O174" i="1"/>
  <c r="O74" i="1"/>
  <c r="O391" i="1"/>
  <c r="O172" i="1"/>
  <c r="O420" i="1"/>
  <c r="O182" i="1"/>
  <c r="P2" i="1"/>
  <c r="O304" i="1"/>
  <c r="O39" i="1"/>
  <c r="O477" i="1" s="1"/>
  <c r="O180" i="1"/>
  <c r="O431" i="1"/>
  <c r="O202" i="1"/>
  <c r="O412" i="1"/>
  <c r="O192" i="1"/>
  <c r="O591" i="1"/>
  <c r="O390" i="1"/>
  <c r="O287" i="1"/>
  <c r="O505" i="1"/>
  <c r="O219" i="1"/>
  <c r="O65" i="1"/>
  <c r="O368" i="1"/>
  <c r="O133" i="1"/>
  <c r="O413" i="1"/>
  <c r="O370" i="1"/>
  <c r="O642" i="1"/>
  <c r="O295" i="1"/>
  <c r="O641" i="1"/>
  <c r="O398" i="1"/>
  <c r="O23" i="1"/>
  <c r="O297" i="1"/>
  <c r="O150" i="1"/>
  <c r="O583" i="1"/>
  <c r="O288" i="1"/>
  <c r="O506" i="1"/>
  <c r="O377" i="1"/>
  <c r="O38" i="1"/>
  <c r="O475" i="1" s="1"/>
  <c r="O153" i="1"/>
  <c r="O418" i="1"/>
  <c r="N643" i="1"/>
  <c r="K138" i="1"/>
  <c r="N291" i="1"/>
  <c r="N499" i="1"/>
  <c r="N264" i="1"/>
  <c r="L166" i="1"/>
  <c r="L427" i="1"/>
  <c r="O765" i="2" l="1"/>
  <c r="O1003" i="2"/>
  <c r="O788" i="2"/>
  <c r="O789" i="2"/>
  <c r="O976" i="2"/>
  <c r="O1087" i="2"/>
  <c r="O998" i="2"/>
  <c r="O977" i="2"/>
  <c r="O995" i="2"/>
  <c r="O698" i="2" s="1"/>
  <c r="O708" i="2"/>
  <c r="O700" i="2"/>
  <c r="O697" i="2"/>
  <c r="O800" i="2" s="1"/>
  <c r="O705" i="2"/>
  <c r="O767" i="2"/>
  <c r="O762" i="2"/>
  <c r="O760" i="2"/>
  <c r="O704" i="2"/>
  <c r="O791" i="2"/>
  <c r="O761" i="2"/>
  <c r="O1001" i="2"/>
  <c r="O702" i="2"/>
  <c r="P2" i="2"/>
  <c r="O1002" i="2"/>
  <c r="O701" i="2"/>
  <c r="O35" i="1"/>
  <c r="J81" i="1"/>
  <c r="N668" i="1"/>
  <c r="N50" i="1"/>
  <c r="J113" i="1"/>
  <c r="O134" i="1"/>
  <c r="J95" i="1"/>
  <c r="J98" i="1" s="1"/>
  <c r="J532" i="1" s="1"/>
  <c r="J655" i="1"/>
  <c r="F11" i="2"/>
  <c r="F1095" i="2" s="1"/>
  <c r="J114" i="1"/>
  <c r="J128" i="1"/>
  <c r="J127" i="1"/>
  <c r="J126" i="1"/>
  <c r="N404" i="1"/>
  <c r="L210" i="1"/>
  <c r="L223" i="1" s="1"/>
  <c r="L246" i="1"/>
  <c r="L259" i="1" s="1"/>
  <c r="L241" i="1"/>
  <c r="N572" i="1"/>
  <c r="N660" i="1"/>
  <c r="N136" i="1"/>
  <c r="O478" i="1"/>
  <c r="O231" i="1"/>
  <c r="M636" i="1"/>
  <c r="M453" i="1" s="1"/>
  <c r="M465" i="1" s="1"/>
  <c r="M486" i="1" s="1"/>
  <c r="M488" i="1" s="1"/>
  <c r="O479" i="1"/>
  <c r="O267" i="1"/>
  <c r="O232" i="1"/>
  <c r="O458" i="1"/>
  <c r="O459" i="1"/>
  <c r="O592" i="1"/>
  <c r="O584" i="1"/>
  <c r="O102" i="1"/>
  <c r="M226" i="1"/>
  <c r="N450" i="1"/>
  <c r="N228" i="1" s="1"/>
  <c r="O265" i="1"/>
  <c r="O252" i="1"/>
  <c r="O250" i="1"/>
  <c r="O444" i="1"/>
  <c r="O249" i="1"/>
  <c r="N573" i="1"/>
  <c r="N571" i="1"/>
  <c r="O481" i="1"/>
  <c r="O266" i="1"/>
  <c r="M235" i="1"/>
  <c r="O445" i="1"/>
  <c r="M237" i="1"/>
  <c r="O446" i="1"/>
  <c r="O441" i="1"/>
  <c r="O269" i="1"/>
  <c r="O575" i="1"/>
  <c r="M229" i="1"/>
  <c r="O443" i="1"/>
  <c r="O574" i="1"/>
  <c r="O238" i="1"/>
  <c r="O251" i="1"/>
  <c r="O48" i="1"/>
  <c r="O256" i="1" s="1"/>
  <c r="M233" i="1"/>
  <c r="M230" i="1"/>
  <c r="M236" i="1"/>
  <c r="K277" i="1"/>
  <c r="O442" i="1"/>
  <c r="O440" i="1"/>
  <c r="O447" i="1"/>
  <c r="O448" i="1"/>
  <c r="M228" i="1"/>
  <c r="M227" i="1"/>
  <c r="O456" i="1"/>
  <c r="O643" i="1"/>
  <c r="L107" i="1"/>
  <c r="M234" i="1"/>
  <c r="M239" i="1"/>
  <c r="O476" i="1"/>
  <c r="O248" i="1"/>
  <c r="O264" i="1"/>
  <c r="O454" i="1"/>
  <c r="L15" i="1"/>
  <c r="L669" i="1" s="1"/>
  <c r="L96" i="1"/>
  <c r="O415" i="1"/>
  <c r="O633" i="1"/>
  <c r="O375" i="1" s="1"/>
  <c r="O381" i="1" s="1"/>
  <c r="O653" i="1"/>
  <c r="O29" i="1"/>
  <c r="O631" i="1"/>
  <c r="O364" i="1" s="1"/>
  <c r="O372" i="1" s="1"/>
  <c r="O291" i="1"/>
  <c r="O635" i="1"/>
  <c r="J166" i="1"/>
  <c r="M402" i="1"/>
  <c r="M651" i="1"/>
  <c r="M10" i="1"/>
  <c r="M77" i="1"/>
  <c r="M79" i="1" s="1"/>
  <c r="M96" i="1" s="1"/>
  <c r="M60" i="1"/>
  <c r="M63" i="1"/>
  <c r="M105" i="1"/>
  <c r="M13" i="1"/>
  <c r="M11" i="1"/>
  <c r="M62" i="1"/>
  <c r="M136" i="1"/>
  <c r="M138" i="1" s="1"/>
  <c r="M12" i="1"/>
  <c r="M9" i="1"/>
  <c r="M104" i="1"/>
  <c r="N381" i="1"/>
  <c r="N383" i="1" s="1"/>
  <c r="N658" i="1"/>
  <c r="N146" i="1"/>
  <c r="N155" i="1" s="1"/>
  <c r="K588" i="1"/>
  <c r="M665" i="1"/>
  <c r="M263" i="1"/>
  <c r="M273" i="1" s="1"/>
  <c r="O514" i="1"/>
  <c r="O247" i="1"/>
  <c r="M221" i="1"/>
  <c r="M166" i="1"/>
  <c r="K427" i="1"/>
  <c r="K490" i="1" s="1"/>
  <c r="I657" i="1"/>
  <c r="I120" i="1"/>
  <c r="N214" i="1"/>
  <c r="N215" i="1"/>
  <c r="N216" i="1"/>
  <c r="N213" i="1"/>
  <c r="N430" i="1"/>
  <c r="N434" i="1" s="1"/>
  <c r="O423" i="1"/>
  <c r="O640" i="1"/>
  <c r="P173" i="1"/>
  <c r="P495" i="1"/>
  <c r="P218" i="1"/>
  <c r="P512" i="1"/>
  <c r="P399" i="1"/>
  <c r="P583" i="1"/>
  <c r="P400" i="1"/>
  <c r="P27" i="1"/>
  <c r="P397" i="1"/>
  <c r="P183" i="1"/>
  <c r="P641" i="1"/>
  <c r="P387" i="1"/>
  <c r="P388" i="1"/>
  <c r="P494" i="1"/>
  <c r="P182" i="1"/>
  <c r="P507" i="1"/>
  <c r="P376" i="1"/>
  <c r="P74" i="1"/>
  <c r="P391" i="1"/>
  <c r="P75" i="1"/>
  <c r="P300" i="1"/>
  <c r="P389" i="1"/>
  <c r="P39" i="1"/>
  <c r="P249" i="1" s="1"/>
  <c r="P174" i="1"/>
  <c r="P508" i="1"/>
  <c r="P369" i="1"/>
  <c r="P23" i="1"/>
  <c r="P370" i="1"/>
  <c r="P642" i="1"/>
  <c r="P296" i="1"/>
  <c r="Q2" i="1"/>
  <c r="P368" i="1"/>
  <c r="P40" i="1"/>
  <c r="P250" i="1" s="1"/>
  <c r="P153" i="1"/>
  <c r="P411" i="1"/>
  <c r="P38" i="1"/>
  <c r="P248" i="1" s="1"/>
  <c r="P45" i="1"/>
  <c r="P458" i="1" s="1"/>
  <c r="P115" i="1"/>
  <c r="P412" i="1"/>
  <c r="P151" i="1"/>
  <c r="P409" i="1"/>
  <c r="P287" i="1"/>
  <c r="P44" i="1"/>
  <c r="P461" i="1" s="1"/>
  <c r="P161" i="1"/>
  <c r="P377" i="1"/>
  <c r="P378" i="1"/>
  <c r="P510" i="1"/>
  <c r="P204" i="1"/>
  <c r="P66" i="1"/>
  <c r="P432" i="1"/>
  <c r="P170" i="1"/>
  <c r="P299" i="1"/>
  <c r="P172" i="1"/>
  <c r="P65" i="1"/>
  <c r="P379" i="1"/>
  <c r="P147" i="1"/>
  <c r="P460" i="1"/>
  <c r="P288" i="1"/>
  <c r="P509" i="1"/>
  <c r="P289" i="1"/>
  <c r="P502" i="1"/>
  <c r="P149" i="1"/>
  <c r="P366" i="1"/>
  <c r="P43" i="1"/>
  <c r="P481" i="1" s="1"/>
  <c r="P152" i="1"/>
  <c r="P302" i="1"/>
  <c r="P180" i="1"/>
  <c r="P419" i="1"/>
  <c r="P181" i="1"/>
  <c r="P506" i="1"/>
  <c r="P203" i="1"/>
  <c r="P503" i="1"/>
  <c r="P398" i="1"/>
  <c r="P217" i="1"/>
  <c r="P162" i="1"/>
  <c r="P413" i="1"/>
  <c r="P42" i="1"/>
  <c r="P297" i="1"/>
  <c r="P133" i="1"/>
  <c r="P504" i="1"/>
  <c r="P194" i="1"/>
  <c r="P505" i="1"/>
  <c r="P285" i="1"/>
  <c r="P101" i="1"/>
  <c r="P421" i="1"/>
  <c r="P298" i="1"/>
  <c r="P201" i="1"/>
  <c r="P493" i="1"/>
  <c r="P202" i="1"/>
  <c r="P418" i="1"/>
  <c r="P46" i="1"/>
  <c r="P301" i="1"/>
  <c r="P171" i="1"/>
  <c r="P496" i="1"/>
  <c r="P294" i="1"/>
  <c r="P497" i="1"/>
  <c r="P295" i="1"/>
  <c r="P591" i="1"/>
  <c r="P286" i="1"/>
  <c r="P33" i="1"/>
  <c r="P35" i="1" s="1"/>
  <c r="P160" i="1"/>
  <c r="P410" i="1"/>
  <c r="P219" i="1"/>
  <c r="P191" i="1"/>
  <c r="P420" i="1"/>
  <c r="P159" i="1"/>
  <c r="P431" i="1"/>
  <c r="P193" i="1"/>
  <c r="P19" i="1"/>
  <c r="P253" i="1"/>
  <c r="P367" i="1"/>
  <c r="P365" i="1"/>
  <c r="P192" i="1"/>
  <c r="P511" i="1"/>
  <c r="P390" i="1"/>
  <c r="P148" i="1"/>
  <c r="P303" i="1"/>
  <c r="P41" i="1"/>
  <c r="P479" i="1" s="1"/>
  <c r="P150" i="1"/>
  <c r="P304" i="1"/>
  <c r="O306" i="1"/>
  <c r="O634" i="1"/>
  <c r="L667" i="1"/>
  <c r="L328" i="1"/>
  <c r="L535" i="1"/>
  <c r="L577" i="1"/>
  <c r="L329" i="1"/>
  <c r="L586" i="1"/>
  <c r="L588" i="1" s="1"/>
  <c r="F357" i="2" s="1"/>
  <c r="L594" i="1"/>
  <c r="L596" i="1" s="1"/>
  <c r="F415" i="2" s="1"/>
  <c r="L536" i="1"/>
  <c r="K176" i="1"/>
  <c r="J665" i="1"/>
  <c r="J486" i="1"/>
  <c r="J263" i="1"/>
  <c r="K669" i="1"/>
  <c r="K69" i="1"/>
  <c r="K578" i="1"/>
  <c r="K580" i="1" s="1"/>
  <c r="K155" i="1"/>
  <c r="K166" i="1" s="1"/>
  <c r="I109" i="1"/>
  <c r="F69" i="2" s="1"/>
  <c r="I606" i="1"/>
  <c r="I532" i="1"/>
  <c r="I321" i="1"/>
  <c r="I324" i="1"/>
  <c r="I600" i="1"/>
  <c r="F526" i="2" s="1"/>
  <c r="I325" i="1"/>
  <c r="I604" i="1"/>
  <c r="F641" i="2" s="1"/>
  <c r="I602" i="1"/>
  <c r="F584" i="2" s="1"/>
  <c r="I598" i="1"/>
  <c r="I529" i="1"/>
  <c r="H516" i="1"/>
  <c r="N661" i="1"/>
  <c r="N179" i="1"/>
  <c r="N185" i="1" s="1"/>
  <c r="N187" i="1" s="1"/>
  <c r="N662" i="1"/>
  <c r="N425" i="1"/>
  <c r="N190" i="1"/>
  <c r="N196" i="1" s="1"/>
  <c r="N208" i="1" s="1"/>
  <c r="N652" i="1"/>
  <c r="N76" i="1"/>
  <c r="N254" i="1"/>
  <c r="N103" i="1"/>
  <c r="N257" i="1"/>
  <c r="N256" i="1"/>
  <c r="N64" i="1"/>
  <c r="N593" i="1"/>
  <c r="N585" i="1"/>
  <c r="N255" i="1"/>
  <c r="N135" i="1"/>
  <c r="N462" i="1"/>
  <c r="N463" i="1"/>
  <c r="N576" i="1"/>
  <c r="N271" i="1"/>
  <c r="N67" i="1"/>
  <c r="N482" i="1"/>
  <c r="M196" i="1"/>
  <c r="H277" i="1"/>
  <c r="J664" i="1"/>
  <c r="J246" i="1"/>
  <c r="H602" i="1"/>
  <c r="H109" i="1"/>
  <c r="H325" i="1"/>
  <c r="H600" i="1"/>
  <c r="H529" i="1"/>
  <c r="H604" i="1"/>
  <c r="H598" i="1"/>
  <c r="H321" i="1"/>
  <c r="H532" i="1"/>
  <c r="H324" i="1"/>
  <c r="H606" i="1"/>
  <c r="J187" i="1"/>
  <c r="H223" i="1"/>
  <c r="K596" i="1"/>
  <c r="L474" i="1"/>
  <c r="O455" i="1"/>
  <c r="O206" i="1"/>
  <c r="O499" i="1"/>
  <c r="I130" i="1"/>
  <c r="P789" i="2" l="1"/>
  <c r="P762" i="2"/>
  <c r="P697" i="2"/>
  <c r="P800" i="2" s="1"/>
  <c r="P761" i="2"/>
  <c r="P788" i="2"/>
  <c r="P1002" i="2"/>
  <c r="P705" i="2"/>
  <c r="P708" i="2"/>
  <c r="P791" i="2"/>
  <c r="P1001" i="2"/>
  <c r="P998" i="2"/>
  <c r="P700" i="2"/>
  <c r="P765" i="2"/>
  <c r="P767" i="2"/>
  <c r="P701" i="2"/>
  <c r="P760" i="2"/>
  <c r="P977" i="2"/>
  <c r="P995" i="2"/>
  <c r="P698" i="2" s="1"/>
  <c r="P704" i="2"/>
  <c r="P1003" i="2"/>
  <c r="P1087" i="2"/>
  <c r="Q2" i="2"/>
  <c r="P976" i="2"/>
  <c r="P702" i="2"/>
  <c r="J109" i="1"/>
  <c r="F70" i="2" s="1"/>
  <c r="O50" i="1"/>
  <c r="J324" i="1"/>
  <c r="J321" i="1"/>
  <c r="J606" i="1"/>
  <c r="J325" i="1"/>
  <c r="J600" i="1"/>
  <c r="F527" i="2" s="1"/>
  <c r="J604" i="1"/>
  <c r="F642" i="2" s="1"/>
  <c r="J529" i="1"/>
  <c r="J602" i="1"/>
  <c r="F585" i="2" s="1"/>
  <c r="J598" i="1"/>
  <c r="F470" i="2" s="1"/>
  <c r="P653" i="1"/>
  <c r="J130" i="1"/>
  <c r="L69" i="1"/>
  <c r="L127" i="1" s="1"/>
  <c r="N105" i="1"/>
  <c r="N63" i="1"/>
  <c r="N13" i="1"/>
  <c r="N10" i="1"/>
  <c r="N77" i="1"/>
  <c r="N79" i="1" s="1"/>
  <c r="N96" i="1" s="1"/>
  <c r="N62" i="1"/>
  <c r="P251" i="1"/>
  <c r="L578" i="1"/>
  <c r="L580" i="1" s="1"/>
  <c r="F300" i="2" s="1"/>
  <c r="N651" i="1"/>
  <c r="N104" i="1"/>
  <c r="N9" i="1"/>
  <c r="N12" i="1"/>
  <c r="N11" i="1"/>
  <c r="N60" i="1"/>
  <c r="N535" i="1" s="1"/>
  <c r="P477" i="1"/>
  <c r="N663" i="1"/>
  <c r="I331" i="1"/>
  <c r="I333" i="1" s="1"/>
  <c r="I335" i="1" s="1"/>
  <c r="N230" i="1"/>
  <c r="P476" i="1"/>
  <c r="N234" i="1"/>
  <c r="N226" i="1"/>
  <c r="O103" i="1"/>
  <c r="M246" i="1"/>
  <c r="M259" i="1" s="1"/>
  <c r="M275" i="1" s="1"/>
  <c r="M664" i="1"/>
  <c r="N236" i="1"/>
  <c r="N237" i="1"/>
  <c r="N227" i="1"/>
  <c r="P574" i="1"/>
  <c r="N239" i="1"/>
  <c r="N229" i="1"/>
  <c r="N233" i="1"/>
  <c r="N235" i="1"/>
  <c r="O450" i="1"/>
  <c r="O234" i="1" s="1"/>
  <c r="P480" i="1"/>
  <c r="N138" i="1"/>
  <c r="O482" i="1"/>
  <c r="O637" i="1" s="1"/>
  <c r="O474" i="1" s="1"/>
  <c r="O484" i="1" s="1"/>
  <c r="O263" i="1" s="1"/>
  <c r="O67" i="1"/>
  <c r="I538" i="1"/>
  <c r="I540" i="1" s="1"/>
  <c r="I542" i="1" s="1"/>
  <c r="O255" i="1"/>
  <c r="O593" i="1"/>
  <c r="O135" i="1"/>
  <c r="P265" i="1"/>
  <c r="M107" i="1"/>
  <c r="P455" i="1"/>
  <c r="P264" i="1"/>
  <c r="P475" i="1"/>
  <c r="P269" i="1"/>
  <c r="P441" i="1"/>
  <c r="P457" i="1"/>
  <c r="P631" i="1"/>
  <c r="P364" i="1" s="1"/>
  <c r="P372" i="1" s="1"/>
  <c r="P146" i="1" s="1"/>
  <c r="P155" i="1" s="1"/>
  <c r="M241" i="1"/>
  <c r="P247" i="1"/>
  <c r="P454" i="1"/>
  <c r="P456" i="1"/>
  <c r="O652" i="1"/>
  <c r="O64" i="1"/>
  <c r="O271" i="1"/>
  <c r="O254" i="1"/>
  <c r="O76" i="1"/>
  <c r="O463" i="1"/>
  <c r="P266" i="1"/>
  <c r="P447" i="1"/>
  <c r="O576" i="1"/>
  <c r="P267" i="1"/>
  <c r="P478" i="1"/>
  <c r="O585" i="1"/>
  <c r="O257" i="1"/>
  <c r="P29" i="1"/>
  <c r="P268" i="1"/>
  <c r="P252" i="1"/>
  <c r="O462" i="1"/>
  <c r="O430" i="1"/>
  <c r="O434" i="1" s="1"/>
  <c r="O216" i="1"/>
  <c r="O213" i="1"/>
  <c r="O214" i="1"/>
  <c r="O215" i="1"/>
  <c r="N636" i="1"/>
  <c r="N453" i="1" s="1"/>
  <c r="M15" i="1"/>
  <c r="M69" i="1" s="1"/>
  <c r="P231" i="1"/>
  <c r="P102" i="1"/>
  <c r="P238" i="1"/>
  <c r="P575" i="1"/>
  <c r="P584" i="1"/>
  <c r="P592" i="1"/>
  <c r="P442" i="1"/>
  <c r="N221" i="1"/>
  <c r="N427" i="1"/>
  <c r="F414" i="2"/>
  <c r="F468" i="2"/>
  <c r="H608" i="1"/>
  <c r="F583" i="2"/>
  <c r="J259" i="1"/>
  <c r="N637" i="1"/>
  <c r="H525" i="1"/>
  <c r="H323" i="1"/>
  <c r="H326" i="1"/>
  <c r="H666" i="1"/>
  <c r="H531" i="1"/>
  <c r="H320" i="1"/>
  <c r="H530" i="1"/>
  <c r="H319" i="1"/>
  <c r="H317" i="1"/>
  <c r="H526" i="1"/>
  <c r="H528" i="1"/>
  <c r="H322" i="1"/>
  <c r="H533" i="1"/>
  <c r="H527" i="1"/>
  <c r="H327" i="1"/>
  <c r="H318" i="1"/>
  <c r="H534" i="1"/>
  <c r="F469" i="2"/>
  <c r="I608" i="1"/>
  <c r="J273" i="1"/>
  <c r="K187" i="1"/>
  <c r="K210" i="1" s="1"/>
  <c r="K223" i="1" s="1"/>
  <c r="K279" i="1" s="1"/>
  <c r="H415" i="2"/>
  <c r="L415" i="2"/>
  <c r="G415" i="2"/>
  <c r="I415" i="2"/>
  <c r="M415" i="2"/>
  <c r="K415" i="2"/>
  <c r="N415" i="2"/>
  <c r="J415" i="2"/>
  <c r="O415" i="2"/>
  <c r="O386" i="1"/>
  <c r="Q162" i="1"/>
  <c r="Q431" i="1"/>
  <c r="Q183" i="1"/>
  <c r="Q421" i="1"/>
  <c r="Q41" i="1"/>
  <c r="Q268" i="1" s="1"/>
  <c r="Q150" i="1"/>
  <c r="Q376" i="1"/>
  <c r="Q151" i="1"/>
  <c r="Q398" i="1"/>
  <c r="Q160" i="1"/>
  <c r="Q379" i="1"/>
  <c r="Q149" i="1"/>
  <c r="Q389" i="1"/>
  <c r="Q159" i="1"/>
  <c r="Q378" i="1"/>
  <c r="Q192" i="1"/>
  <c r="Q502" i="1"/>
  <c r="Q294" i="1"/>
  <c r="Q38" i="1"/>
  <c r="Q475" i="1" s="1"/>
  <c r="Q101" i="1"/>
  <c r="Q133" i="1"/>
  <c r="Q299" i="1"/>
  <c r="Q174" i="1"/>
  <c r="Q493" i="1"/>
  <c r="Q368" i="1"/>
  <c r="Q511" i="1"/>
  <c r="Q304" i="1"/>
  <c r="Q506" i="1"/>
  <c r="Q23" i="1"/>
  <c r="Q287" i="1"/>
  <c r="Q74" i="1"/>
  <c r="Q366" i="1"/>
  <c r="Q191" i="1"/>
  <c r="Q411" i="1"/>
  <c r="Q43" i="1"/>
  <c r="Q459" i="1" s="1"/>
  <c r="Q147" i="1"/>
  <c r="Q409" i="1"/>
  <c r="Q42" i="1"/>
  <c r="Q302" i="1"/>
  <c r="Q65" i="1"/>
  <c r="Q387" i="1"/>
  <c r="Q40" i="1"/>
  <c r="Q478" i="1" s="1"/>
  <c r="Q44" i="1"/>
  <c r="Q461" i="1" s="1"/>
  <c r="Q115" i="1"/>
  <c r="Q377" i="1"/>
  <c r="Q410" i="1"/>
  <c r="Q46" i="1"/>
  <c r="Q412" i="1"/>
  <c r="Q642" i="1"/>
  <c r="Q399" i="1"/>
  <c r="Q503" i="1"/>
  <c r="Q173" i="1"/>
  <c r="Q148" i="1"/>
  <c r="Q413" i="1"/>
  <c r="Q75" i="1"/>
  <c r="Q303" i="1"/>
  <c r="Q296" i="1"/>
  <c r="Q497" i="1"/>
  <c r="Q369" i="1"/>
  <c r="Q181" i="1"/>
  <c r="Q509" i="1"/>
  <c r="Q27" i="1"/>
  <c r="Q288" i="1"/>
  <c r="Q510" i="1"/>
  <c r="Q390" i="1"/>
  <c r="Q507" i="1"/>
  <c r="Q218" i="1"/>
  <c r="Q19" i="1"/>
  <c r="Q219" i="1"/>
  <c r="R2" i="1"/>
  <c r="Q286" i="1"/>
  <c r="Q641" i="1"/>
  <c r="Q170" i="1"/>
  <c r="Q504" i="1"/>
  <c r="Q285" i="1"/>
  <c r="Q505" i="1"/>
  <c r="Q391" i="1"/>
  <c r="Q301" i="1"/>
  <c r="Q295" i="1"/>
  <c r="Q365" i="1"/>
  <c r="Q39" i="1"/>
  <c r="Q456" i="1" s="1"/>
  <c r="Q298" i="1"/>
  <c r="Q508" i="1"/>
  <c r="Q370" i="1"/>
  <c r="Q194" i="1"/>
  <c r="Q203" i="1"/>
  <c r="Q204" i="1"/>
  <c r="Q419" i="1"/>
  <c r="Q172" i="1"/>
  <c r="Q161" i="1"/>
  <c r="Q400" i="1"/>
  <c r="Q182" i="1"/>
  <c r="Q591" i="1"/>
  <c r="Q289" i="1"/>
  <c r="Q495" i="1"/>
  <c r="Q201" i="1"/>
  <c r="Q420" i="1"/>
  <c r="Q202" i="1"/>
  <c r="Q432" i="1"/>
  <c r="Q180" i="1"/>
  <c r="Q496" i="1"/>
  <c r="Q253" i="1"/>
  <c r="Q33" i="1"/>
  <c r="Q45" i="1"/>
  <c r="Q269" i="1" s="1"/>
  <c r="Q171" i="1"/>
  <c r="Q460" i="1"/>
  <c r="Q217" i="1"/>
  <c r="Q367" i="1"/>
  <c r="Q152" i="1"/>
  <c r="Q193" i="1"/>
  <c r="Q397" i="1"/>
  <c r="Q418" i="1"/>
  <c r="Q300" i="1"/>
  <c r="Q512" i="1"/>
  <c r="Q583" i="1"/>
  <c r="Q153" i="1"/>
  <c r="Q297" i="1"/>
  <c r="Q494" i="1"/>
  <c r="Q66" i="1"/>
  <c r="Q388" i="1"/>
  <c r="K516" i="1"/>
  <c r="F356" i="2"/>
  <c r="M661" i="1"/>
  <c r="M179" i="1"/>
  <c r="M404" i="1"/>
  <c r="P306" i="1"/>
  <c r="P423" i="1"/>
  <c r="P499" i="1"/>
  <c r="P291" i="1"/>
  <c r="P440" i="1"/>
  <c r="P448" i="1"/>
  <c r="P134" i="1"/>
  <c r="P514" i="1"/>
  <c r="P415" i="1"/>
  <c r="P640" i="1"/>
  <c r="P123" i="1" s="1"/>
  <c r="P633" i="1"/>
  <c r="P375" i="1" s="1"/>
  <c r="P643" i="1"/>
  <c r="P635" i="1"/>
  <c r="P396" i="1" s="1"/>
  <c r="P402" i="1" s="1"/>
  <c r="L484" i="1"/>
  <c r="F299" i="2"/>
  <c r="H279" i="1"/>
  <c r="F640" i="2"/>
  <c r="F525" i="2"/>
  <c r="F68" i="2"/>
  <c r="M208" i="1"/>
  <c r="K655" i="1"/>
  <c r="K95" i="1"/>
  <c r="K81" i="1"/>
  <c r="K113" i="1"/>
  <c r="F12" i="2"/>
  <c r="K126" i="1"/>
  <c r="K127" i="1"/>
  <c r="K114" i="1"/>
  <c r="K125" i="1"/>
  <c r="K128" i="1"/>
  <c r="J488" i="1"/>
  <c r="I357" i="2"/>
  <c r="H357" i="2"/>
  <c r="G357" i="2"/>
  <c r="N357" i="2"/>
  <c r="M357" i="2"/>
  <c r="L357" i="2"/>
  <c r="K357" i="2"/>
  <c r="O357" i="2"/>
  <c r="J357" i="2"/>
  <c r="O123" i="1"/>
  <c r="N659" i="1"/>
  <c r="N158" i="1"/>
  <c r="M667" i="1"/>
  <c r="M577" i="1"/>
  <c r="M328" i="1"/>
  <c r="M536" i="1"/>
  <c r="M586" i="1"/>
  <c r="M588" i="1" s="1"/>
  <c r="F358" i="2" s="1"/>
  <c r="M535" i="1"/>
  <c r="M594" i="1"/>
  <c r="M329" i="1"/>
  <c r="J210" i="1"/>
  <c r="O396" i="1"/>
  <c r="O658" i="1"/>
  <c r="O383" i="1"/>
  <c r="O146" i="1"/>
  <c r="O668" i="1"/>
  <c r="O572" i="1"/>
  <c r="O571" i="1"/>
  <c r="O573" i="1"/>
  <c r="O659" i="1"/>
  <c r="O158" i="1"/>
  <c r="O164" i="1" s="1"/>
  <c r="O425" i="1"/>
  <c r="O662" i="1"/>
  <c r="O190" i="1"/>
  <c r="P206" i="1"/>
  <c r="P444" i="1"/>
  <c r="P443" i="1"/>
  <c r="P446" i="1"/>
  <c r="P459" i="1"/>
  <c r="P445" i="1"/>
  <c r="P270" i="1"/>
  <c r="P232" i="1"/>
  <c r="P48" i="1"/>
  <c r="P634" i="1"/>
  <c r="P386" i="1" s="1"/>
  <c r="P393" i="1" s="1"/>
  <c r="P357" i="2" l="1"/>
  <c r="P415" i="2"/>
  <c r="Q705" i="2"/>
  <c r="R2" i="2"/>
  <c r="Q701" i="2"/>
  <c r="Q765" i="2"/>
  <c r="Q760" i="2"/>
  <c r="Q977" i="2"/>
  <c r="Q791" i="2"/>
  <c r="Q761" i="2"/>
  <c r="Q1001" i="2"/>
  <c r="Q995" i="2"/>
  <c r="Q300" i="2" s="1"/>
  <c r="Q767" i="2"/>
  <c r="Q704" i="2"/>
  <c r="Q1087" i="2"/>
  <c r="Q976" i="2"/>
  <c r="Q1003" i="2"/>
  <c r="Q702" i="2"/>
  <c r="Q700" i="2"/>
  <c r="Q1002" i="2"/>
  <c r="Q708" i="2"/>
  <c r="Q788" i="2"/>
  <c r="Q998" i="2"/>
  <c r="Q789" i="2"/>
  <c r="Q762" i="2"/>
  <c r="Q697" i="2"/>
  <c r="Q800" i="2" s="1"/>
  <c r="P573" i="1"/>
  <c r="P50" i="1"/>
  <c r="P60" i="1" s="1"/>
  <c r="J608" i="1"/>
  <c r="Q653" i="1"/>
  <c r="Q35" i="1"/>
  <c r="I610" i="1"/>
  <c r="L125" i="1"/>
  <c r="F13" i="2"/>
  <c r="N13" i="2" s="1"/>
  <c r="L126" i="1"/>
  <c r="L128" i="1"/>
  <c r="L95" i="1"/>
  <c r="L98" i="1" s="1"/>
  <c r="L606" i="1" s="1"/>
  <c r="L114" i="1"/>
  <c r="L655" i="1"/>
  <c r="L81" i="1"/>
  <c r="L113" i="1"/>
  <c r="N107" i="1"/>
  <c r="N586" i="1"/>
  <c r="N588" i="1" s="1"/>
  <c r="F362" i="2" s="1"/>
  <c r="N329" i="1"/>
  <c r="N536" i="1"/>
  <c r="N15" i="1"/>
  <c r="N69" i="1" s="1"/>
  <c r="N577" i="1"/>
  <c r="N328" i="1"/>
  <c r="N594" i="1"/>
  <c r="N596" i="1" s="1"/>
  <c r="F420" i="2" s="1"/>
  <c r="N667" i="1"/>
  <c r="P658" i="1"/>
  <c r="F183" i="2"/>
  <c r="F1045" i="2" s="1"/>
  <c r="M669" i="1"/>
  <c r="I656" i="1"/>
  <c r="Q270" i="1"/>
  <c r="Q265" i="1"/>
  <c r="O636" i="1"/>
  <c r="O453" i="1" s="1"/>
  <c r="O465" i="1" s="1"/>
  <c r="O664" i="1" s="1"/>
  <c r="O236" i="1"/>
  <c r="N241" i="1"/>
  <c r="M277" i="1"/>
  <c r="O229" i="1"/>
  <c r="O228" i="1"/>
  <c r="Q252" i="1"/>
  <c r="O235" i="1"/>
  <c r="Q231" i="1"/>
  <c r="Q264" i="1"/>
  <c r="O239" i="1"/>
  <c r="Q481" i="1"/>
  <c r="I119" i="1"/>
  <c r="I122" i="1" s="1"/>
  <c r="O273" i="1"/>
  <c r="O226" i="1"/>
  <c r="Q247" i="1"/>
  <c r="Q454" i="1"/>
  <c r="F240" i="2"/>
  <c r="O237" i="1"/>
  <c r="O233" i="1"/>
  <c r="O663" i="1"/>
  <c r="Q251" i="1"/>
  <c r="O230" i="1"/>
  <c r="Q574" i="1"/>
  <c r="O227" i="1"/>
  <c r="Q458" i="1"/>
  <c r="Q575" i="1"/>
  <c r="O221" i="1"/>
  <c r="O665" i="1"/>
  <c r="Q446" i="1"/>
  <c r="Q455" i="1"/>
  <c r="Q643" i="1"/>
  <c r="Q214" i="1" s="1"/>
  <c r="P668" i="1"/>
  <c r="Q592" i="1"/>
  <c r="Q266" i="1"/>
  <c r="Q479" i="1"/>
  <c r="Q476" i="1"/>
  <c r="Q248" i="1"/>
  <c r="Q480" i="1"/>
  <c r="M578" i="1"/>
  <c r="M580" i="1" s="1"/>
  <c r="Q443" i="1"/>
  <c r="Q584" i="1"/>
  <c r="Q232" i="1"/>
  <c r="Q457" i="1"/>
  <c r="Q635" i="1"/>
  <c r="Q396" i="1" s="1"/>
  <c r="Q402" i="1" s="1"/>
  <c r="Q448" i="1"/>
  <c r="P572" i="1"/>
  <c r="P571" i="1"/>
  <c r="Q447" i="1"/>
  <c r="Q442" i="1"/>
  <c r="Q134" i="1"/>
  <c r="Q267" i="1"/>
  <c r="Q444" i="1"/>
  <c r="Q445" i="1"/>
  <c r="Q238" i="1"/>
  <c r="Q102" i="1"/>
  <c r="Q250" i="1"/>
  <c r="Q640" i="1"/>
  <c r="Q123" i="1" s="1"/>
  <c r="O196" i="1"/>
  <c r="O651" i="1"/>
  <c r="O63" i="1"/>
  <c r="O60" i="1"/>
  <c r="O136" i="1"/>
  <c r="O138" i="1" s="1"/>
  <c r="O9" i="1"/>
  <c r="O62" i="1"/>
  <c r="O12" i="1"/>
  <c r="O13" i="1"/>
  <c r="O10" i="1"/>
  <c r="O105" i="1"/>
  <c r="O77" i="1"/>
  <c r="O79" i="1" s="1"/>
  <c r="O96" i="1" s="1"/>
  <c r="O11" i="1"/>
  <c r="O104" i="1"/>
  <c r="O402" i="1"/>
  <c r="M655" i="1"/>
  <c r="M81" i="1"/>
  <c r="M95" i="1"/>
  <c r="M98" i="1" s="1"/>
  <c r="M114" i="1"/>
  <c r="M128" i="1"/>
  <c r="M127" i="1"/>
  <c r="M125" i="1"/>
  <c r="M126" i="1"/>
  <c r="M113" i="1"/>
  <c r="F14" i="2"/>
  <c r="N164" i="1"/>
  <c r="G300" i="2"/>
  <c r="L300" i="2"/>
  <c r="H300" i="2"/>
  <c r="I300" i="2"/>
  <c r="M300" i="2"/>
  <c r="N300" i="2"/>
  <c r="K300" i="2"/>
  <c r="O300" i="2"/>
  <c r="J300" i="2"/>
  <c r="P300" i="2"/>
  <c r="K130" i="1"/>
  <c r="M12" i="2"/>
  <c r="N12" i="2"/>
  <c r="I12" i="2"/>
  <c r="H12" i="2"/>
  <c r="L12" i="2"/>
  <c r="K12" i="2"/>
  <c r="G12" i="2"/>
  <c r="J12" i="2"/>
  <c r="P12" i="2"/>
  <c r="O12" i="2"/>
  <c r="N465" i="1"/>
  <c r="H308" i="1"/>
  <c r="K299" i="2"/>
  <c r="H299" i="2"/>
  <c r="M299" i="2"/>
  <c r="I299" i="2"/>
  <c r="N299" i="2"/>
  <c r="G299" i="2"/>
  <c r="L299" i="2"/>
  <c r="J299" i="2"/>
  <c r="O299" i="2"/>
  <c r="P299" i="2"/>
  <c r="P216" i="1"/>
  <c r="P214" i="1"/>
  <c r="P213" i="1"/>
  <c r="P215" i="1"/>
  <c r="P430" i="1"/>
  <c r="K308" i="1"/>
  <c r="H356" i="2"/>
  <c r="I356" i="2"/>
  <c r="L356" i="2"/>
  <c r="G356" i="2"/>
  <c r="N356" i="2"/>
  <c r="K356" i="2"/>
  <c r="M356" i="2"/>
  <c r="P356" i="2"/>
  <c r="J356" i="2"/>
  <c r="O356" i="2"/>
  <c r="F359" i="2"/>
  <c r="K666" i="1"/>
  <c r="K318" i="1"/>
  <c r="K323" i="1"/>
  <c r="K533" i="1"/>
  <c r="K326" i="1"/>
  <c r="K528" i="1"/>
  <c r="K527" i="1"/>
  <c r="K525" i="1"/>
  <c r="K526" i="1"/>
  <c r="K327" i="1"/>
  <c r="K534" i="1"/>
  <c r="K317" i="1"/>
  <c r="K530" i="1"/>
  <c r="K531" i="1"/>
  <c r="K319" i="1"/>
  <c r="K320" i="1"/>
  <c r="K322" i="1"/>
  <c r="H331" i="1"/>
  <c r="H538" i="1"/>
  <c r="N474" i="1"/>
  <c r="J275" i="1"/>
  <c r="Q631" i="1"/>
  <c r="Q364" i="1" s="1"/>
  <c r="Q291" i="1"/>
  <c r="Q441" i="1"/>
  <c r="Q499" i="1"/>
  <c r="Q48" i="1"/>
  <c r="Q514" i="1"/>
  <c r="Q633" i="1"/>
  <c r="Q375" i="1" s="1"/>
  <c r="Q381" i="1" s="1"/>
  <c r="P404" i="1"/>
  <c r="P660" i="1"/>
  <c r="P169" i="1"/>
  <c r="P176" i="1" s="1"/>
  <c r="P652" i="1"/>
  <c r="P254" i="1"/>
  <c r="P585" i="1"/>
  <c r="P482" i="1"/>
  <c r="P637" i="1" s="1"/>
  <c r="P474" i="1" s="1"/>
  <c r="P484" i="1" s="1"/>
  <c r="P67" i="1"/>
  <c r="P64" i="1"/>
  <c r="P76" i="1"/>
  <c r="P135" i="1"/>
  <c r="P255" i="1"/>
  <c r="P576" i="1"/>
  <c r="P256" i="1"/>
  <c r="P103" i="1"/>
  <c r="P462" i="1"/>
  <c r="P271" i="1"/>
  <c r="P463" i="1"/>
  <c r="P257" i="1"/>
  <c r="P593" i="1"/>
  <c r="O155" i="1"/>
  <c r="O166" i="1" s="1"/>
  <c r="J223" i="1"/>
  <c r="M596" i="1"/>
  <c r="I358" i="2"/>
  <c r="L358" i="2"/>
  <c r="N358" i="2"/>
  <c r="G358" i="2"/>
  <c r="K358" i="2"/>
  <c r="M358" i="2"/>
  <c r="H358" i="2"/>
  <c r="J358" i="2"/>
  <c r="O358" i="2"/>
  <c r="P358" i="2"/>
  <c r="J490" i="1"/>
  <c r="K98" i="1"/>
  <c r="L486" i="1"/>
  <c r="L665" i="1"/>
  <c r="L263" i="1"/>
  <c r="I654" i="1"/>
  <c r="I112" i="1"/>
  <c r="I116" i="1" s="1"/>
  <c r="P661" i="1"/>
  <c r="P179" i="1"/>
  <c r="P185" i="1" s="1"/>
  <c r="P381" i="1"/>
  <c r="P662" i="1"/>
  <c r="P425" i="1"/>
  <c r="P190" i="1"/>
  <c r="P196" i="1" s="1"/>
  <c r="P208" i="1" s="1"/>
  <c r="M427" i="1"/>
  <c r="M185" i="1"/>
  <c r="R75" i="1"/>
  <c r="R390" i="1"/>
  <c r="R147" i="1"/>
  <c r="R369" i="1"/>
  <c r="R161" i="1"/>
  <c r="R370" i="1"/>
  <c r="R194" i="1"/>
  <c r="R397" i="1"/>
  <c r="R217" i="1"/>
  <c r="R23" i="1"/>
  <c r="R399" i="1"/>
  <c r="R133" i="1"/>
  <c r="R400" i="1"/>
  <c r="R285" i="1"/>
  <c r="R42" i="1"/>
  <c r="R301" i="1"/>
  <c r="S2" i="1"/>
  <c r="R287" i="1"/>
  <c r="R41" i="1"/>
  <c r="R268" i="1" s="1"/>
  <c r="R148" i="1"/>
  <c r="R504" i="1"/>
  <c r="R289" i="1"/>
  <c r="R572" i="1"/>
  <c r="R409" i="1"/>
  <c r="R40" i="1"/>
  <c r="R250" i="1" s="1"/>
  <c r="R192" i="1"/>
  <c r="R493" i="1"/>
  <c r="R253" i="1"/>
  <c r="R33" i="1"/>
  <c r="R44" i="1"/>
  <c r="R461" i="1" s="1"/>
  <c r="R162" i="1"/>
  <c r="R366" i="1"/>
  <c r="R641" i="1"/>
  <c r="R297" i="1"/>
  <c r="R571" i="1"/>
  <c r="R298" i="1"/>
  <c r="R39" i="1"/>
  <c r="R266" i="1" s="1"/>
  <c r="R181" i="1"/>
  <c r="R431" i="1"/>
  <c r="R182" i="1"/>
  <c r="R642" i="1"/>
  <c r="R379" i="1"/>
  <c r="R43" i="1"/>
  <c r="R459" i="1" s="1"/>
  <c r="R152" i="1"/>
  <c r="R413" i="1"/>
  <c r="R193" i="1"/>
  <c r="R460" i="1"/>
  <c r="R304" i="1"/>
  <c r="R151" i="1"/>
  <c r="R398" i="1"/>
  <c r="R65" i="1"/>
  <c r="R387" i="1"/>
  <c r="R174" i="1"/>
  <c r="R494" i="1"/>
  <c r="R389" i="1"/>
  <c r="R38" i="1"/>
  <c r="R247" i="1" s="1"/>
  <c r="R45" i="1"/>
  <c r="R251" i="1" s="1"/>
  <c r="R159" i="1"/>
  <c r="R418" i="1"/>
  <c r="R101" i="1"/>
  <c r="R503" i="1"/>
  <c r="R204" i="1"/>
  <c r="R508" i="1"/>
  <c r="R378" i="1"/>
  <c r="R583" i="1"/>
  <c r="R183" i="1"/>
  <c r="R510" i="1"/>
  <c r="R296" i="1"/>
  <c r="R507" i="1"/>
  <c r="R288" i="1"/>
  <c r="R512" i="1"/>
  <c r="R219" i="1"/>
  <c r="R19" i="1"/>
  <c r="R368" i="1"/>
  <c r="R203" i="1"/>
  <c r="R511" i="1"/>
  <c r="R377" i="1"/>
  <c r="R150" i="1"/>
  <c r="R505" i="1"/>
  <c r="R202" i="1"/>
  <c r="R502" i="1"/>
  <c r="R160" i="1"/>
  <c r="R421" i="1"/>
  <c r="R218" i="1"/>
  <c r="R367" i="1"/>
  <c r="R410" i="1"/>
  <c r="R171" i="1"/>
  <c r="R506" i="1"/>
  <c r="R391" i="1"/>
  <c r="R153" i="1"/>
  <c r="R412" i="1"/>
  <c r="R294" i="1"/>
  <c r="R432" i="1"/>
  <c r="R191" i="1"/>
  <c r="R420" i="1"/>
  <c r="R173" i="1"/>
  <c r="R411" i="1"/>
  <c r="R66" i="1"/>
  <c r="R388" i="1"/>
  <c r="R74" i="1"/>
  <c r="R300" i="1"/>
  <c r="R172" i="1"/>
  <c r="R591" i="1"/>
  <c r="R302" i="1"/>
  <c r="R497" i="1"/>
  <c r="R365" i="1"/>
  <c r="R201" i="1"/>
  <c r="R149" i="1"/>
  <c r="R295" i="1"/>
  <c r="R496" i="1"/>
  <c r="R180" i="1"/>
  <c r="R27" i="1"/>
  <c r="R299" i="1"/>
  <c r="R115" i="1"/>
  <c r="R509" i="1"/>
  <c r="R286" i="1"/>
  <c r="R573" i="1"/>
  <c r="R376" i="1"/>
  <c r="R46" i="1"/>
  <c r="R303" i="1"/>
  <c r="R170" i="1"/>
  <c r="R419" i="1"/>
  <c r="R495" i="1"/>
  <c r="Q634" i="1"/>
  <c r="Q386" i="1" s="1"/>
  <c r="Q393" i="1" s="1"/>
  <c r="O393" i="1"/>
  <c r="G414" i="2"/>
  <c r="M414" i="2"/>
  <c r="N414" i="2"/>
  <c r="I414" i="2"/>
  <c r="H414" i="2"/>
  <c r="K414" i="2"/>
  <c r="L414" i="2"/>
  <c r="P414" i="2"/>
  <c r="J414" i="2"/>
  <c r="O414" i="2"/>
  <c r="P450" i="1"/>
  <c r="Q423" i="1"/>
  <c r="Q206" i="1"/>
  <c r="Q29" i="1"/>
  <c r="Q440" i="1"/>
  <c r="Q249" i="1"/>
  <c r="Q415" i="1"/>
  <c r="Q477" i="1"/>
  <c r="Q306" i="1"/>
  <c r="Q414" i="2" l="1"/>
  <c r="Q12" i="2"/>
  <c r="Q358" i="2"/>
  <c r="Q356" i="2"/>
  <c r="Q299" i="2"/>
  <c r="Q357" i="2"/>
  <c r="Q698" i="2"/>
  <c r="Q415" i="2"/>
  <c r="R767" i="2"/>
  <c r="R762" i="2"/>
  <c r="R1003" i="2"/>
  <c r="R791" i="2"/>
  <c r="R760" i="2"/>
  <c r="R1002" i="2"/>
  <c r="S2" i="2"/>
  <c r="R977" i="2"/>
  <c r="R697" i="2"/>
  <c r="R800" i="2" s="1"/>
  <c r="R1001" i="2"/>
  <c r="R788" i="2"/>
  <c r="R998" i="2"/>
  <c r="R708" i="2"/>
  <c r="R701" i="2"/>
  <c r="R995" i="2"/>
  <c r="R13" i="2" s="1"/>
  <c r="R702" i="2"/>
  <c r="R765" i="2"/>
  <c r="R761" i="2"/>
  <c r="R1087" i="2"/>
  <c r="R700" i="2"/>
  <c r="R705" i="2"/>
  <c r="R704" i="2"/>
  <c r="R789" i="2"/>
  <c r="R976" i="2"/>
  <c r="Q13" i="2"/>
  <c r="F15" i="2"/>
  <c r="L13" i="2"/>
  <c r="R442" i="1"/>
  <c r="R35" i="1"/>
  <c r="K13" i="2"/>
  <c r="O13" i="2"/>
  <c r="M13" i="2"/>
  <c r="P13" i="2"/>
  <c r="H13" i="2"/>
  <c r="J13" i="2"/>
  <c r="I13" i="2"/>
  <c r="G13" i="2"/>
  <c r="L532" i="1"/>
  <c r="L321" i="1"/>
  <c r="L598" i="1"/>
  <c r="F472" i="2" s="1"/>
  <c r="L529" i="1"/>
  <c r="L602" i="1"/>
  <c r="F587" i="2" s="1"/>
  <c r="L130" i="1"/>
  <c r="L604" i="1"/>
  <c r="F644" i="2" s="1"/>
  <c r="H644" i="2" s="1"/>
  <c r="L600" i="1"/>
  <c r="F529" i="2" s="1"/>
  <c r="H529" i="2" s="1"/>
  <c r="L324" i="1"/>
  <c r="L109" i="1"/>
  <c r="F72" i="2" s="1"/>
  <c r="I72" i="2" s="1"/>
  <c r="L325" i="1"/>
  <c r="N669" i="1"/>
  <c r="N578" i="1"/>
  <c r="N580" i="1" s="1"/>
  <c r="F305" i="2" s="1"/>
  <c r="P651" i="1"/>
  <c r="P136" i="1"/>
  <c r="P138" i="1" s="1"/>
  <c r="P10" i="1"/>
  <c r="P104" i="1"/>
  <c r="P105" i="1"/>
  <c r="P12" i="1"/>
  <c r="R102" i="1"/>
  <c r="R592" i="1"/>
  <c r="O486" i="1"/>
  <c r="O488" i="1" s="1"/>
  <c r="O246" i="1"/>
  <c r="O259" i="1" s="1"/>
  <c r="O275" i="1" s="1"/>
  <c r="R231" i="1"/>
  <c r="P13" i="1"/>
  <c r="P62" i="1"/>
  <c r="P11" i="1"/>
  <c r="P77" i="1"/>
  <c r="P79" i="1" s="1"/>
  <c r="P96" i="1" s="1"/>
  <c r="O241" i="1"/>
  <c r="R443" i="1"/>
  <c r="P9" i="1"/>
  <c r="P63" i="1"/>
  <c r="R455" i="1"/>
  <c r="I140" i="1"/>
  <c r="F126" i="2" s="1"/>
  <c r="R269" i="1"/>
  <c r="Q216" i="1"/>
  <c r="Q215" i="1"/>
  <c r="R447" i="1"/>
  <c r="R440" i="1"/>
  <c r="R478" i="1"/>
  <c r="Q430" i="1"/>
  <c r="Q434" i="1" s="1"/>
  <c r="R448" i="1"/>
  <c r="R477" i="1"/>
  <c r="R248" i="1"/>
  <c r="R633" i="1"/>
  <c r="R375" i="1" s="1"/>
  <c r="R381" i="1" s="1"/>
  <c r="R158" i="1" s="1"/>
  <c r="R164" i="1" s="1"/>
  <c r="Q213" i="1"/>
  <c r="R574" i="1"/>
  <c r="R575" i="1"/>
  <c r="R445" i="1"/>
  <c r="R238" i="1"/>
  <c r="R232" i="1"/>
  <c r="R134" i="1"/>
  <c r="R454" i="1"/>
  <c r="R481" i="1"/>
  <c r="R479" i="1"/>
  <c r="R476" i="1"/>
  <c r="R264" i="1"/>
  <c r="R265" i="1"/>
  <c r="R270" i="1"/>
  <c r="Q661" i="1"/>
  <c r="Q179" i="1"/>
  <c r="Q185" i="1" s="1"/>
  <c r="Q450" i="1"/>
  <c r="Q230" i="1" s="1"/>
  <c r="R475" i="1"/>
  <c r="R480" i="1"/>
  <c r="R640" i="1"/>
  <c r="R123" i="1" s="1"/>
  <c r="R631" i="1"/>
  <c r="R364" i="1" s="1"/>
  <c r="R372" i="1" s="1"/>
  <c r="R146" i="1" s="1"/>
  <c r="R155" i="1" s="1"/>
  <c r="R458" i="1"/>
  <c r="R456" i="1"/>
  <c r="R446" i="1"/>
  <c r="R444" i="1"/>
  <c r="R441" i="1"/>
  <c r="R584" i="1"/>
  <c r="R249" i="1"/>
  <c r="R252" i="1"/>
  <c r="R206" i="1"/>
  <c r="R457" i="1"/>
  <c r="R267" i="1"/>
  <c r="P636" i="1"/>
  <c r="P453" i="1" s="1"/>
  <c r="P465" i="1" s="1"/>
  <c r="P486" i="1" s="1"/>
  <c r="P488" i="1" s="1"/>
  <c r="Q425" i="1"/>
  <c r="Q662" i="1"/>
  <c r="Q190" i="1"/>
  <c r="Q196" i="1" s="1"/>
  <c r="Q208" i="1" s="1"/>
  <c r="Q50" i="1"/>
  <c r="Q668" i="1"/>
  <c r="Q572" i="1"/>
  <c r="Q571" i="1"/>
  <c r="Q573" i="1"/>
  <c r="P663" i="1"/>
  <c r="P239" i="1"/>
  <c r="P226" i="1"/>
  <c r="P236" i="1"/>
  <c r="P237" i="1"/>
  <c r="P234" i="1"/>
  <c r="P229" i="1"/>
  <c r="P235" i="1"/>
  <c r="P233" i="1"/>
  <c r="P230" i="1"/>
  <c r="P227" i="1"/>
  <c r="P228" i="1"/>
  <c r="O660" i="1"/>
  <c r="O404" i="1"/>
  <c r="O427" i="1" s="1"/>
  <c r="O169" i="1"/>
  <c r="Q404" i="1"/>
  <c r="Q660" i="1"/>
  <c r="Q169" i="1"/>
  <c r="Q176" i="1" s="1"/>
  <c r="M490" i="1"/>
  <c r="P659" i="1"/>
  <c r="P158" i="1"/>
  <c r="P383" i="1"/>
  <c r="P427" i="1" s="1"/>
  <c r="L273" i="1"/>
  <c r="L488" i="1"/>
  <c r="K109" i="1"/>
  <c r="K604" i="1"/>
  <c r="K598" i="1"/>
  <c r="K602" i="1"/>
  <c r="K321" i="1"/>
  <c r="K532" i="1"/>
  <c r="K325" i="1"/>
  <c r="K600" i="1"/>
  <c r="K529" i="1"/>
  <c r="K606" i="1"/>
  <c r="K324" i="1"/>
  <c r="J516" i="1"/>
  <c r="J279" i="1"/>
  <c r="P665" i="1"/>
  <c r="P263" i="1"/>
  <c r="P273" i="1" s="1"/>
  <c r="Q659" i="1"/>
  <c r="Q158" i="1"/>
  <c r="Q164" i="1" s="1"/>
  <c r="Q652" i="1"/>
  <c r="Q255" i="1"/>
  <c r="Q463" i="1"/>
  <c r="Q256" i="1"/>
  <c r="Q103" i="1"/>
  <c r="Q64" i="1"/>
  <c r="Q257" i="1"/>
  <c r="Q271" i="1"/>
  <c r="Q585" i="1"/>
  <c r="Q462" i="1"/>
  <c r="Q482" i="1"/>
  <c r="Q637" i="1" s="1"/>
  <c r="Q474" i="1" s="1"/>
  <c r="Q76" i="1"/>
  <c r="Q576" i="1"/>
  <c r="Q593" i="1"/>
  <c r="Q135" i="1"/>
  <c r="Q254" i="1"/>
  <c r="Q67" i="1"/>
  <c r="Q372" i="1"/>
  <c r="J277" i="1"/>
  <c r="N484" i="1"/>
  <c r="H540" i="1"/>
  <c r="F1047" i="2"/>
  <c r="AA1045" i="2"/>
  <c r="H657" i="1"/>
  <c r="H120" i="1"/>
  <c r="N664" i="1"/>
  <c r="N246" i="1"/>
  <c r="H14" i="2"/>
  <c r="L14" i="2"/>
  <c r="Q14" i="2"/>
  <c r="K14" i="2"/>
  <c r="N14" i="2"/>
  <c r="G14" i="2"/>
  <c r="I14" i="2"/>
  <c r="M14" i="2"/>
  <c r="J14" i="2"/>
  <c r="O14" i="2"/>
  <c r="P14" i="2"/>
  <c r="P667" i="1"/>
  <c r="P586" i="1"/>
  <c r="P588" i="1" s="1"/>
  <c r="F364" i="2" s="1"/>
  <c r="P594" i="1"/>
  <c r="P596" i="1" s="1"/>
  <c r="F422" i="2" s="1"/>
  <c r="P535" i="1"/>
  <c r="P577" i="1"/>
  <c r="P328" i="1"/>
  <c r="P536" i="1"/>
  <c r="P329" i="1"/>
  <c r="R306" i="1"/>
  <c r="R48" i="1"/>
  <c r="R634" i="1"/>
  <c r="R386" i="1" s="1"/>
  <c r="R415" i="1"/>
  <c r="R291" i="1"/>
  <c r="R635" i="1"/>
  <c r="P187" i="1"/>
  <c r="H333" i="1"/>
  <c r="R653" i="1"/>
  <c r="S148" i="1"/>
  <c r="S504" i="1"/>
  <c r="S285" i="1"/>
  <c r="S23" i="1"/>
  <c r="S302" i="1"/>
  <c r="S44" i="1"/>
  <c r="S461" i="1" s="1"/>
  <c r="S171" i="1"/>
  <c r="S303" i="1"/>
  <c r="S253" i="1"/>
  <c r="S512" i="1"/>
  <c r="S202" i="1"/>
  <c r="S493" i="1"/>
  <c r="S397" i="1"/>
  <c r="S193" i="1"/>
  <c r="S391" i="1"/>
  <c r="S194" i="1"/>
  <c r="S27" i="1"/>
  <c r="S294" i="1"/>
  <c r="S497" i="1"/>
  <c r="S398" i="1"/>
  <c r="S40" i="1"/>
  <c r="S478" i="1" s="1"/>
  <c r="S65" i="1"/>
  <c r="S399" i="1"/>
  <c r="S45" i="1"/>
  <c r="S269" i="1" s="1"/>
  <c r="S181" i="1"/>
  <c r="S43" i="1"/>
  <c r="S252" i="1" s="1"/>
  <c r="S182" i="1"/>
  <c r="S46" i="1"/>
  <c r="S19" i="1"/>
  <c r="S301" i="1"/>
  <c r="S42" i="1"/>
  <c r="S506" i="1"/>
  <c r="S201" i="1"/>
  <c r="S496" i="1"/>
  <c r="S365" i="1"/>
  <c r="S39" i="1"/>
  <c r="S477" i="1" s="1"/>
  <c r="S153" i="1"/>
  <c r="S420" i="1"/>
  <c r="S172" i="1"/>
  <c r="S66" i="1"/>
  <c r="S369" i="1"/>
  <c r="S149" i="1"/>
  <c r="S376" i="1"/>
  <c r="S101" i="1"/>
  <c r="S304" i="1"/>
  <c r="S286" i="1"/>
  <c r="S503" i="1"/>
  <c r="S287" i="1"/>
  <c r="S115" i="1"/>
  <c r="S377" i="1"/>
  <c r="T2" i="1"/>
  <c r="S390" i="1"/>
  <c r="S147" i="1"/>
  <c r="S507" i="1"/>
  <c r="S366" i="1"/>
  <c r="S296" i="1"/>
  <c r="S378" i="1"/>
  <c r="S511" i="1"/>
  <c r="S160" i="1"/>
  <c r="S509" i="1"/>
  <c r="S432" i="1"/>
  <c r="S298" i="1"/>
  <c r="S41" i="1"/>
  <c r="S479" i="1" s="1"/>
  <c r="S162" i="1"/>
  <c r="S299" i="1"/>
  <c r="S218" i="1"/>
  <c r="S508" i="1"/>
  <c r="S288" i="1"/>
  <c r="S161" i="1"/>
  <c r="S388" i="1"/>
  <c r="S74" i="1"/>
  <c r="S389" i="1"/>
  <c r="S192" i="1"/>
  <c r="S418" i="1"/>
  <c r="S368" i="1"/>
  <c r="S495" i="1"/>
  <c r="S400" i="1"/>
  <c r="S180" i="1"/>
  <c r="S431" i="1"/>
  <c r="S75" i="1"/>
  <c r="S502" i="1"/>
  <c r="S174" i="1"/>
  <c r="S641" i="1"/>
  <c r="S460" i="1"/>
  <c r="S38" i="1"/>
  <c r="S265" i="1" s="1"/>
  <c r="S203" i="1"/>
  <c r="S379" i="1"/>
  <c r="S300" i="1"/>
  <c r="S591" i="1"/>
  <c r="S295" i="1"/>
  <c r="S367" i="1"/>
  <c r="S409" i="1"/>
  <c r="S191" i="1"/>
  <c r="S412" i="1"/>
  <c r="S297" i="1"/>
  <c r="S642" i="1"/>
  <c r="S370" i="1"/>
  <c r="S183" i="1"/>
  <c r="S411" i="1"/>
  <c r="S150" i="1"/>
  <c r="S421" i="1"/>
  <c r="S289" i="1"/>
  <c r="S133" i="1"/>
  <c r="S387" i="1"/>
  <c r="S33" i="1"/>
  <c r="S35" i="1" s="1"/>
  <c r="S170" i="1"/>
  <c r="S413" i="1"/>
  <c r="S219" i="1"/>
  <c r="S505" i="1"/>
  <c r="S173" i="1"/>
  <c r="S494" i="1"/>
  <c r="S217" i="1"/>
  <c r="S583" i="1"/>
  <c r="S510" i="1"/>
  <c r="S410" i="1"/>
  <c r="S204" i="1"/>
  <c r="S159" i="1"/>
  <c r="S419" i="1"/>
  <c r="S151" i="1"/>
  <c r="S152" i="1"/>
  <c r="M187" i="1"/>
  <c r="F416" i="2"/>
  <c r="K657" i="1"/>
  <c r="K120" i="1"/>
  <c r="P434" i="1"/>
  <c r="P221" i="1"/>
  <c r="N166" i="1"/>
  <c r="M109" i="1"/>
  <c r="F73" i="2" s="1"/>
  <c r="M529" i="1"/>
  <c r="M598" i="1"/>
  <c r="F473" i="2" s="1"/>
  <c r="M324" i="1"/>
  <c r="M325" i="1"/>
  <c r="M321" i="1"/>
  <c r="M604" i="1"/>
  <c r="F645" i="2" s="1"/>
  <c r="M602" i="1"/>
  <c r="F588" i="2" s="1"/>
  <c r="M606" i="1"/>
  <c r="M600" i="1"/>
  <c r="F530" i="2" s="1"/>
  <c r="M532" i="1"/>
  <c r="F301" i="2"/>
  <c r="O661" i="1"/>
  <c r="O179" i="1"/>
  <c r="O107" i="1"/>
  <c r="O15" i="1"/>
  <c r="O667" i="1"/>
  <c r="O594" i="1"/>
  <c r="O535" i="1"/>
  <c r="O586" i="1"/>
  <c r="O536" i="1"/>
  <c r="O328" i="1"/>
  <c r="O577" i="1"/>
  <c r="O329" i="1"/>
  <c r="O208" i="1"/>
  <c r="N655" i="1"/>
  <c r="N95" i="1"/>
  <c r="N81" i="1"/>
  <c r="N128" i="1"/>
  <c r="N125" i="1"/>
  <c r="N113" i="1"/>
  <c r="N114" i="1"/>
  <c r="F18" i="2"/>
  <c r="N126" i="1"/>
  <c r="N127" i="1"/>
  <c r="R514" i="1"/>
  <c r="R423" i="1"/>
  <c r="R643" i="1"/>
  <c r="R499" i="1"/>
  <c r="M130" i="1"/>
  <c r="AB1045" i="2" l="1"/>
  <c r="AC1045" i="2"/>
  <c r="R14" i="2"/>
  <c r="R698" i="2"/>
  <c r="R415" i="2"/>
  <c r="R358" i="2"/>
  <c r="R414" i="2"/>
  <c r="R300" i="2"/>
  <c r="R299" i="2"/>
  <c r="R357" i="2"/>
  <c r="R12" i="2"/>
  <c r="R356" i="2"/>
  <c r="S995" i="2"/>
  <c r="S72" i="2" s="1"/>
  <c r="S1087" i="2"/>
  <c r="S704" i="2"/>
  <c r="S998" i="2"/>
  <c r="S761" i="2"/>
  <c r="S789" i="2"/>
  <c r="S708" i="2"/>
  <c r="S700" i="2"/>
  <c r="S788" i="2"/>
  <c r="S1002" i="2"/>
  <c r="S705" i="2"/>
  <c r="S702" i="2"/>
  <c r="S701" i="2"/>
  <c r="S791" i="2"/>
  <c r="S760" i="2"/>
  <c r="T2" i="2"/>
  <c r="S765" i="2"/>
  <c r="S762" i="2"/>
  <c r="S977" i="2"/>
  <c r="S976" i="2"/>
  <c r="S767" i="2"/>
  <c r="S1003" i="2"/>
  <c r="S697" i="2"/>
  <c r="S800" i="2" s="1"/>
  <c r="I644" i="2"/>
  <c r="R50" i="1"/>
  <c r="R77" i="1" s="1"/>
  <c r="S653" i="1"/>
  <c r="M587" i="2"/>
  <c r="R587" i="2"/>
  <c r="N644" i="2"/>
  <c r="H587" i="2"/>
  <c r="Q587" i="2"/>
  <c r="N587" i="2"/>
  <c r="O587" i="2"/>
  <c r="J587" i="2"/>
  <c r="G587" i="2"/>
  <c r="K587" i="2"/>
  <c r="L587" i="2"/>
  <c r="I587" i="2"/>
  <c r="J644" i="2"/>
  <c r="P587" i="2"/>
  <c r="R644" i="2"/>
  <c r="J529" i="2"/>
  <c r="K644" i="2"/>
  <c r="I529" i="2"/>
  <c r="G644" i="2"/>
  <c r="N529" i="2"/>
  <c r="L644" i="2"/>
  <c r="G529" i="2"/>
  <c r="Q644" i="2"/>
  <c r="P644" i="2"/>
  <c r="M644" i="2"/>
  <c r="O644" i="2"/>
  <c r="P529" i="2"/>
  <c r="K529" i="2"/>
  <c r="J72" i="2"/>
  <c r="L608" i="1"/>
  <c r="O529" i="2"/>
  <c r="R529" i="2"/>
  <c r="R72" i="2"/>
  <c r="Q529" i="2"/>
  <c r="M529" i="2"/>
  <c r="N72" i="2"/>
  <c r="L529" i="2"/>
  <c r="G72" i="2"/>
  <c r="M72" i="2"/>
  <c r="H72" i="2"/>
  <c r="P72" i="2"/>
  <c r="O72" i="2"/>
  <c r="L72" i="2"/>
  <c r="Q72" i="2"/>
  <c r="K72" i="2"/>
  <c r="R659" i="1"/>
  <c r="P107" i="1"/>
  <c r="P15" i="1"/>
  <c r="P578" i="1" s="1"/>
  <c r="P580" i="1" s="1"/>
  <c r="O490" i="1"/>
  <c r="O516" i="1" s="1"/>
  <c r="S251" i="1"/>
  <c r="S458" i="1"/>
  <c r="S480" i="1"/>
  <c r="O277" i="1"/>
  <c r="Q221" i="1"/>
  <c r="S248" i="1"/>
  <c r="S481" i="1"/>
  <c r="S584" i="1"/>
  <c r="S459" i="1"/>
  <c r="S270" i="1"/>
  <c r="R166" i="1"/>
  <c r="K538" i="1"/>
  <c r="K540" i="1" s="1"/>
  <c r="K119" i="1" s="1"/>
  <c r="K122" i="1" s="1"/>
  <c r="K331" i="1"/>
  <c r="K333" i="1" s="1"/>
  <c r="K335" i="1" s="1"/>
  <c r="Q236" i="1"/>
  <c r="Q187" i="1"/>
  <c r="Q233" i="1"/>
  <c r="Q226" i="1"/>
  <c r="R450" i="1"/>
  <c r="R230" i="1" s="1"/>
  <c r="Q227" i="1"/>
  <c r="S247" i="1"/>
  <c r="S447" i="1"/>
  <c r="S634" i="1"/>
  <c r="S386" i="1" s="1"/>
  <c r="S393" i="1" s="1"/>
  <c r="S169" i="1" s="1"/>
  <c r="S176" i="1" s="1"/>
  <c r="Q234" i="1"/>
  <c r="Q235" i="1"/>
  <c r="S266" i="1"/>
  <c r="S238" i="1"/>
  <c r="S443" i="1"/>
  <c r="S264" i="1"/>
  <c r="Q229" i="1"/>
  <c r="Q237" i="1"/>
  <c r="Q239" i="1"/>
  <c r="S442" i="1"/>
  <c r="Q228" i="1"/>
  <c r="Q663" i="1"/>
  <c r="S231" i="1"/>
  <c r="S268" i="1"/>
  <c r="S249" i="1"/>
  <c r="S457" i="1"/>
  <c r="S48" i="1"/>
  <c r="S257" i="1" s="1"/>
  <c r="R383" i="1"/>
  <c r="S456" i="1"/>
  <c r="R658" i="1"/>
  <c r="S267" i="1"/>
  <c r="S250" i="1"/>
  <c r="M608" i="1"/>
  <c r="S455" i="1"/>
  <c r="S476" i="1"/>
  <c r="S640" i="1"/>
  <c r="S123" i="1" s="1"/>
  <c r="Q636" i="1"/>
  <c r="Q453" i="1" s="1"/>
  <c r="Q465" i="1" s="1"/>
  <c r="Q664" i="1" s="1"/>
  <c r="S444" i="1"/>
  <c r="S441" i="1"/>
  <c r="S445" i="1"/>
  <c r="S448" i="1"/>
  <c r="S575" i="1"/>
  <c r="S574" i="1"/>
  <c r="S592" i="1"/>
  <c r="S232" i="1"/>
  <c r="S29" i="1"/>
  <c r="Q484" i="1"/>
  <c r="R216" i="1"/>
  <c r="R213" i="1"/>
  <c r="R215" i="1"/>
  <c r="R430" i="1"/>
  <c r="R434" i="1" s="1"/>
  <c r="R214" i="1"/>
  <c r="N130" i="1"/>
  <c r="O69" i="1"/>
  <c r="F19" i="2" s="1"/>
  <c r="O669" i="1"/>
  <c r="O578" i="1"/>
  <c r="O580" i="1" s="1"/>
  <c r="O185" i="1"/>
  <c r="N98" i="1"/>
  <c r="O588" i="1"/>
  <c r="O596" i="1"/>
  <c r="K472" i="2"/>
  <c r="I472" i="2"/>
  <c r="N472" i="2"/>
  <c r="H472" i="2"/>
  <c r="L472" i="2"/>
  <c r="Q472" i="2"/>
  <c r="G472" i="2"/>
  <c r="M472" i="2"/>
  <c r="R472" i="2"/>
  <c r="O472" i="2"/>
  <c r="J472" i="2"/>
  <c r="P472" i="2"/>
  <c r="H301" i="2"/>
  <c r="K301" i="2"/>
  <c r="Q301" i="2"/>
  <c r="I301" i="2"/>
  <c r="N301" i="2"/>
  <c r="L301" i="2"/>
  <c r="G301" i="2"/>
  <c r="M301" i="2"/>
  <c r="R301" i="2"/>
  <c r="J301" i="2"/>
  <c r="O301" i="2"/>
  <c r="P301" i="2"/>
  <c r="F302" i="2"/>
  <c r="I645" i="2"/>
  <c r="L645" i="2"/>
  <c r="Q645" i="2"/>
  <c r="M645" i="2"/>
  <c r="R645" i="2"/>
  <c r="G645" i="2"/>
  <c r="K645" i="2"/>
  <c r="N645" i="2"/>
  <c r="H645" i="2"/>
  <c r="J645" i="2"/>
  <c r="O645" i="2"/>
  <c r="P645" i="2"/>
  <c r="G473" i="2"/>
  <c r="Q473" i="2"/>
  <c r="H473" i="2"/>
  <c r="N473" i="2"/>
  <c r="M473" i="2"/>
  <c r="K473" i="2"/>
  <c r="I473" i="2"/>
  <c r="L473" i="2"/>
  <c r="R473" i="2"/>
  <c r="O473" i="2"/>
  <c r="P473" i="2"/>
  <c r="J473" i="2"/>
  <c r="N210" i="1"/>
  <c r="N223" i="1" s="1"/>
  <c r="G416" i="2"/>
  <c r="K416" i="2"/>
  <c r="M416" i="2"/>
  <c r="R416" i="2"/>
  <c r="H416" i="2"/>
  <c r="I416" i="2"/>
  <c r="N416" i="2"/>
  <c r="Q416" i="2"/>
  <c r="L416" i="2"/>
  <c r="P416" i="2"/>
  <c r="J416" i="2"/>
  <c r="O416" i="2"/>
  <c r="F417" i="2"/>
  <c r="M210" i="1"/>
  <c r="T583" i="1"/>
  <c r="T40" i="1"/>
  <c r="T478" i="1" s="1"/>
  <c r="T591" i="1"/>
  <c r="T418" i="1"/>
  <c r="T412" i="1"/>
  <c r="T502" i="1"/>
  <c r="T183" i="1"/>
  <c r="T218" i="1"/>
  <c r="T400" i="1"/>
  <c r="T298" i="1"/>
  <c r="T512" i="1"/>
  <c r="T46" i="1"/>
  <c r="T494" i="1"/>
  <c r="T172" i="1"/>
  <c r="T421" i="1"/>
  <c r="T148" i="1"/>
  <c r="T299" i="1"/>
  <c r="T217" i="1"/>
  <c r="T493" i="1"/>
  <c r="T201" i="1"/>
  <c r="T420" i="1"/>
  <c r="T410" i="1"/>
  <c r="T203" i="1"/>
  <c r="T303" i="1"/>
  <c r="T74" i="1"/>
  <c r="T399" i="1"/>
  <c r="T45" i="1"/>
  <c r="T251" i="1" s="1"/>
  <c r="T159" i="1"/>
  <c r="T409" i="1"/>
  <c r="T182" i="1"/>
  <c r="T38" i="1"/>
  <c r="T264" i="1" s="1"/>
  <c r="T161" i="1"/>
  <c r="T508" i="1"/>
  <c r="T388" i="1"/>
  <c r="T33" i="1"/>
  <c r="T101" i="1"/>
  <c r="T431" i="1"/>
  <c r="T75" i="1"/>
  <c r="T507" i="1"/>
  <c r="T286" i="1"/>
  <c r="T41" i="1"/>
  <c r="T268" i="1" s="1"/>
  <c r="T115" i="1"/>
  <c r="T300" i="1"/>
  <c r="T171" i="1"/>
  <c r="T460" i="1"/>
  <c r="T147" i="1"/>
  <c r="T302" i="1"/>
  <c r="T367" i="1"/>
  <c r="T391" i="1"/>
  <c r="T44" i="1"/>
  <c r="T461" i="1" s="1"/>
  <c r="T287" i="1"/>
  <c r="T219" i="1"/>
  <c r="T152" i="1"/>
  <c r="T296" i="1"/>
  <c r="T170" i="1"/>
  <c r="T181" i="1"/>
  <c r="T376" i="1"/>
  <c r="T39" i="1"/>
  <c r="T505" i="1"/>
  <c r="T65" i="1"/>
  <c r="T193" i="1"/>
  <c r="T297" i="1"/>
  <c r="T379" i="1"/>
  <c r="T19" i="1"/>
  <c r="T366" i="1"/>
  <c r="T511" i="1"/>
  <c r="T289" i="1"/>
  <c r="T149" i="1"/>
  <c r="T369" i="1"/>
  <c r="T42" i="1"/>
  <c r="T365" i="1"/>
  <c r="T202" i="1"/>
  <c r="T23" i="1"/>
  <c r="T387" i="1"/>
  <c r="T504" i="1"/>
  <c r="T194" i="1"/>
  <c r="T497" i="1"/>
  <c r="T285" i="1"/>
  <c r="T641" i="1"/>
  <c r="T432" i="1"/>
  <c r="T398" i="1"/>
  <c r="T174" i="1"/>
  <c r="T413" i="1"/>
  <c r="T288" i="1"/>
  <c r="T642" i="1"/>
  <c r="T390" i="1"/>
  <c r="T133" i="1"/>
  <c r="T496" i="1"/>
  <c r="T253" i="1"/>
  <c r="T509" i="1"/>
  <c r="T389" i="1"/>
  <c r="T510" i="1"/>
  <c r="T295" i="1"/>
  <c r="T495" i="1"/>
  <c r="T173" i="1"/>
  <c r="T419" i="1"/>
  <c r="T180" i="1"/>
  <c r="T66" i="1"/>
  <c r="T506" i="1"/>
  <c r="T378" i="1"/>
  <c r="T411" i="1"/>
  <c r="T160" i="1"/>
  <c r="T370" i="1"/>
  <c r="T204" i="1"/>
  <c r="T397" i="1"/>
  <c r="T301" i="1"/>
  <c r="T304" i="1"/>
  <c r="T294" i="1"/>
  <c r="T377" i="1"/>
  <c r="T192" i="1"/>
  <c r="T191" i="1"/>
  <c r="T150" i="1"/>
  <c r="T503" i="1"/>
  <c r="T43" i="1"/>
  <c r="T481" i="1" s="1"/>
  <c r="U2" i="1"/>
  <c r="T27" i="1"/>
  <c r="T368" i="1"/>
  <c r="T153" i="1"/>
  <c r="T151" i="1"/>
  <c r="T162" i="1"/>
  <c r="H335" i="1"/>
  <c r="H610" i="1"/>
  <c r="F182" i="2"/>
  <c r="R396" i="1"/>
  <c r="R393" i="1"/>
  <c r="I1047" i="2"/>
  <c r="I1048" i="2" s="1"/>
  <c r="F1048" i="2"/>
  <c r="M1047" i="2"/>
  <c r="M1048" i="2" s="1"/>
  <c r="O1047" i="2"/>
  <c r="O1048" i="2" s="1"/>
  <c r="S1047" i="2"/>
  <c r="S1048" i="2" s="1"/>
  <c r="R1047" i="2"/>
  <c r="R1048" i="2" s="1"/>
  <c r="G1047" i="2"/>
  <c r="J1047" i="2"/>
  <c r="J1048" i="2" s="1"/>
  <c r="H1047" i="2"/>
  <c r="H1048" i="2" s="1"/>
  <c r="L1047" i="2"/>
  <c r="L1048" i="2" s="1"/>
  <c r="N1047" i="2"/>
  <c r="N1048" i="2" s="1"/>
  <c r="Q1047" i="2"/>
  <c r="Q1048" i="2" s="1"/>
  <c r="P1047" i="2"/>
  <c r="P1048" i="2" s="1"/>
  <c r="T1047" i="2"/>
  <c r="T1048" i="2" s="1"/>
  <c r="K1047" i="2"/>
  <c r="K1048" i="2" s="1"/>
  <c r="N486" i="1"/>
  <c r="N665" i="1"/>
  <c r="N263" i="1"/>
  <c r="Q383" i="1"/>
  <c r="Q427" i="1" s="1"/>
  <c r="Q658" i="1"/>
  <c r="Q146" i="1"/>
  <c r="J308" i="1"/>
  <c r="F528" i="2"/>
  <c r="F586" i="2"/>
  <c r="F643" i="2"/>
  <c r="F71" i="2"/>
  <c r="L490" i="1"/>
  <c r="L275" i="1"/>
  <c r="O176" i="1"/>
  <c r="Q651" i="1"/>
  <c r="Q13" i="1"/>
  <c r="Q104" i="1"/>
  <c r="Q10" i="1"/>
  <c r="Q12" i="1"/>
  <c r="Q60" i="1"/>
  <c r="Q77" i="1"/>
  <c r="Q79" i="1" s="1"/>
  <c r="Q96" i="1" s="1"/>
  <c r="Q11" i="1"/>
  <c r="Q62" i="1"/>
  <c r="Q136" i="1"/>
  <c r="Q138" i="1" s="1"/>
  <c r="Q105" i="1"/>
  <c r="Q63" i="1"/>
  <c r="Q9" i="1"/>
  <c r="S643" i="1"/>
  <c r="S423" i="1"/>
  <c r="S102" i="1"/>
  <c r="S446" i="1"/>
  <c r="S440" i="1"/>
  <c r="S635" i="1"/>
  <c r="S396" i="1" s="1"/>
  <c r="S402" i="1" s="1"/>
  <c r="S291" i="1"/>
  <c r="I530" i="2"/>
  <c r="R530" i="2"/>
  <c r="L530" i="2"/>
  <c r="Q530" i="2"/>
  <c r="G530" i="2"/>
  <c r="K530" i="2"/>
  <c r="N530" i="2"/>
  <c r="H530" i="2"/>
  <c r="M530" i="2"/>
  <c r="O530" i="2"/>
  <c r="J530" i="2"/>
  <c r="P530" i="2"/>
  <c r="M588" i="2"/>
  <c r="I588" i="2"/>
  <c r="K588" i="2"/>
  <c r="G588" i="2"/>
  <c r="N588" i="2"/>
  <c r="Q588" i="2"/>
  <c r="H588" i="2"/>
  <c r="L588" i="2"/>
  <c r="R588" i="2"/>
  <c r="J588" i="2"/>
  <c r="P588" i="2"/>
  <c r="O588" i="2"/>
  <c r="I73" i="2"/>
  <c r="M73" i="2"/>
  <c r="R73" i="2"/>
  <c r="K73" i="2"/>
  <c r="Q73" i="2"/>
  <c r="H73" i="2"/>
  <c r="L73" i="2"/>
  <c r="G73" i="2"/>
  <c r="N73" i="2"/>
  <c r="P73" i="2"/>
  <c r="J73" i="2"/>
  <c r="O73" i="2"/>
  <c r="R425" i="1"/>
  <c r="R662" i="1"/>
  <c r="R190" i="1"/>
  <c r="R196" i="1" s="1"/>
  <c r="R208" i="1" s="1"/>
  <c r="R652" i="1"/>
  <c r="R463" i="1"/>
  <c r="R257" i="1"/>
  <c r="R67" i="1"/>
  <c r="R76" i="1"/>
  <c r="R255" i="1"/>
  <c r="R585" i="1"/>
  <c r="R103" i="1"/>
  <c r="R482" i="1"/>
  <c r="R637" i="1" s="1"/>
  <c r="R474" i="1" s="1"/>
  <c r="R484" i="1" s="1"/>
  <c r="R256" i="1"/>
  <c r="R135" i="1"/>
  <c r="R271" i="1"/>
  <c r="R593" i="1"/>
  <c r="R576" i="1"/>
  <c r="R462" i="1"/>
  <c r="R64" i="1"/>
  <c r="R254" i="1"/>
  <c r="N259" i="1"/>
  <c r="H656" i="1"/>
  <c r="F239" i="2"/>
  <c r="H119" i="1"/>
  <c r="H542" i="1"/>
  <c r="J666" i="1"/>
  <c r="J319" i="1"/>
  <c r="J327" i="1"/>
  <c r="J533" i="1"/>
  <c r="J528" i="1"/>
  <c r="J530" i="1"/>
  <c r="J525" i="1"/>
  <c r="J322" i="1"/>
  <c r="J317" i="1"/>
  <c r="J326" i="1"/>
  <c r="J526" i="1"/>
  <c r="J531" i="1"/>
  <c r="J527" i="1"/>
  <c r="J320" i="1"/>
  <c r="J534" i="1"/>
  <c r="J318" i="1"/>
  <c r="J323" i="1"/>
  <c r="F471" i="2"/>
  <c r="K608" i="1"/>
  <c r="P164" i="1"/>
  <c r="M516" i="1"/>
  <c r="P241" i="1"/>
  <c r="P664" i="1"/>
  <c r="P246" i="1"/>
  <c r="P259" i="1" s="1"/>
  <c r="P275" i="1" s="1"/>
  <c r="S415" i="1"/>
  <c r="S514" i="1"/>
  <c r="S134" i="1"/>
  <c r="S475" i="1"/>
  <c r="S633" i="1"/>
  <c r="S375" i="1" s="1"/>
  <c r="S381" i="1" s="1"/>
  <c r="S631" i="1"/>
  <c r="S364" i="1" s="1"/>
  <c r="S372" i="1" s="1"/>
  <c r="S206" i="1"/>
  <c r="S454" i="1"/>
  <c r="S306" i="1"/>
  <c r="S499" i="1"/>
  <c r="P490" i="1"/>
  <c r="S588" i="2" l="1"/>
  <c r="S530" i="2"/>
  <c r="S529" i="2"/>
  <c r="S644" i="2"/>
  <c r="S73" i="2"/>
  <c r="S473" i="2"/>
  <c r="S645" i="2"/>
  <c r="S416" i="2"/>
  <c r="S472" i="2"/>
  <c r="S301" i="2"/>
  <c r="S358" i="2"/>
  <c r="S357" i="2"/>
  <c r="S414" i="2"/>
  <c r="S415" i="2"/>
  <c r="S14" i="2"/>
  <c r="S13" i="2"/>
  <c r="S12" i="2"/>
  <c r="S299" i="2"/>
  <c r="S356" i="2"/>
  <c r="S300" i="2"/>
  <c r="S698" i="2"/>
  <c r="T977" i="2"/>
  <c r="T704" i="2"/>
  <c r="T702" i="2"/>
  <c r="T976" i="2"/>
  <c r="T762" i="2"/>
  <c r="T760" i="2"/>
  <c r="T761" i="2"/>
  <c r="T708" i="2"/>
  <c r="T765" i="2"/>
  <c r="T1087" i="2"/>
  <c r="T788" i="2"/>
  <c r="T791" i="2"/>
  <c r="T1003" i="2"/>
  <c r="T1002" i="2"/>
  <c r="T789" i="2"/>
  <c r="U2" i="2"/>
  <c r="T705" i="2"/>
  <c r="T995" i="2"/>
  <c r="T643" i="2" s="1"/>
  <c r="T700" i="2"/>
  <c r="T701" i="2"/>
  <c r="T697" i="2"/>
  <c r="T800" i="2" s="1"/>
  <c r="T998" i="2"/>
  <c r="T767" i="2"/>
  <c r="S587" i="2"/>
  <c r="T35" i="1"/>
  <c r="R136" i="1"/>
  <c r="R138" i="1" s="1"/>
  <c r="R104" i="1"/>
  <c r="T640" i="1"/>
  <c r="T123" i="1" s="1"/>
  <c r="R10" i="1"/>
  <c r="R13" i="1"/>
  <c r="R9" i="1"/>
  <c r="R651" i="1"/>
  <c r="R60" i="1"/>
  <c r="R577" i="1" s="1"/>
  <c r="R62" i="1"/>
  <c r="R11" i="1"/>
  <c r="R12" i="1"/>
  <c r="R105" i="1"/>
  <c r="R63" i="1"/>
  <c r="S668" i="1"/>
  <c r="S50" i="1"/>
  <c r="S77" i="1" s="1"/>
  <c r="T653" i="1"/>
  <c r="P669" i="1"/>
  <c r="P69" i="1"/>
  <c r="K656" i="1"/>
  <c r="F242" i="2"/>
  <c r="R228" i="1"/>
  <c r="T247" i="1"/>
  <c r="T455" i="1"/>
  <c r="K610" i="1"/>
  <c r="F185" i="2"/>
  <c r="G185" i="2" s="1"/>
  <c r="T475" i="1"/>
  <c r="T476" i="1"/>
  <c r="T454" i="1"/>
  <c r="T248" i="1"/>
  <c r="R227" i="1"/>
  <c r="R236" i="1"/>
  <c r="R663" i="1"/>
  <c r="T443" i="1"/>
  <c r="R235" i="1"/>
  <c r="R226" i="1"/>
  <c r="T232" i="1"/>
  <c r="T269" i="1"/>
  <c r="R233" i="1"/>
  <c r="S64" i="1"/>
  <c r="R229" i="1"/>
  <c r="K542" i="1"/>
  <c r="R234" i="1"/>
  <c r="R239" i="1"/>
  <c r="T441" i="1"/>
  <c r="R79" i="1"/>
  <c r="R96" i="1" s="1"/>
  <c r="T592" i="1"/>
  <c r="R237" i="1"/>
  <c r="Q107" i="1"/>
  <c r="Q241" i="1"/>
  <c r="T102" i="1"/>
  <c r="S585" i="1"/>
  <c r="T446" i="1"/>
  <c r="T584" i="1"/>
  <c r="S76" i="1"/>
  <c r="T442" i="1"/>
  <c r="T1049" i="2"/>
  <c r="T458" i="1"/>
  <c r="P1049" i="2"/>
  <c r="R1049" i="2"/>
  <c r="T445" i="1"/>
  <c r="T444" i="1"/>
  <c r="J1049" i="2"/>
  <c r="P277" i="1"/>
  <c r="Q1049" i="2"/>
  <c r="S1049" i="2"/>
  <c r="T238" i="1"/>
  <c r="T231" i="1"/>
  <c r="S660" i="1"/>
  <c r="N1049" i="2"/>
  <c r="O1049" i="2"/>
  <c r="T575" i="1"/>
  <c r="T480" i="1"/>
  <c r="T134" i="1"/>
  <c r="L1049" i="2"/>
  <c r="T574" i="1"/>
  <c r="T448" i="1"/>
  <c r="T440" i="1"/>
  <c r="T447" i="1"/>
  <c r="S576" i="1"/>
  <c r="T477" i="1"/>
  <c r="T249" i="1"/>
  <c r="T250" i="1"/>
  <c r="T635" i="1"/>
  <c r="T396" i="1" s="1"/>
  <c r="T402" i="1" s="1"/>
  <c r="T661" i="1" s="1"/>
  <c r="S652" i="1"/>
  <c r="S593" i="1"/>
  <c r="S135" i="1"/>
  <c r="S482" i="1"/>
  <c r="S637" i="1" s="1"/>
  <c r="S474" i="1" s="1"/>
  <c r="S484" i="1" s="1"/>
  <c r="S271" i="1"/>
  <c r="S256" i="1"/>
  <c r="S255" i="1"/>
  <c r="S254" i="1"/>
  <c r="S103" i="1"/>
  <c r="T265" i="1"/>
  <c r="T267" i="1"/>
  <c r="S463" i="1"/>
  <c r="S67" i="1"/>
  <c r="T270" i="1"/>
  <c r="Q246" i="1"/>
  <c r="Q259" i="1" s="1"/>
  <c r="T459" i="1"/>
  <c r="T306" i="1"/>
  <c r="T266" i="1"/>
  <c r="T457" i="1"/>
  <c r="T479" i="1"/>
  <c r="S462" i="1"/>
  <c r="T456" i="1"/>
  <c r="S573" i="1"/>
  <c r="S571" i="1"/>
  <c r="S572" i="1"/>
  <c r="R636" i="1"/>
  <c r="R453" i="1" s="1"/>
  <c r="R465" i="1" s="1"/>
  <c r="R664" i="1" s="1"/>
  <c r="S450" i="1"/>
  <c r="S234" i="1" s="1"/>
  <c r="F306" i="2"/>
  <c r="S659" i="1"/>
  <c r="S158" i="1"/>
  <c r="H471" i="2"/>
  <c r="N471" i="2"/>
  <c r="S471" i="2"/>
  <c r="R471" i="2"/>
  <c r="I471" i="2"/>
  <c r="K471" i="2"/>
  <c r="L471" i="2"/>
  <c r="G471" i="2"/>
  <c r="M471" i="2"/>
  <c r="Q471" i="2"/>
  <c r="J471" i="2"/>
  <c r="O471" i="2"/>
  <c r="P471" i="2"/>
  <c r="F474" i="2"/>
  <c r="J331" i="1"/>
  <c r="J538" i="1"/>
  <c r="R665" i="1"/>
  <c r="R263" i="1"/>
  <c r="R273" i="1" s="1"/>
  <c r="F307" i="2"/>
  <c r="Q15" i="1"/>
  <c r="O666" i="1"/>
  <c r="O317" i="1"/>
  <c r="O525" i="1"/>
  <c r="O318" i="1"/>
  <c r="O527" i="1"/>
  <c r="O533" i="1"/>
  <c r="O531" i="1"/>
  <c r="O526" i="1"/>
  <c r="O534" i="1"/>
  <c r="O528" i="1"/>
  <c r="O327" i="1"/>
  <c r="O530" i="1"/>
  <c r="O319" i="1"/>
  <c r="O322" i="1"/>
  <c r="O323" i="1"/>
  <c r="O326" i="1"/>
  <c r="O320" i="1"/>
  <c r="O187" i="1"/>
  <c r="O210" i="1" s="1"/>
  <c r="O223" i="1" s="1"/>
  <c r="O279" i="1" s="1"/>
  <c r="L277" i="1"/>
  <c r="L279" i="1"/>
  <c r="L516" i="1"/>
  <c r="G71" i="2"/>
  <c r="L71" i="2"/>
  <c r="S71" i="2"/>
  <c r="R71" i="2"/>
  <c r="I71" i="2"/>
  <c r="N71" i="2"/>
  <c r="Q71" i="2"/>
  <c r="K71" i="2"/>
  <c r="H71" i="2"/>
  <c r="M71" i="2"/>
  <c r="P71" i="2"/>
  <c r="J71" i="2"/>
  <c r="O71" i="2"/>
  <c r="F74" i="2"/>
  <c r="G643" i="2"/>
  <c r="M643" i="2"/>
  <c r="Q643" i="2"/>
  <c r="R643" i="2"/>
  <c r="H643" i="2"/>
  <c r="N643" i="2"/>
  <c r="S643" i="2"/>
  <c r="I643" i="2"/>
  <c r="K643" i="2"/>
  <c r="L643" i="2"/>
  <c r="P643" i="2"/>
  <c r="J643" i="2"/>
  <c r="O643" i="2"/>
  <c r="F646" i="2"/>
  <c r="H586" i="2"/>
  <c r="K586" i="2"/>
  <c r="Q586" i="2"/>
  <c r="G586" i="2"/>
  <c r="L586" i="2"/>
  <c r="N586" i="2"/>
  <c r="S586" i="2"/>
  <c r="I586" i="2"/>
  <c r="M586" i="2"/>
  <c r="R586" i="2"/>
  <c r="J586" i="2"/>
  <c r="O586" i="2"/>
  <c r="P586" i="2"/>
  <c r="F589" i="2"/>
  <c r="H528" i="2"/>
  <c r="Q528" i="2"/>
  <c r="K528" i="2"/>
  <c r="L528" i="2"/>
  <c r="R528" i="2"/>
  <c r="G528" i="2"/>
  <c r="M528" i="2"/>
  <c r="S528" i="2"/>
  <c r="I528" i="2"/>
  <c r="N528" i="2"/>
  <c r="J528" i="2"/>
  <c r="O528" i="2"/>
  <c r="P528" i="2"/>
  <c r="F531" i="2"/>
  <c r="R660" i="1"/>
  <c r="R169" i="1"/>
  <c r="U431" i="1"/>
  <c r="U421" i="1"/>
  <c r="U591" i="1"/>
  <c r="U508" i="1"/>
  <c r="U181" i="1"/>
  <c r="U182" i="1"/>
  <c r="U174" i="1"/>
  <c r="U160" i="1"/>
  <c r="U74" i="1"/>
  <c r="U389" i="1"/>
  <c r="U303" i="1"/>
  <c r="U388" i="1"/>
  <c r="U301" i="1"/>
  <c r="U400" i="1"/>
  <c r="U506" i="1"/>
  <c r="U27" i="1"/>
  <c r="U46" i="1"/>
  <c r="U511" i="1"/>
  <c r="U505" i="1"/>
  <c r="U193" i="1"/>
  <c r="U397" i="1"/>
  <c r="U398" i="1"/>
  <c r="U411" i="1"/>
  <c r="U370" i="1"/>
  <c r="U494" i="1"/>
  <c r="U44" i="1"/>
  <c r="U461" i="1" s="1"/>
  <c r="U161" i="1"/>
  <c r="U285" i="1"/>
  <c r="U295" i="1"/>
  <c r="U180" i="1"/>
  <c r="U369" i="1"/>
  <c r="U43" i="1"/>
  <c r="U481" i="1" s="1"/>
  <c r="U191" i="1"/>
  <c r="U218" i="1"/>
  <c r="U289" i="1"/>
  <c r="U377" i="1"/>
  <c r="U497" i="1"/>
  <c r="U412" i="1"/>
  <c r="U460" i="1"/>
  <c r="U65" i="1"/>
  <c r="U642" i="1"/>
  <c r="U296" i="1"/>
  <c r="U171" i="1"/>
  <c r="U202" i="1"/>
  <c r="U203" i="1"/>
  <c r="U194" i="1"/>
  <c r="U387" i="1"/>
  <c r="U573" i="1"/>
  <c r="U418" i="1"/>
  <c r="U413" i="1"/>
  <c r="U379" i="1"/>
  <c r="U432" i="1"/>
  <c r="U75" i="1"/>
  <c r="U641" i="1"/>
  <c r="U510" i="1"/>
  <c r="U367" i="1"/>
  <c r="U152" i="1"/>
  <c r="U297" i="1"/>
  <c r="U409" i="1"/>
  <c r="U298" i="1"/>
  <c r="U287" i="1"/>
  <c r="U300" i="1"/>
  <c r="U507" i="1"/>
  <c r="U66" i="1"/>
  <c r="U153" i="1"/>
  <c r="U45" i="1"/>
  <c r="U251" i="1" s="1"/>
  <c r="U115" i="1"/>
  <c r="U133" i="1"/>
  <c r="U201" i="1"/>
  <c r="U509" i="1"/>
  <c r="U493" i="1"/>
  <c r="U572" i="1"/>
  <c r="U420" i="1"/>
  <c r="U159" i="1"/>
  <c r="U571" i="1"/>
  <c r="U496" i="1"/>
  <c r="U170" i="1"/>
  <c r="U192" i="1"/>
  <c r="U42" i="1"/>
  <c r="U172" i="1"/>
  <c r="U294" i="1"/>
  <c r="U410" i="1"/>
  <c r="U204" i="1"/>
  <c r="U253" i="1"/>
  <c r="U503" i="1"/>
  <c r="U288" i="1"/>
  <c r="U151" i="1"/>
  <c r="U19" i="1"/>
  <c r="U40" i="1"/>
  <c r="U478" i="1" s="1"/>
  <c r="U399" i="1"/>
  <c r="U504" i="1"/>
  <c r="U299" i="1"/>
  <c r="U365" i="1"/>
  <c r="U23" i="1"/>
  <c r="U38" i="1"/>
  <c r="U475" i="1" s="1"/>
  <c r="U376" i="1"/>
  <c r="U217" i="1"/>
  <c r="U583" i="1"/>
  <c r="U304" i="1"/>
  <c r="U495" i="1"/>
  <c r="U219" i="1"/>
  <c r="U147" i="1"/>
  <c r="U33" i="1"/>
  <c r="U366" i="1"/>
  <c r="U41" i="1"/>
  <c r="U268" i="1" s="1"/>
  <c r="V2" i="1"/>
  <c r="U148" i="1"/>
  <c r="U286" i="1"/>
  <c r="U39" i="1"/>
  <c r="U302" i="1"/>
  <c r="U150" i="1"/>
  <c r="U378" i="1"/>
  <c r="U149" i="1"/>
  <c r="U101" i="1"/>
  <c r="U419" i="1"/>
  <c r="U502" i="1"/>
  <c r="U390" i="1"/>
  <c r="U162" i="1"/>
  <c r="U391" i="1"/>
  <c r="U368" i="1"/>
  <c r="U173" i="1"/>
  <c r="U512" i="1"/>
  <c r="U183" i="1"/>
  <c r="F421" i="2"/>
  <c r="F423" i="2" s="1"/>
  <c r="F363" i="2"/>
  <c r="F365" i="2" s="1"/>
  <c r="N109" i="1"/>
  <c r="N325" i="1"/>
  <c r="N598" i="1"/>
  <c r="N600" i="1"/>
  <c r="N602" i="1"/>
  <c r="N604" i="1"/>
  <c r="N321" i="1"/>
  <c r="N529" i="1"/>
  <c r="N606" i="1"/>
  <c r="N324" i="1"/>
  <c r="N532" i="1"/>
  <c r="O655" i="1"/>
  <c r="O81" i="1"/>
  <c r="O95" i="1"/>
  <c r="O128" i="1"/>
  <c r="O125" i="1"/>
  <c r="O114" i="1"/>
  <c r="O126" i="1"/>
  <c r="O113" i="1"/>
  <c r="O127" i="1"/>
  <c r="M1049" i="2"/>
  <c r="M19" i="2" s="1"/>
  <c r="T252" i="1"/>
  <c r="T643" i="1"/>
  <c r="T634" i="1"/>
  <c r="T386" i="1" s="1"/>
  <c r="T29" i="1"/>
  <c r="T206" i="1"/>
  <c r="T514" i="1"/>
  <c r="T423" i="1"/>
  <c r="R221" i="1"/>
  <c r="P516" i="1"/>
  <c r="S658" i="1"/>
  <c r="S383" i="1"/>
  <c r="S146" i="1"/>
  <c r="S155" i="1" s="1"/>
  <c r="S662" i="1"/>
  <c r="S425" i="1"/>
  <c r="S190" i="1"/>
  <c r="S196" i="1" s="1"/>
  <c r="S208" i="1" s="1"/>
  <c r="M666" i="1"/>
  <c r="M531" i="1"/>
  <c r="M528" i="1"/>
  <c r="M322" i="1"/>
  <c r="M320" i="1"/>
  <c r="M527" i="1"/>
  <c r="M530" i="1"/>
  <c r="M317" i="1"/>
  <c r="M327" i="1"/>
  <c r="M318" i="1"/>
  <c r="M323" i="1"/>
  <c r="M326" i="1"/>
  <c r="M525" i="1"/>
  <c r="M526" i="1"/>
  <c r="M319" i="1"/>
  <c r="M533" i="1"/>
  <c r="M534" i="1"/>
  <c r="P166" i="1"/>
  <c r="H122" i="1"/>
  <c r="S661" i="1"/>
  <c r="S179" i="1"/>
  <c r="S185" i="1" s="1"/>
  <c r="S187" i="1" s="1"/>
  <c r="S214" i="1"/>
  <c r="S216" i="1"/>
  <c r="S430" i="1"/>
  <c r="S434" i="1" s="1"/>
  <c r="S215" i="1"/>
  <c r="S213" i="1"/>
  <c r="Q667" i="1"/>
  <c r="Q586" i="1"/>
  <c r="Q588" i="1" s="1"/>
  <c r="F368" i="2" s="1"/>
  <c r="Q594" i="1"/>
  <c r="Q596" i="1" s="1"/>
  <c r="F426" i="2" s="1"/>
  <c r="Q535" i="1"/>
  <c r="Q328" i="1"/>
  <c r="Q329" i="1"/>
  <c r="Q536" i="1"/>
  <c r="Q577" i="1"/>
  <c r="J657" i="1"/>
  <c r="J120" i="1"/>
  <c r="Q155" i="1"/>
  <c r="Q166" i="1" s="1"/>
  <c r="Q210" i="1" s="1"/>
  <c r="Q223" i="1" s="1"/>
  <c r="N273" i="1"/>
  <c r="N275" i="1" s="1"/>
  <c r="N488" i="1"/>
  <c r="G1048" i="2"/>
  <c r="G1049" i="2" s="1"/>
  <c r="G19" i="2" s="1"/>
  <c r="K1049" i="2"/>
  <c r="K19" i="2" s="1"/>
  <c r="H1049" i="2"/>
  <c r="H19" i="2" s="1"/>
  <c r="I1049" i="2"/>
  <c r="I19" i="2" s="1"/>
  <c r="R402" i="1"/>
  <c r="K654" i="1"/>
  <c r="K112" i="1"/>
  <c r="K116" i="1" s="1"/>
  <c r="K140" i="1" s="1"/>
  <c r="F128" i="2" s="1"/>
  <c r="F1059" i="2"/>
  <c r="H112" i="1"/>
  <c r="H654" i="1"/>
  <c r="M223" i="1"/>
  <c r="Q486" i="1"/>
  <c r="Q488" i="1" s="1"/>
  <c r="Q490" i="1" s="1"/>
  <c r="Q665" i="1"/>
  <c r="Q263" i="1"/>
  <c r="Q273" i="1" s="1"/>
  <c r="T291" i="1"/>
  <c r="T631" i="1"/>
  <c r="T364" i="1" s="1"/>
  <c r="T372" i="1" s="1"/>
  <c r="T633" i="1"/>
  <c r="T375" i="1" s="1"/>
  <c r="T381" i="1" s="1"/>
  <c r="T48" i="1"/>
  <c r="T415" i="1"/>
  <c r="T499" i="1"/>
  <c r="S404" i="1"/>
  <c r="T586" i="2" l="1"/>
  <c r="T471" i="2"/>
  <c r="T528" i="2"/>
  <c r="T71" i="2"/>
  <c r="T242" i="2"/>
  <c r="T415" i="2"/>
  <c r="T529" i="2"/>
  <c r="T300" i="2"/>
  <c r="T588" i="2"/>
  <c r="T73" i="2"/>
  <c r="T644" i="2"/>
  <c r="T12" i="2"/>
  <c r="T472" i="2"/>
  <c r="T530" i="2"/>
  <c r="T356" i="2"/>
  <c r="T698" i="2"/>
  <c r="T473" i="2"/>
  <c r="T72" i="2"/>
  <c r="T357" i="2"/>
  <c r="T299" i="2"/>
  <c r="T587" i="2"/>
  <c r="T13" i="2"/>
  <c r="T645" i="2"/>
  <c r="T416" i="2"/>
  <c r="T14" i="2"/>
  <c r="T358" i="2"/>
  <c r="T414" i="2"/>
  <c r="T301" i="2"/>
  <c r="U701" i="2"/>
  <c r="U702" i="2"/>
  <c r="U998" i="2"/>
  <c r="U976" i="2"/>
  <c r="U705" i="2"/>
  <c r="U1003" i="2"/>
  <c r="U704" i="2"/>
  <c r="U791" i="2"/>
  <c r="U1002" i="2"/>
  <c r="U697" i="2"/>
  <c r="U762" i="2"/>
  <c r="U1047" i="2"/>
  <c r="U761" i="2"/>
  <c r="U788" i="2"/>
  <c r="U765" i="2"/>
  <c r="U1087" i="2"/>
  <c r="U700" i="2"/>
  <c r="U995" i="2"/>
  <c r="U708" i="2"/>
  <c r="U977" i="2"/>
  <c r="U789" i="2"/>
  <c r="V2" i="2"/>
  <c r="U760" i="2"/>
  <c r="U767" i="2"/>
  <c r="P125" i="1"/>
  <c r="F20" i="2"/>
  <c r="F21" i="2" s="1"/>
  <c r="O526" i="2"/>
  <c r="O19" i="2"/>
  <c r="N69" i="2"/>
  <c r="N19" i="2"/>
  <c r="J469" i="2"/>
  <c r="J19" i="2"/>
  <c r="L297" i="2"/>
  <c r="L19" i="2"/>
  <c r="R10" i="2"/>
  <c r="R19" i="2"/>
  <c r="S526" i="2"/>
  <c r="S19" i="2"/>
  <c r="P526" i="2"/>
  <c r="P19" i="2"/>
  <c r="Q126" i="2"/>
  <c r="Q19" i="2"/>
  <c r="T469" i="2"/>
  <c r="T19" i="2"/>
  <c r="R107" i="1"/>
  <c r="R667" i="1"/>
  <c r="R586" i="1"/>
  <c r="R588" i="1" s="1"/>
  <c r="F371" i="2" s="1"/>
  <c r="I371" i="2" s="1"/>
  <c r="R535" i="1"/>
  <c r="R329" i="1"/>
  <c r="R594" i="1"/>
  <c r="R596" i="1" s="1"/>
  <c r="F429" i="2" s="1"/>
  <c r="U429" i="2" s="1"/>
  <c r="R328" i="1"/>
  <c r="R536" i="1"/>
  <c r="R15" i="1"/>
  <c r="R578" i="1" s="1"/>
  <c r="R580" i="1" s="1"/>
  <c r="T50" i="1"/>
  <c r="U592" i="1"/>
  <c r="U35" i="1"/>
  <c r="J242" i="2"/>
  <c r="U242" i="2"/>
  <c r="H242" i="2"/>
  <c r="R242" i="2"/>
  <c r="I242" i="2"/>
  <c r="S242" i="2"/>
  <c r="N242" i="2"/>
  <c r="P242" i="2"/>
  <c r="O242" i="2"/>
  <c r="Q242" i="2"/>
  <c r="L242" i="2"/>
  <c r="M242" i="2"/>
  <c r="K242" i="2"/>
  <c r="G242" i="2"/>
  <c r="P113" i="1"/>
  <c r="P114" i="1"/>
  <c r="P81" i="1"/>
  <c r="P126" i="1"/>
  <c r="P95" i="1"/>
  <c r="P98" i="1" s="1"/>
  <c r="P602" i="1" s="1"/>
  <c r="F594" i="2" s="1"/>
  <c r="P128" i="1"/>
  <c r="P655" i="1"/>
  <c r="P127" i="1"/>
  <c r="O126" i="2"/>
  <c r="O584" i="2"/>
  <c r="J185" i="2"/>
  <c r="K185" i="2"/>
  <c r="L185" i="2"/>
  <c r="R185" i="2"/>
  <c r="Q185" i="2"/>
  <c r="R183" i="2"/>
  <c r="P10" i="2"/>
  <c r="H185" i="2"/>
  <c r="P185" i="2"/>
  <c r="T185" i="2"/>
  <c r="S185" i="2"/>
  <c r="O185" i="2"/>
  <c r="N185" i="2"/>
  <c r="L126" i="2"/>
  <c r="R354" i="2"/>
  <c r="R297" i="2"/>
  <c r="L354" i="2"/>
  <c r="L240" i="2"/>
  <c r="R306" i="2"/>
  <c r="I185" i="2"/>
  <c r="M185" i="2"/>
  <c r="S183" i="2"/>
  <c r="J10" i="2"/>
  <c r="U265" i="1"/>
  <c r="U575" i="1"/>
  <c r="U444" i="1"/>
  <c r="Q297" i="2"/>
  <c r="O412" i="2"/>
  <c r="J126" i="2"/>
  <c r="Q354" i="2"/>
  <c r="S60" i="1"/>
  <c r="S329" i="1" s="1"/>
  <c r="Q584" i="2"/>
  <c r="O240" i="2"/>
  <c r="J240" i="2"/>
  <c r="Q183" i="2"/>
  <c r="S105" i="1"/>
  <c r="O69" i="2"/>
  <c r="N126" i="2"/>
  <c r="J584" i="2"/>
  <c r="T10" i="2"/>
  <c r="O354" i="2"/>
  <c r="N469" i="2"/>
  <c r="S69" i="2"/>
  <c r="Q469" i="2"/>
  <c r="Q69" i="2"/>
  <c r="S104" i="1"/>
  <c r="S63" i="1"/>
  <c r="Q641" i="2"/>
  <c r="S11" i="1"/>
  <c r="S13" i="1"/>
  <c r="Q412" i="2"/>
  <c r="P183" i="2"/>
  <c r="S641" i="2"/>
  <c r="Q10" i="2"/>
  <c r="S62" i="1"/>
  <c r="S136" i="1"/>
  <c r="S138" i="1" s="1"/>
  <c r="S297" i="2"/>
  <c r="P126" i="2"/>
  <c r="P469" i="2"/>
  <c r="S240" i="2"/>
  <c r="P641" i="2"/>
  <c r="S354" i="2"/>
  <c r="Q526" i="2"/>
  <c r="S9" i="1"/>
  <c r="S10" i="1"/>
  <c r="P584" i="2"/>
  <c r="S412" i="2"/>
  <c r="Q240" i="2"/>
  <c r="S12" i="1"/>
  <c r="S651" i="1"/>
  <c r="S469" i="2"/>
  <c r="R363" i="2"/>
  <c r="U269" i="1"/>
  <c r="R241" i="1"/>
  <c r="L183" i="2"/>
  <c r="R412" i="2"/>
  <c r="R469" i="2"/>
  <c r="P240" i="2"/>
  <c r="P69" i="2"/>
  <c r="S584" i="2"/>
  <c r="L641" i="2"/>
  <c r="L412" i="2"/>
  <c r="R246" i="1"/>
  <c r="R259" i="1" s="1"/>
  <c r="R275" i="1" s="1"/>
  <c r="R126" i="2"/>
  <c r="R240" i="2"/>
  <c r="P412" i="2"/>
  <c r="P297" i="2"/>
  <c r="S10" i="2"/>
  <c r="L469" i="2"/>
  <c r="L526" i="2"/>
  <c r="S236" i="1"/>
  <c r="S228" i="1"/>
  <c r="R526" i="2"/>
  <c r="R69" i="2"/>
  <c r="R641" i="2"/>
  <c r="P354" i="2"/>
  <c r="S126" i="2"/>
  <c r="L69" i="2"/>
  <c r="L10" i="2"/>
  <c r="S79" i="1"/>
  <c r="S96" i="1" s="1"/>
  <c r="O421" i="2"/>
  <c r="R584" i="2"/>
  <c r="L584" i="2"/>
  <c r="R486" i="1"/>
  <c r="R488" i="1" s="1"/>
  <c r="O363" i="2"/>
  <c r="T126" i="2"/>
  <c r="T450" i="1"/>
  <c r="T663" i="1" s="1"/>
  <c r="P363" i="2"/>
  <c r="U445" i="1"/>
  <c r="T69" i="2"/>
  <c r="T354" i="2"/>
  <c r="P421" i="2"/>
  <c r="T183" i="2"/>
  <c r="O297" i="2"/>
  <c r="R421" i="2"/>
  <c r="U584" i="1"/>
  <c r="U248" i="1"/>
  <c r="T641" i="2"/>
  <c r="T240" i="2"/>
  <c r="O641" i="2"/>
  <c r="U454" i="1"/>
  <c r="O10" i="2"/>
  <c r="O469" i="2"/>
  <c r="O183" i="2"/>
  <c r="U441" i="1"/>
  <c r="U476" i="1"/>
  <c r="T526" i="2"/>
  <c r="T412" i="2"/>
  <c r="N421" i="2"/>
  <c r="T297" i="2"/>
  <c r="T584" i="2"/>
  <c r="S263" i="1"/>
  <c r="S273" i="1" s="1"/>
  <c r="S665" i="1"/>
  <c r="N297" i="2"/>
  <c r="J183" i="2"/>
  <c r="J69" i="2"/>
  <c r="S237" i="1"/>
  <c r="S306" i="2"/>
  <c r="J526" i="2"/>
  <c r="N363" i="2"/>
  <c r="N183" i="2"/>
  <c r="N354" i="2"/>
  <c r="N526" i="2"/>
  <c r="U231" i="1"/>
  <c r="J297" i="2"/>
  <c r="S636" i="1"/>
  <c r="S453" i="1" s="1"/>
  <c r="S465" i="1" s="1"/>
  <c r="S246" i="1" s="1"/>
  <c r="S259" i="1" s="1"/>
  <c r="N584" i="2"/>
  <c r="N641" i="2"/>
  <c r="U458" i="1"/>
  <c r="Q275" i="1"/>
  <c r="Q277" i="1" s="1"/>
  <c r="N10" i="2"/>
  <c r="N240" i="2"/>
  <c r="U232" i="1"/>
  <c r="U640" i="1"/>
  <c r="U123" i="1" s="1"/>
  <c r="U643" i="1"/>
  <c r="U214" i="1" s="1"/>
  <c r="J354" i="2"/>
  <c r="J641" i="2"/>
  <c r="U480" i="1"/>
  <c r="N412" i="2"/>
  <c r="U238" i="1"/>
  <c r="U247" i="1"/>
  <c r="J412" i="2"/>
  <c r="U252" i="1"/>
  <c r="N306" i="2"/>
  <c r="S235" i="1"/>
  <c r="U459" i="1"/>
  <c r="O306" i="2"/>
  <c r="S226" i="1"/>
  <c r="S239" i="1"/>
  <c r="U270" i="1"/>
  <c r="S233" i="1"/>
  <c r="S229" i="1"/>
  <c r="U102" i="1"/>
  <c r="J306" i="2"/>
  <c r="L306" i="2"/>
  <c r="T306" i="2"/>
  <c r="S230" i="1"/>
  <c r="S227" i="1"/>
  <c r="S663" i="1"/>
  <c r="T179" i="1"/>
  <c r="T185" i="1" s="1"/>
  <c r="U249" i="1"/>
  <c r="U477" i="1"/>
  <c r="Q306" i="2"/>
  <c r="P306" i="2"/>
  <c r="U456" i="1"/>
  <c r="U479" i="1"/>
  <c r="O130" i="1"/>
  <c r="U514" i="1"/>
  <c r="S221" i="1"/>
  <c r="N277" i="1"/>
  <c r="N279" i="1"/>
  <c r="T658" i="1"/>
  <c r="T383" i="1"/>
  <c r="T146" i="1"/>
  <c r="I306" i="2"/>
  <c r="I354" i="2"/>
  <c r="I10" i="2"/>
  <c r="I641" i="2"/>
  <c r="I183" i="2"/>
  <c r="I240" i="2"/>
  <c r="I421" i="2"/>
  <c r="I363" i="2"/>
  <c r="I469" i="2"/>
  <c r="I126" i="2"/>
  <c r="I584" i="2"/>
  <c r="I297" i="2"/>
  <c r="I69" i="2"/>
  <c r="I412" i="2"/>
  <c r="I526" i="2"/>
  <c r="T662" i="1"/>
  <c r="T425" i="1"/>
  <c r="T190" i="1"/>
  <c r="T196" i="1" s="1"/>
  <c r="T208" i="1" s="1"/>
  <c r="T659" i="1"/>
  <c r="T158" i="1"/>
  <c r="T164" i="1" s="1"/>
  <c r="Q516" i="1"/>
  <c r="M279" i="1"/>
  <c r="AA1059" i="2"/>
  <c r="F1061" i="2"/>
  <c r="R661" i="1"/>
  <c r="R179" i="1"/>
  <c r="H526" i="2"/>
  <c r="H10" i="2"/>
  <c r="H641" i="2"/>
  <c r="H584" i="2"/>
  <c r="H240" i="2"/>
  <c r="H421" i="2"/>
  <c r="H469" i="2"/>
  <c r="H183" i="2"/>
  <c r="H306" i="2"/>
  <c r="H69" i="2"/>
  <c r="H126" i="2"/>
  <c r="H354" i="2"/>
  <c r="H363" i="2"/>
  <c r="H412" i="2"/>
  <c r="H297" i="2"/>
  <c r="G526" i="2"/>
  <c r="G183" i="2"/>
  <c r="G421" i="2"/>
  <c r="G469" i="2"/>
  <c r="G306" i="2"/>
  <c r="G297" i="2"/>
  <c r="G126" i="2"/>
  <c r="G641" i="2"/>
  <c r="G363" i="2"/>
  <c r="G354" i="2"/>
  <c r="G69" i="2"/>
  <c r="G240" i="2"/>
  <c r="G412" i="2"/>
  <c r="G10" i="2"/>
  <c r="G584" i="2"/>
  <c r="N490" i="1"/>
  <c r="H426" i="2"/>
  <c r="K426" i="2"/>
  <c r="M426" i="2"/>
  <c r="P426" i="2"/>
  <c r="S426" i="2"/>
  <c r="I426" i="2"/>
  <c r="Q426" i="2"/>
  <c r="U426" i="2"/>
  <c r="J426" i="2"/>
  <c r="L426" i="2"/>
  <c r="O426" i="2"/>
  <c r="R426" i="2"/>
  <c r="V426" i="2"/>
  <c r="G426" i="2"/>
  <c r="N426" i="2"/>
  <c r="T426" i="2"/>
  <c r="P666" i="1"/>
  <c r="P533" i="1"/>
  <c r="P525" i="1"/>
  <c r="P322" i="1"/>
  <c r="P528" i="1"/>
  <c r="P534" i="1"/>
  <c r="P526" i="1"/>
  <c r="P318" i="1"/>
  <c r="P531" i="1"/>
  <c r="P317" i="1"/>
  <c r="P320" i="1"/>
  <c r="P527" i="1"/>
  <c r="P319" i="1"/>
  <c r="P326" i="1"/>
  <c r="P327" i="1"/>
  <c r="P323" i="1"/>
  <c r="P530" i="1"/>
  <c r="T668" i="1"/>
  <c r="T573" i="1"/>
  <c r="T571" i="1"/>
  <c r="T572" i="1"/>
  <c r="T430" i="1"/>
  <c r="T434" i="1" s="1"/>
  <c r="T213" i="1"/>
  <c r="T215" i="1"/>
  <c r="T216" i="1"/>
  <c r="T214" i="1"/>
  <c r="M641" i="2"/>
  <c r="M183" i="2"/>
  <c r="M69" i="2"/>
  <c r="M126" i="2"/>
  <c r="M297" i="2"/>
  <c r="M421" i="2"/>
  <c r="M526" i="2"/>
  <c r="M469" i="2"/>
  <c r="M363" i="2"/>
  <c r="M240" i="2"/>
  <c r="M584" i="2"/>
  <c r="M354" i="2"/>
  <c r="M306" i="2"/>
  <c r="M412" i="2"/>
  <c r="M10" i="2"/>
  <c r="F649" i="2"/>
  <c r="F534" i="2"/>
  <c r="F77" i="2"/>
  <c r="V148" i="1"/>
  <c r="V65" i="1"/>
  <c r="V300" i="1"/>
  <c r="V642" i="1"/>
  <c r="V218" i="1"/>
  <c r="V183" i="1"/>
  <c r="V495" i="1"/>
  <c r="V572" i="1"/>
  <c r="V506" i="1"/>
  <c r="V497" i="1"/>
  <c r="V573" i="1"/>
  <c r="V510" i="1"/>
  <c r="V301" i="1"/>
  <c r="V494" i="1"/>
  <c r="V204" i="1"/>
  <c r="V505" i="1"/>
  <c r="V171" i="1"/>
  <c r="V161" i="1"/>
  <c r="V400" i="1"/>
  <c r="V411" i="1"/>
  <c r="V399" i="1"/>
  <c r="V19" i="1"/>
  <c r="V387" i="1"/>
  <c r="V253" i="1"/>
  <c r="V172" i="1"/>
  <c r="V174" i="1"/>
  <c r="V296" i="1"/>
  <c r="V173" i="1"/>
  <c r="V369" i="1"/>
  <c r="V583" i="1"/>
  <c r="V27" i="1"/>
  <c r="V151" i="1"/>
  <c r="V303" i="1"/>
  <c r="V39" i="1"/>
  <c r="V477" i="1" s="1"/>
  <c r="V366" i="1"/>
  <c r="V115" i="1"/>
  <c r="V147" i="1"/>
  <c r="V418" i="1"/>
  <c r="V133" i="1"/>
  <c r="V41" i="1"/>
  <c r="V479" i="1" s="1"/>
  <c r="V432" i="1"/>
  <c r="V286" i="1"/>
  <c r="V460" i="1"/>
  <c r="V397" i="1"/>
  <c r="V378" i="1"/>
  <c r="V66" i="1"/>
  <c r="V101" i="1"/>
  <c r="V367" i="1"/>
  <c r="V493" i="1"/>
  <c r="V43" i="1"/>
  <c r="V459" i="1" s="1"/>
  <c r="V192" i="1"/>
  <c r="V194" i="1"/>
  <c r="V45" i="1"/>
  <c r="V458" i="1" s="1"/>
  <c r="V201" i="1"/>
  <c r="V23" i="1"/>
  <c r="V641" i="1"/>
  <c r="V410" i="1"/>
  <c r="V40" i="1"/>
  <c r="V267" i="1" s="1"/>
  <c r="V150" i="1"/>
  <c r="V46" i="1"/>
  <c r="V365" i="1"/>
  <c r="V162" i="1"/>
  <c r="V33" i="1"/>
  <c r="V160" i="1"/>
  <c r="V153" i="1"/>
  <c r="V502" i="1"/>
  <c r="V503" i="1"/>
  <c r="V191" i="1"/>
  <c r="V285" i="1"/>
  <c r="V376" i="1"/>
  <c r="V181" i="1"/>
  <c r="V193" i="1"/>
  <c r="V377" i="1"/>
  <c r="V75" i="1"/>
  <c r="V298" i="1"/>
  <c r="V571" i="1"/>
  <c r="V149" i="1"/>
  <c r="V508" i="1"/>
  <c r="V182" i="1"/>
  <c r="V203" i="1"/>
  <c r="V170" i="1"/>
  <c r="V409" i="1"/>
  <c r="V512" i="1"/>
  <c r="V496" i="1"/>
  <c r="V388" i="1"/>
  <c r="V389" i="1"/>
  <c r="V431" i="1"/>
  <c r="V511" i="1"/>
  <c r="V370" i="1"/>
  <c r="V44" i="1"/>
  <c r="V461" i="1" s="1"/>
  <c r="V159" i="1"/>
  <c r="V287" i="1"/>
  <c r="V289" i="1"/>
  <c r="V504" i="1"/>
  <c r="V398" i="1"/>
  <c r="V74" i="1"/>
  <c r="V591" i="1"/>
  <c r="V421" i="1"/>
  <c r="V419" i="1"/>
  <c r="V420" i="1"/>
  <c r="V295" i="1"/>
  <c r="V391" i="1"/>
  <c r="V152" i="1"/>
  <c r="V413" i="1"/>
  <c r="V202" i="1"/>
  <c r="V299" i="1"/>
  <c r="V379" i="1"/>
  <c r="V38" i="1"/>
  <c r="V42" i="1"/>
  <c r="W2" i="1"/>
  <c r="V217" i="1"/>
  <c r="V302" i="1"/>
  <c r="V219" i="1"/>
  <c r="V390" i="1"/>
  <c r="V304" i="1"/>
  <c r="V412" i="1"/>
  <c r="V507" i="1"/>
  <c r="V288" i="1"/>
  <c r="V297" i="1"/>
  <c r="V180" i="1"/>
  <c r="V368" i="1"/>
  <c r="V294" i="1"/>
  <c r="V509" i="1"/>
  <c r="L308" i="1"/>
  <c r="Q69" i="1"/>
  <c r="Q669" i="1"/>
  <c r="Q578" i="1"/>
  <c r="Q580" i="1" s="1"/>
  <c r="M538" i="1"/>
  <c r="M540" i="1" s="1"/>
  <c r="S427" i="1"/>
  <c r="U448" i="1"/>
  <c r="U267" i="1"/>
  <c r="U250" i="1"/>
  <c r="U134" i="1"/>
  <c r="U442" i="1"/>
  <c r="U440" i="1"/>
  <c r="U446" i="1"/>
  <c r="U457" i="1"/>
  <c r="U264" i="1"/>
  <c r="U574" i="1"/>
  <c r="U266" i="1"/>
  <c r="U447" i="1"/>
  <c r="U443" i="1"/>
  <c r="U633" i="1"/>
  <c r="U375" i="1" s="1"/>
  <c r="U381" i="1" s="1"/>
  <c r="U306" i="1"/>
  <c r="U206" i="1"/>
  <c r="U415" i="1"/>
  <c r="U423" i="1"/>
  <c r="U634" i="1"/>
  <c r="U386" i="1" s="1"/>
  <c r="U393" i="1" s="1"/>
  <c r="R404" i="1"/>
  <c r="R427" i="1" s="1"/>
  <c r="S421" i="2"/>
  <c r="S363" i="2"/>
  <c r="J363" i="2"/>
  <c r="L421" i="2"/>
  <c r="T421" i="2"/>
  <c r="T363" i="2"/>
  <c r="T652" i="1"/>
  <c r="T67" i="1"/>
  <c r="T64" i="1"/>
  <c r="T256" i="1"/>
  <c r="T463" i="1"/>
  <c r="T482" i="1"/>
  <c r="T637" i="1" s="1"/>
  <c r="T474" i="1" s="1"/>
  <c r="T484" i="1" s="1"/>
  <c r="T462" i="1"/>
  <c r="T135" i="1"/>
  <c r="T576" i="1"/>
  <c r="T593" i="1"/>
  <c r="T254" i="1"/>
  <c r="T255" i="1"/>
  <c r="T271" i="1"/>
  <c r="T76" i="1"/>
  <c r="T103" i="1"/>
  <c r="T257" i="1"/>
  <c r="T585" i="1"/>
  <c r="H116" i="1"/>
  <c r="H128" i="2"/>
  <c r="L128" i="2"/>
  <c r="G128" i="2"/>
  <c r="K128" i="2"/>
  <c r="S128" i="2"/>
  <c r="M128" i="2"/>
  <c r="R128" i="2"/>
  <c r="I128" i="2"/>
  <c r="N128" i="2"/>
  <c r="Q128" i="2"/>
  <c r="T128" i="2"/>
  <c r="J128" i="2"/>
  <c r="P128" i="2"/>
  <c r="O128" i="2"/>
  <c r="K526" i="2"/>
  <c r="K69" i="2"/>
  <c r="K10" i="2"/>
  <c r="K354" i="2"/>
  <c r="K469" i="2"/>
  <c r="K584" i="2"/>
  <c r="K363" i="2"/>
  <c r="K306" i="2"/>
  <c r="K297" i="2"/>
  <c r="K126" i="2"/>
  <c r="K412" i="2"/>
  <c r="K240" i="2"/>
  <c r="K641" i="2"/>
  <c r="K421" i="2"/>
  <c r="K183" i="2"/>
  <c r="G368" i="2"/>
  <c r="I368" i="2"/>
  <c r="T368" i="2"/>
  <c r="H368" i="2"/>
  <c r="O368" i="2"/>
  <c r="U368" i="2"/>
  <c r="N368" i="2"/>
  <c r="L368" i="2"/>
  <c r="R368" i="2"/>
  <c r="S368" i="2"/>
  <c r="M368" i="2"/>
  <c r="Q368" i="2"/>
  <c r="V368" i="2"/>
  <c r="P368" i="2"/>
  <c r="K368" i="2"/>
  <c r="J368" i="2"/>
  <c r="P210" i="1"/>
  <c r="T393" i="1"/>
  <c r="O98" i="1"/>
  <c r="F592" i="2"/>
  <c r="F477" i="2"/>
  <c r="N608" i="1"/>
  <c r="U653" i="1"/>
  <c r="R176" i="1"/>
  <c r="L666" i="1"/>
  <c r="L531" i="1"/>
  <c r="L323" i="1"/>
  <c r="L317" i="1"/>
  <c r="L320" i="1"/>
  <c r="L326" i="1"/>
  <c r="L322" i="1"/>
  <c r="L527" i="1"/>
  <c r="L530" i="1"/>
  <c r="L327" i="1"/>
  <c r="L525" i="1"/>
  <c r="L526" i="1"/>
  <c r="L318" i="1"/>
  <c r="L319" i="1"/>
  <c r="L528" i="1"/>
  <c r="L533" i="1"/>
  <c r="L534" i="1"/>
  <c r="O308" i="1"/>
  <c r="J540" i="1"/>
  <c r="J333" i="1"/>
  <c r="S164" i="1"/>
  <c r="S166" i="1" s="1"/>
  <c r="S210" i="1" s="1"/>
  <c r="M331" i="1"/>
  <c r="U48" i="1"/>
  <c r="U631" i="1"/>
  <c r="U364" i="1" s="1"/>
  <c r="U372" i="1" s="1"/>
  <c r="U455" i="1"/>
  <c r="U499" i="1"/>
  <c r="U291" i="1"/>
  <c r="U635" i="1"/>
  <c r="U396" i="1" s="1"/>
  <c r="U402" i="1" s="1"/>
  <c r="J421" i="2"/>
  <c r="L363" i="2"/>
  <c r="Q363" i="2"/>
  <c r="Q421" i="2"/>
  <c r="F308" i="2"/>
  <c r="AB1059" i="2" l="1"/>
  <c r="AC1059" i="2"/>
  <c r="U1048" i="2"/>
  <c r="U185" i="2"/>
  <c r="U800" i="2"/>
  <c r="U128" i="2"/>
  <c r="V995" i="2"/>
  <c r="V788" i="2"/>
  <c r="V791" i="2"/>
  <c r="V697" i="2"/>
  <c r="V800" i="2" s="1"/>
  <c r="V708" i="2"/>
  <c r="V767" i="2"/>
  <c r="V1001" i="2"/>
  <c r="V1002" i="2"/>
  <c r="V700" i="2"/>
  <c r="V1003" i="2"/>
  <c r="V760" i="2"/>
  <c r="V789" i="2"/>
  <c r="V976" i="2"/>
  <c r="V702" i="2"/>
  <c r="V1087" i="2"/>
  <c r="V1047" i="2"/>
  <c r="V1048" i="2" s="1"/>
  <c r="V1049" i="2" s="1"/>
  <c r="V354" i="2" s="1"/>
  <c r="V765" i="2"/>
  <c r="V998" i="2"/>
  <c r="V761" i="2"/>
  <c r="W2" i="2"/>
  <c r="V977" i="2"/>
  <c r="V704" i="2"/>
  <c r="V705" i="2"/>
  <c r="V762" i="2"/>
  <c r="V701" i="2"/>
  <c r="U13" i="2"/>
  <c r="U12" i="2"/>
  <c r="U299" i="2"/>
  <c r="U698" i="2"/>
  <c r="U472" i="2"/>
  <c r="U414" i="2"/>
  <c r="U644" i="2"/>
  <c r="U415" i="2"/>
  <c r="U357" i="2"/>
  <c r="U358" i="2"/>
  <c r="U529" i="2"/>
  <c r="U587" i="2"/>
  <c r="U300" i="2"/>
  <c r="U530" i="2"/>
  <c r="U588" i="2"/>
  <c r="U72" i="2"/>
  <c r="U71" i="2"/>
  <c r="U643" i="2"/>
  <c r="U586" i="2"/>
  <c r="U528" i="2"/>
  <c r="U416" i="2"/>
  <c r="U356" i="2"/>
  <c r="U14" i="2"/>
  <c r="U645" i="2"/>
  <c r="U73" i="2"/>
  <c r="U473" i="2"/>
  <c r="U471" i="2"/>
  <c r="U301" i="2"/>
  <c r="V371" i="2"/>
  <c r="Q371" i="2"/>
  <c r="W371" i="2"/>
  <c r="M371" i="2"/>
  <c r="P371" i="2"/>
  <c r="N371" i="2"/>
  <c r="H371" i="2"/>
  <c r="S371" i="2"/>
  <c r="T371" i="2"/>
  <c r="U371" i="2"/>
  <c r="R371" i="2"/>
  <c r="O371" i="2"/>
  <c r="K371" i="2"/>
  <c r="J371" i="2"/>
  <c r="G371" i="2"/>
  <c r="L371" i="2"/>
  <c r="V429" i="2"/>
  <c r="S429" i="2"/>
  <c r="Q429" i="2"/>
  <c r="H429" i="2"/>
  <c r="T429" i="2"/>
  <c r="M429" i="2"/>
  <c r="N429" i="2"/>
  <c r="O429" i="2"/>
  <c r="I429" i="2"/>
  <c r="R669" i="1"/>
  <c r="R69" i="1"/>
  <c r="R95" i="1" s="1"/>
  <c r="R98" i="1" s="1"/>
  <c r="P429" i="2"/>
  <c r="K429" i="2"/>
  <c r="G429" i="2"/>
  <c r="R429" i="2"/>
  <c r="J429" i="2"/>
  <c r="L429" i="2"/>
  <c r="W429" i="2"/>
  <c r="U50" i="1"/>
  <c r="V445" i="1"/>
  <c r="V35" i="1"/>
  <c r="P109" i="1"/>
  <c r="F79" i="2" s="1"/>
  <c r="P321" i="1"/>
  <c r="P598" i="1"/>
  <c r="F479" i="2" s="1"/>
  <c r="P600" i="1"/>
  <c r="F536" i="2" s="1"/>
  <c r="P604" i="1"/>
  <c r="F651" i="2" s="1"/>
  <c r="P325" i="1"/>
  <c r="P532" i="1"/>
  <c r="P529" i="1"/>
  <c r="P606" i="1"/>
  <c r="P324" i="1"/>
  <c r="P130" i="1"/>
  <c r="Q279" i="1"/>
  <c r="Q308" i="1" s="1"/>
  <c r="S535" i="1"/>
  <c r="S586" i="1"/>
  <c r="S588" i="1" s="1"/>
  <c r="F374" i="2" s="1"/>
  <c r="M374" i="2" s="1"/>
  <c r="S107" i="1"/>
  <c r="S536" i="1"/>
  <c r="S667" i="1"/>
  <c r="R277" i="1"/>
  <c r="R490" i="1"/>
  <c r="R516" i="1" s="1"/>
  <c r="S328" i="1"/>
  <c r="S594" i="1"/>
  <c r="S596" i="1" s="1"/>
  <c r="F432" i="2" s="1"/>
  <c r="S432" i="2" s="1"/>
  <c r="S577" i="1"/>
  <c r="T229" i="1"/>
  <c r="S223" i="1"/>
  <c r="S15" i="1"/>
  <c r="S669" i="1" s="1"/>
  <c r="T228" i="1"/>
  <c r="S664" i="1"/>
  <c r="V643" i="1"/>
  <c r="V216" i="1" s="1"/>
  <c r="U213" i="1"/>
  <c r="S275" i="1"/>
  <c r="V478" i="1"/>
  <c r="T230" i="1"/>
  <c r="S241" i="1"/>
  <c r="S486" i="1"/>
  <c r="S488" i="1" s="1"/>
  <c r="S490" i="1" s="1"/>
  <c r="S516" i="1" s="1"/>
  <c r="T236" i="1"/>
  <c r="T227" i="1"/>
  <c r="V252" i="1"/>
  <c r="V481" i="1"/>
  <c r="T226" i="1"/>
  <c r="T239" i="1"/>
  <c r="T234" i="1"/>
  <c r="T235" i="1"/>
  <c r="T237" i="1"/>
  <c r="T233" i="1"/>
  <c r="V231" i="1"/>
  <c r="V251" i="1"/>
  <c r="U430" i="1"/>
  <c r="U434" i="1" s="1"/>
  <c r="U216" i="1"/>
  <c r="V232" i="1"/>
  <c r="V48" i="1"/>
  <c r="V652" i="1" s="1"/>
  <c r="T636" i="1"/>
  <c r="T453" i="1" s="1"/>
  <c r="T465" i="1" s="1"/>
  <c r="T486" i="1" s="1"/>
  <c r="T488" i="1" s="1"/>
  <c r="V480" i="1"/>
  <c r="U215" i="1"/>
  <c r="V584" i="1"/>
  <c r="V270" i="1"/>
  <c r="V456" i="1"/>
  <c r="V443" i="1"/>
  <c r="V441" i="1"/>
  <c r="V250" i="1"/>
  <c r="V268" i="1"/>
  <c r="V448" i="1"/>
  <c r="V574" i="1"/>
  <c r="V575" i="1"/>
  <c r="V265" i="1"/>
  <c r="V455" i="1"/>
  <c r="V249" i="1"/>
  <c r="V457" i="1"/>
  <c r="V266" i="1"/>
  <c r="V269" i="1"/>
  <c r="V454" i="1"/>
  <c r="V238" i="1"/>
  <c r="U661" i="1"/>
  <c r="U179" i="1"/>
  <c r="U185" i="1" s="1"/>
  <c r="U652" i="1"/>
  <c r="U67" i="1"/>
  <c r="U257" i="1"/>
  <c r="U576" i="1"/>
  <c r="U482" i="1"/>
  <c r="U637" i="1" s="1"/>
  <c r="U474" i="1" s="1"/>
  <c r="U484" i="1" s="1"/>
  <c r="U76" i="1"/>
  <c r="U593" i="1"/>
  <c r="U135" i="1"/>
  <c r="U64" i="1"/>
  <c r="U585" i="1"/>
  <c r="U462" i="1"/>
  <c r="U103" i="1"/>
  <c r="U256" i="1"/>
  <c r="U271" i="1"/>
  <c r="U255" i="1"/>
  <c r="U254" i="1"/>
  <c r="U463" i="1"/>
  <c r="J335" i="1"/>
  <c r="J610" i="1"/>
  <c r="F184" i="2"/>
  <c r="L331" i="1"/>
  <c r="U383" i="1"/>
  <c r="U658" i="1"/>
  <c r="U146" i="1"/>
  <c r="U155" i="1" s="1"/>
  <c r="F311" i="2"/>
  <c r="J542" i="1"/>
  <c r="J656" i="1"/>
  <c r="J119" i="1"/>
  <c r="F241" i="2"/>
  <c r="O657" i="1"/>
  <c r="O120" i="1"/>
  <c r="L538" i="1"/>
  <c r="M542" i="1"/>
  <c r="M656" i="1"/>
  <c r="M119" i="1"/>
  <c r="F244" i="2"/>
  <c r="N516" i="1"/>
  <c r="H1061" i="2"/>
  <c r="H1062" i="2" s="1"/>
  <c r="K1061" i="2"/>
  <c r="K1062" i="2" s="1"/>
  <c r="G1061" i="2"/>
  <c r="M1061" i="2"/>
  <c r="M1062" i="2" s="1"/>
  <c r="T1061" i="2"/>
  <c r="T1062" i="2" s="1"/>
  <c r="S1061" i="2"/>
  <c r="S1062" i="2" s="1"/>
  <c r="F1062" i="2"/>
  <c r="N1061" i="2"/>
  <c r="N1062" i="2" s="1"/>
  <c r="L1061" i="2"/>
  <c r="L1062" i="2" s="1"/>
  <c r="Q1061" i="2"/>
  <c r="Q1062" i="2" s="1"/>
  <c r="V1061" i="2"/>
  <c r="V1062" i="2" s="1"/>
  <c r="R1061" i="2"/>
  <c r="R1062" i="2" s="1"/>
  <c r="U1061" i="2"/>
  <c r="W1061" i="2"/>
  <c r="W1062" i="2" s="1"/>
  <c r="I1061" i="2"/>
  <c r="I1062" i="2" s="1"/>
  <c r="O1061" i="2"/>
  <c r="O1062" i="2" s="1"/>
  <c r="P1061" i="2"/>
  <c r="P1062" i="2" s="1"/>
  <c r="J1061" i="2"/>
  <c r="J1062" i="2" s="1"/>
  <c r="M308" i="1"/>
  <c r="M333" i="1"/>
  <c r="Q666" i="1"/>
  <c r="Q320" i="1"/>
  <c r="Q530" i="1"/>
  <c r="Q323" i="1"/>
  <c r="Q528" i="1"/>
  <c r="Q534" i="1"/>
  <c r="Q317" i="1"/>
  <c r="Q527" i="1"/>
  <c r="Q526" i="1"/>
  <c r="Q318" i="1"/>
  <c r="Q327" i="1"/>
  <c r="Q322" i="1"/>
  <c r="Q326" i="1"/>
  <c r="Q531" i="1"/>
  <c r="Q525" i="1"/>
  <c r="Q533" i="1"/>
  <c r="Q319" i="1"/>
  <c r="U450" i="1"/>
  <c r="V264" i="1"/>
  <c r="V306" i="1"/>
  <c r="V415" i="1"/>
  <c r="V633" i="1"/>
  <c r="V375" i="1" s="1"/>
  <c r="V381" i="1" s="1"/>
  <c r="V514" i="1"/>
  <c r="V102" i="1"/>
  <c r="V442" i="1"/>
  <c r="V446" i="1"/>
  <c r="V592" i="1"/>
  <c r="V476" i="1"/>
  <c r="V447" i="1"/>
  <c r="V499" i="1"/>
  <c r="V635" i="1"/>
  <c r="V396" i="1" s="1"/>
  <c r="V402" i="1" s="1"/>
  <c r="V423" i="1"/>
  <c r="V640" i="1"/>
  <c r="V123" i="1" s="1"/>
  <c r="V634" i="1"/>
  <c r="V386" i="1" s="1"/>
  <c r="V393" i="1" s="1"/>
  <c r="T221" i="1"/>
  <c r="O109" i="1"/>
  <c r="O321" i="1"/>
  <c r="O602" i="1"/>
  <c r="O529" i="1"/>
  <c r="O532" i="1"/>
  <c r="O598" i="1"/>
  <c r="O606" i="1"/>
  <c r="O604" i="1"/>
  <c r="O324" i="1"/>
  <c r="O600" i="1"/>
  <c r="O325" i="1"/>
  <c r="T660" i="1"/>
  <c r="T404" i="1"/>
  <c r="T427" i="1" s="1"/>
  <c r="T169" i="1"/>
  <c r="P223" i="1"/>
  <c r="H140" i="1"/>
  <c r="T665" i="1"/>
  <c r="T263" i="1"/>
  <c r="T273" i="1" s="1"/>
  <c r="U404" i="1"/>
  <c r="U660" i="1"/>
  <c r="U169" i="1"/>
  <c r="U176" i="1" s="1"/>
  <c r="U662" i="1"/>
  <c r="U425" i="1"/>
  <c r="U190" i="1"/>
  <c r="U196" i="1" s="1"/>
  <c r="U208" i="1" s="1"/>
  <c r="U659" i="1"/>
  <c r="U158" i="1"/>
  <c r="U164" i="1" s="1"/>
  <c r="Q655" i="1"/>
  <c r="Q81" i="1"/>
  <c r="Q95" i="1"/>
  <c r="Q98" i="1" s="1"/>
  <c r="F24" i="2"/>
  <c r="Q126" i="1"/>
  <c r="Q125" i="1"/>
  <c r="Q114" i="1"/>
  <c r="Q127" i="1"/>
  <c r="Q113" i="1"/>
  <c r="Q128" i="1"/>
  <c r="L657" i="1"/>
  <c r="L120" i="1"/>
  <c r="W27" i="1"/>
  <c r="W370" i="1"/>
  <c r="W170" i="1"/>
  <c r="W398" i="1"/>
  <c r="W193" i="1"/>
  <c r="W152" i="1"/>
  <c r="W388" i="1"/>
  <c r="W460" i="1"/>
  <c r="W19" i="1"/>
  <c r="W289" i="1"/>
  <c r="W217" i="1"/>
  <c r="W304" i="1"/>
  <c r="W153" i="1"/>
  <c r="W45" i="1"/>
  <c r="W251" i="1" s="1"/>
  <c r="W162" i="1"/>
  <c r="W150" i="1"/>
  <c r="W512" i="1"/>
  <c r="W147" i="1"/>
  <c r="W295" i="1"/>
  <c r="W389" i="1"/>
  <c r="W253" i="1"/>
  <c r="X2" i="1"/>
  <c r="W510" i="1"/>
  <c r="W411" i="1"/>
  <c r="W101" i="1"/>
  <c r="W410" i="1"/>
  <c r="W299" i="1"/>
  <c r="W39" i="1"/>
  <c r="W456" i="1" s="1"/>
  <c r="W367" i="1"/>
  <c r="W192" i="1"/>
  <c r="W298" i="1"/>
  <c r="W149" i="1"/>
  <c r="W505" i="1"/>
  <c r="W497" i="1"/>
  <c r="W42" i="1"/>
  <c r="W23" i="1"/>
  <c r="W194" i="1"/>
  <c r="W642" i="1"/>
  <c r="W173" i="1"/>
  <c r="W182" i="1"/>
  <c r="W572" i="1"/>
  <c r="W180" i="1"/>
  <c r="W133" i="1"/>
  <c r="W502" i="1"/>
  <c r="W399" i="1"/>
  <c r="W171" i="1"/>
  <c r="W496" i="1"/>
  <c r="W174" i="1"/>
  <c r="W159" i="1"/>
  <c r="W75" i="1"/>
  <c r="W397" i="1"/>
  <c r="W300" i="1"/>
  <c r="W288" i="1"/>
  <c r="W115" i="1"/>
  <c r="W43" i="1"/>
  <c r="W481" i="1" s="1"/>
  <c r="W218" i="1"/>
  <c r="W507" i="1"/>
  <c r="W202" i="1"/>
  <c r="W369" i="1"/>
  <c r="W493" i="1"/>
  <c r="W390" i="1"/>
  <c r="W44" i="1"/>
  <c r="W461" i="1" s="1"/>
  <c r="W400" i="1"/>
  <c r="W412" i="1"/>
  <c r="W432" i="1"/>
  <c r="W151" i="1"/>
  <c r="W509" i="1"/>
  <c r="W503" i="1"/>
  <c r="W65" i="1"/>
  <c r="W294" i="1"/>
  <c r="W376" i="1"/>
  <c r="W641" i="1"/>
  <c r="W33" i="1"/>
  <c r="W161" i="1"/>
  <c r="W287" i="1"/>
  <c r="W511" i="1"/>
  <c r="W296" i="1"/>
  <c r="W391" i="1"/>
  <c r="W506" i="1"/>
  <c r="W573" i="1"/>
  <c r="W201" i="1"/>
  <c r="W46" i="1"/>
  <c r="W494" i="1"/>
  <c r="W148" i="1"/>
  <c r="W41" i="1"/>
  <c r="W479" i="1" s="1"/>
  <c r="W160" i="1"/>
  <c r="W413" i="1"/>
  <c r="W366" i="1"/>
  <c r="W191" i="1"/>
  <c r="W421" i="1"/>
  <c r="W297" i="1"/>
  <c r="W219" i="1"/>
  <c r="W172" i="1"/>
  <c r="W302" i="1"/>
  <c r="W571" i="1"/>
  <c r="W368" i="1"/>
  <c r="W285" i="1"/>
  <c r="W377" i="1"/>
  <c r="W504" i="1"/>
  <c r="W181" i="1"/>
  <c r="W583" i="1"/>
  <c r="W409" i="1"/>
  <c r="W508" i="1"/>
  <c r="W40" i="1"/>
  <c r="W457" i="1" s="1"/>
  <c r="W286" i="1"/>
  <c r="W387" i="1"/>
  <c r="W303" i="1"/>
  <c r="W183" i="1"/>
  <c r="W203" i="1"/>
  <c r="W418" i="1"/>
  <c r="W38" i="1"/>
  <c r="W265" i="1" s="1"/>
  <c r="W378" i="1"/>
  <c r="W74" i="1"/>
  <c r="W379" i="1"/>
  <c r="W431" i="1"/>
  <c r="W495" i="1"/>
  <c r="W204" i="1"/>
  <c r="W301" i="1"/>
  <c r="W66" i="1"/>
  <c r="W420" i="1"/>
  <c r="W365" i="1"/>
  <c r="W591" i="1"/>
  <c r="W419" i="1"/>
  <c r="V653" i="1"/>
  <c r="T651" i="1"/>
  <c r="T77" i="1"/>
  <c r="T79" i="1" s="1"/>
  <c r="T96" i="1" s="1"/>
  <c r="T11" i="1"/>
  <c r="T60" i="1"/>
  <c r="T104" i="1"/>
  <c r="T9" i="1"/>
  <c r="T10" i="1"/>
  <c r="T62" i="1"/>
  <c r="T12" i="1"/>
  <c r="T63" i="1"/>
  <c r="T136" i="1"/>
  <c r="T138" i="1" s="1"/>
  <c r="T105" i="1"/>
  <c r="T13" i="1"/>
  <c r="F314" i="2"/>
  <c r="R185" i="1"/>
  <c r="R187" i="1" s="1"/>
  <c r="R210" i="1" s="1"/>
  <c r="T155" i="1"/>
  <c r="T166" i="1" s="1"/>
  <c r="N308" i="1"/>
  <c r="V291" i="1"/>
  <c r="V631" i="1"/>
  <c r="V364" i="1" s="1"/>
  <c r="V372" i="1" s="1"/>
  <c r="V440" i="1"/>
  <c r="V444" i="1"/>
  <c r="V134" i="1"/>
  <c r="V247" i="1"/>
  <c r="V248" i="1"/>
  <c r="V206" i="1"/>
  <c r="V475" i="1"/>
  <c r="U1062" i="2" l="1"/>
  <c r="U1049" i="2"/>
  <c r="V126" i="2"/>
  <c r="V412" i="2"/>
  <c r="V69" i="2"/>
  <c r="V641" i="2"/>
  <c r="V240" i="2"/>
  <c r="V183" i="2"/>
  <c r="V19" i="2"/>
  <c r="V10" i="2"/>
  <c r="V526" i="2"/>
  <c r="V421" i="2"/>
  <c r="V297" i="2"/>
  <c r="V363" i="2"/>
  <c r="V584" i="2"/>
  <c r="V469" i="2"/>
  <c r="V306" i="2"/>
  <c r="W788" i="2"/>
  <c r="W705" i="2"/>
  <c r="W708" i="2"/>
  <c r="W697" i="2"/>
  <c r="W800" i="2" s="1"/>
  <c r="W762" i="2"/>
  <c r="W791" i="2"/>
  <c r="W767" i="2"/>
  <c r="W976" i="2"/>
  <c r="W765" i="2"/>
  <c r="W998" i="2"/>
  <c r="W977" i="2"/>
  <c r="W789" i="2"/>
  <c r="W760" i="2"/>
  <c r="W1087" i="2"/>
  <c r="W1003" i="2"/>
  <c r="W426" i="2"/>
  <c r="W1001" i="2"/>
  <c r="W1002" i="2"/>
  <c r="W701" i="2"/>
  <c r="W700" i="2"/>
  <c r="X2" i="2"/>
  <c r="W761" i="2"/>
  <c r="W368" i="2"/>
  <c r="W704" i="2"/>
  <c r="W995" i="2"/>
  <c r="W244" i="2" s="1"/>
  <c r="W702" i="2"/>
  <c r="W1047" i="2"/>
  <c r="W1048" i="2" s="1"/>
  <c r="W1049" i="2" s="1"/>
  <c r="W19" i="2" s="1"/>
  <c r="V12" i="2"/>
  <c r="V415" i="2"/>
  <c r="V643" i="2"/>
  <c r="V73" i="2"/>
  <c r="V13" i="2"/>
  <c r="V586" i="2"/>
  <c r="V301" i="2"/>
  <c r="V14" i="2"/>
  <c r="V644" i="2"/>
  <c r="V299" i="2"/>
  <c r="V473" i="2"/>
  <c r="V529" i="2"/>
  <c r="V242" i="2"/>
  <c r="V587" i="2"/>
  <c r="V698" i="2"/>
  <c r="V645" i="2"/>
  <c r="V128" i="2"/>
  <c r="V356" i="2"/>
  <c r="V416" i="2"/>
  <c r="V185" i="2"/>
  <c r="V528" i="2"/>
  <c r="V530" i="2"/>
  <c r="V471" i="2"/>
  <c r="V300" i="2"/>
  <c r="V71" i="2"/>
  <c r="V72" i="2"/>
  <c r="V588" i="2"/>
  <c r="V414" i="2"/>
  <c r="V357" i="2"/>
  <c r="V358" i="2"/>
  <c r="V472" i="2"/>
  <c r="W1063" i="2"/>
  <c r="W305" i="2" s="1"/>
  <c r="R125" i="1"/>
  <c r="R128" i="1"/>
  <c r="R81" i="1"/>
  <c r="F27" i="2"/>
  <c r="M27" i="2" s="1"/>
  <c r="R127" i="1"/>
  <c r="R114" i="1"/>
  <c r="R113" i="1"/>
  <c r="R655" i="1"/>
  <c r="R126" i="1"/>
  <c r="V50" i="1"/>
  <c r="V12" i="1" s="1"/>
  <c r="W238" i="1"/>
  <c r="W35" i="1"/>
  <c r="G374" i="2"/>
  <c r="U374" i="2"/>
  <c r="P538" i="1"/>
  <c r="P540" i="1" s="1"/>
  <c r="P542" i="1" s="1"/>
  <c r="P608" i="1"/>
  <c r="P331" i="1"/>
  <c r="W269" i="1"/>
  <c r="O432" i="2"/>
  <c r="K374" i="2"/>
  <c r="P374" i="2"/>
  <c r="T374" i="2"/>
  <c r="J374" i="2"/>
  <c r="X374" i="2"/>
  <c r="S69" i="1"/>
  <c r="S655" i="1" s="1"/>
  <c r="W374" i="2"/>
  <c r="H374" i="2"/>
  <c r="I374" i="2"/>
  <c r="S374" i="2"/>
  <c r="R374" i="2"/>
  <c r="V374" i="2"/>
  <c r="Q374" i="2"/>
  <c r="O374" i="2"/>
  <c r="N374" i="2"/>
  <c r="L374" i="2"/>
  <c r="V462" i="1"/>
  <c r="V593" i="1"/>
  <c r="T246" i="1"/>
  <c r="T259" i="1" s="1"/>
  <c r="T275" i="1" s="1"/>
  <c r="T664" i="1"/>
  <c r="M432" i="2"/>
  <c r="N432" i="2"/>
  <c r="Q432" i="2"/>
  <c r="L432" i="2"/>
  <c r="X432" i="2"/>
  <c r="H432" i="2"/>
  <c r="K432" i="2"/>
  <c r="V430" i="1"/>
  <c r="V434" i="1" s="1"/>
  <c r="U432" i="2"/>
  <c r="J432" i="2"/>
  <c r="V214" i="1"/>
  <c r="I432" i="2"/>
  <c r="V432" i="2"/>
  <c r="W432" i="2"/>
  <c r="G432" i="2"/>
  <c r="R432" i="2"/>
  <c r="T432" i="2"/>
  <c r="V215" i="1"/>
  <c r="P432" i="2"/>
  <c r="V213" i="1"/>
  <c r="S578" i="1"/>
  <c r="S580" i="1" s="1"/>
  <c r="F317" i="2" s="1"/>
  <c r="S277" i="1"/>
  <c r="W443" i="1"/>
  <c r="S279" i="1"/>
  <c r="S308" i="1" s="1"/>
  <c r="S120" i="1" s="1"/>
  <c r="U221" i="1"/>
  <c r="W480" i="1"/>
  <c r="T241" i="1"/>
  <c r="V103" i="1"/>
  <c r="V482" i="1"/>
  <c r="V637" i="1" s="1"/>
  <c r="V474" i="1" s="1"/>
  <c r="V484" i="1" s="1"/>
  <c r="V257" i="1"/>
  <c r="W477" i="1"/>
  <c r="V135" i="1"/>
  <c r="V463" i="1"/>
  <c r="V271" i="1"/>
  <c r="V256" i="1"/>
  <c r="V254" i="1"/>
  <c r="V67" i="1"/>
  <c r="V64" i="1"/>
  <c r="V76" i="1"/>
  <c r="V255" i="1"/>
  <c r="W266" i="1"/>
  <c r="V585" i="1"/>
  <c r="W249" i="1"/>
  <c r="V576" i="1"/>
  <c r="W445" i="1"/>
  <c r="U1063" i="2"/>
  <c r="R1063" i="2"/>
  <c r="R77" i="2" s="1"/>
  <c r="W447" i="1"/>
  <c r="W454" i="1"/>
  <c r="W441" i="1"/>
  <c r="W264" i="1"/>
  <c r="W232" i="1"/>
  <c r="W415" i="1"/>
  <c r="W190" i="1" s="1"/>
  <c r="W196" i="1" s="1"/>
  <c r="W267" i="1"/>
  <c r="W574" i="1"/>
  <c r="W250" i="1"/>
  <c r="W478" i="1"/>
  <c r="W592" i="1"/>
  <c r="W440" i="1"/>
  <c r="W631" i="1"/>
  <c r="W364" i="1" s="1"/>
  <c r="W372" i="1" s="1"/>
  <c r="W146" i="1" s="1"/>
  <c r="W155" i="1" s="1"/>
  <c r="W270" i="1"/>
  <c r="W458" i="1"/>
  <c r="Q1063" i="2"/>
  <c r="Q420" i="2" s="1"/>
  <c r="W268" i="1"/>
  <c r="W252" i="1"/>
  <c r="L1063" i="2"/>
  <c r="L353" i="2" s="1"/>
  <c r="U187" i="1"/>
  <c r="V1063" i="2"/>
  <c r="V182" i="2" s="1"/>
  <c r="W459" i="1"/>
  <c r="W643" i="1"/>
  <c r="N1063" i="2"/>
  <c r="N420" i="2" s="1"/>
  <c r="T15" i="1"/>
  <c r="T578" i="1" s="1"/>
  <c r="W48" i="1"/>
  <c r="W76" i="1" s="1"/>
  <c r="T107" i="1"/>
  <c r="U636" i="1"/>
  <c r="U453" i="1" s="1"/>
  <c r="U465" i="1" s="1"/>
  <c r="U664" i="1" s="1"/>
  <c r="R223" i="1"/>
  <c r="R279" i="1" s="1"/>
  <c r="N657" i="1"/>
  <c r="N120" i="1"/>
  <c r="J314" i="2"/>
  <c r="T314" i="2"/>
  <c r="G314" i="2"/>
  <c r="N314" i="2"/>
  <c r="W314" i="2"/>
  <c r="I314" i="2"/>
  <c r="S314" i="2"/>
  <c r="M314" i="2"/>
  <c r="R314" i="2"/>
  <c r="O314" i="2"/>
  <c r="V314" i="2"/>
  <c r="L314" i="2"/>
  <c r="Q314" i="2"/>
  <c r="K314" i="2"/>
  <c r="U314" i="2"/>
  <c r="H314" i="2"/>
  <c r="P314" i="2"/>
  <c r="X314" i="2"/>
  <c r="X170" i="1"/>
  <c r="X294" i="1"/>
  <c r="X376" i="1"/>
  <c r="X509" i="1"/>
  <c r="X502" i="1"/>
  <c r="X183" i="1"/>
  <c r="X180" i="1"/>
  <c r="X387" i="1"/>
  <c r="X400" i="1"/>
  <c r="X512" i="1"/>
  <c r="X150" i="1"/>
  <c r="X44" i="1"/>
  <c r="X461" i="1" s="1"/>
  <c r="X162" i="1"/>
  <c r="X642" i="1"/>
  <c r="X369" i="1"/>
  <c r="X253" i="1"/>
  <c r="X193" i="1"/>
  <c r="X368" i="1"/>
  <c r="X510" i="1"/>
  <c r="X42" i="1"/>
  <c r="X40" i="1"/>
  <c r="X457" i="1" s="1"/>
  <c r="X493" i="1"/>
  <c r="X494" i="1"/>
  <c r="X33" i="1"/>
  <c r="X35" i="1" s="1"/>
  <c r="X45" i="1"/>
  <c r="X458" i="1" s="1"/>
  <c r="X152" i="1"/>
  <c r="X297" i="1"/>
  <c r="X391" i="1"/>
  <c r="X388" i="1"/>
  <c r="X496" i="1"/>
  <c r="X583" i="1"/>
  <c r="X66" i="1"/>
  <c r="X591" i="1"/>
  <c r="X153" i="1"/>
  <c r="X287" i="1"/>
  <c r="X409" i="1"/>
  <c r="X410" i="1"/>
  <c r="X505" i="1"/>
  <c r="X390" i="1"/>
  <c r="X419" i="1"/>
  <c r="X301" i="1"/>
  <c r="X74" i="1"/>
  <c r="X217" i="1"/>
  <c r="X399" i="1"/>
  <c r="X507" i="1"/>
  <c r="X421" i="1"/>
  <c r="X398" i="1"/>
  <c r="X378" i="1"/>
  <c r="X495" i="1"/>
  <c r="X295" i="1"/>
  <c r="X431" i="1"/>
  <c r="X460" i="1"/>
  <c r="X159" i="1"/>
  <c r="X299" i="1"/>
  <c r="X506" i="1"/>
  <c r="X420" i="1"/>
  <c r="X504" i="1"/>
  <c r="X161" i="1"/>
  <c r="X288" i="1"/>
  <c r="X203" i="1"/>
  <c r="X432" i="1"/>
  <c r="X511" i="1"/>
  <c r="X173" i="1"/>
  <c r="X218" i="1"/>
  <c r="X219" i="1"/>
  <c r="X418" i="1"/>
  <c r="X367" i="1"/>
  <c r="X641" i="1"/>
  <c r="X202" i="1"/>
  <c r="X377" i="1"/>
  <c r="X300" i="1"/>
  <c r="X379" i="1"/>
  <c r="X497" i="1"/>
  <c r="X27" i="1"/>
  <c r="X503" i="1"/>
  <c r="X19" i="1"/>
  <c r="X191" i="1"/>
  <c r="X370" i="1"/>
  <c r="X397" i="1"/>
  <c r="X160" i="1"/>
  <c r="X204" i="1"/>
  <c r="X289" i="1"/>
  <c r="X413" i="1"/>
  <c r="X23" i="1"/>
  <c r="X149" i="1"/>
  <c r="X285" i="1"/>
  <c r="X296" i="1"/>
  <c r="X304" i="1"/>
  <c r="X365" i="1"/>
  <c r="X366" i="1"/>
  <c r="X303" i="1"/>
  <c r="X151" i="1"/>
  <c r="X147" i="1"/>
  <c r="X194" i="1"/>
  <c r="X389" i="1"/>
  <c r="X38" i="1"/>
  <c r="X265" i="1" s="1"/>
  <c r="X101" i="1"/>
  <c r="X171" i="1"/>
  <c r="X39" i="1"/>
  <c r="X302" i="1"/>
  <c r="X65" i="1"/>
  <c r="X201" i="1"/>
  <c r="X172" i="1"/>
  <c r="X75" i="1"/>
  <c r="X41" i="1"/>
  <c r="X268" i="1" s="1"/>
  <c r="X115" i="1"/>
  <c r="X46" i="1"/>
  <c r="X174" i="1"/>
  <c r="X182" i="1"/>
  <c r="X298" i="1"/>
  <c r="X43" i="1"/>
  <c r="X252" i="1" s="1"/>
  <c r="X148" i="1"/>
  <c r="X181" i="1"/>
  <c r="X192" i="1"/>
  <c r="X133" i="1"/>
  <c r="X286" i="1"/>
  <c r="X412" i="1"/>
  <c r="Y2" i="1"/>
  <c r="X508" i="1"/>
  <c r="X411" i="1"/>
  <c r="I24" i="2"/>
  <c r="L24" i="2"/>
  <c r="O24" i="2"/>
  <c r="Q24" i="2"/>
  <c r="G24" i="2"/>
  <c r="K24" i="2"/>
  <c r="P24" i="2"/>
  <c r="V24" i="2"/>
  <c r="X24" i="2"/>
  <c r="J24" i="2"/>
  <c r="N24" i="2"/>
  <c r="U24" i="2"/>
  <c r="S24" i="2"/>
  <c r="H24" i="2"/>
  <c r="M24" i="2"/>
  <c r="T24" i="2"/>
  <c r="R24" i="2"/>
  <c r="W24" i="2"/>
  <c r="F125" i="2"/>
  <c r="F535" i="2"/>
  <c r="F650" i="2"/>
  <c r="F478" i="2"/>
  <c r="O608" i="1"/>
  <c r="F78" i="2"/>
  <c r="U663" i="1"/>
  <c r="U230" i="1"/>
  <c r="U234" i="1"/>
  <c r="U226" i="1"/>
  <c r="U227" i="1"/>
  <c r="U237" i="1"/>
  <c r="U235" i="1"/>
  <c r="U239" i="1"/>
  <c r="U229" i="1"/>
  <c r="U236" i="1"/>
  <c r="U233" i="1"/>
  <c r="U228" i="1"/>
  <c r="U651" i="1"/>
  <c r="U63" i="1"/>
  <c r="U136" i="1"/>
  <c r="U138" i="1" s="1"/>
  <c r="U62" i="1"/>
  <c r="U77" i="1"/>
  <c r="U79" i="1" s="1"/>
  <c r="U96" i="1" s="1"/>
  <c r="U11" i="1"/>
  <c r="U12" i="1"/>
  <c r="U10" i="1"/>
  <c r="U13" i="1"/>
  <c r="U104" i="1"/>
  <c r="U60" i="1"/>
  <c r="U105" i="1"/>
  <c r="U9" i="1"/>
  <c r="M657" i="1"/>
  <c r="M120" i="1"/>
  <c r="M122" i="1" s="1"/>
  <c r="N666" i="1"/>
  <c r="N319" i="1"/>
  <c r="N320" i="1"/>
  <c r="N323" i="1"/>
  <c r="N317" i="1"/>
  <c r="N531" i="1"/>
  <c r="N327" i="1"/>
  <c r="N534" i="1"/>
  <c r="N318" i="1"/>
  <c r="N525" i="1"/>
  <c r="N326" i="1"/>
  <c r="N533" i="1"/>
  <c r="N322" i="1"/>
  <c r="N526" i="1"/>
  <c r="N527" i="1"/>
  <c r="N530" i="1"/>
  <c r="N528" i="1"/>
  <c r="R109" i="1"/>
  <c r="F86" i="2" s="1"/>
  <c r="R606" i="1"/>
  <c r="R321" i="1"/>
  <c r="R604" i="1"/>
  <c r="F658" i="2" s="1"/>
  <c r="R529" i="1"/>
  <c r="R532" i="1"/>
  <c r="R600" i="1"/>
  <c r="F543" i="2" s="1"/>
  <c r="R324" i="1"/>
  <c r="R602" i="1"/>
  <c r="F601" i="2" s="1"/>
  <c r="R598" i="1"/>
  <c r="R325" i="1"/>
  <c r="J122" i="1"/>
  <c r="F1052" i="2"/>
  <c r="J654" i="1"/>
  <c r="J112" i="1"/>
  <c r="V450" i="1"/>
  <c r="W248" i="1"/>
  <c r="W247" i="1"/>
  <c r="W476" i="1"/>
  <c r="W475" i="1"/>
  <c r="W423" i="1"/>
  <c r="W634" i="1"/>
  <c r="W386" i="1" s="1"/>
  <c r="W393" i="1" s="1"/>
  <c r="W206" i="1"/>
  <c r="W306" i="1"/>
  <c r="W446" i="1"/>
  <c r="W444" i="1"/>
  <c r="W575" i="1"/>
  <c r="W635" i="1"/>
  <c r="W396" i="1" s="1"/>
  <c r="W402" i="1" s="1"/>
  <c r="W514" i="1"/>
  <c r="Q130" i="1"/>
  <c r="O538" i="1"/>
  <c r="O540" i="1" s="1"/>
  <c r="O331" i="1"/>
  <c r="O333" i="1" s="1"/>
  <c r="V383" i="1"/>
  <c r="V658" i="1"/>
  <c r="V146" i="1"/>
  <c r="V155" i="1" s="1"/>
  <c r="T667" i="1"/>
  <c r="T328" i="1"/>
  <c r="T329" i="1"/>
  <c r="T535" i="1"/>
  <c r="T586" i="1"/>
  <c r="T588" i="1" s="1"/>
  <c r="F375" i="2" s="1"/>
  <c r="T594" i="1"/>
  <c r="T596" i="1" s="1"/>
  <c r="F433" i="2" s="1"/>
  <c r="T536" i="1"/>
  <c r="T577" i="1"/>
  <c r="W653" i="1"/>
  <c r="Q109" i="1"/>
  <c r="F83" i="2" s="1"/>
  <c r="Q324" i="1"/>
  <c r="Q325" i="1"/>
  <c r="Q604" i="1"/>
  <c r="F655" i="2" s="1"/>
  <c r="Q600" i="1"/>
  <c r="F540" i="2" s="1"/>
  <c r="Q532" i="1"/>
  <c r="Q606" i="1"/>
  <c r="Q598" i="1"/>
  <c r="Q602" i="1"/>
  <c r="F598" i="2" s="1"/>
  <c r="Q321" i="1"/>
  <c r="Q529" i="1"/>
  <c r="Q657" i="1"/>
  <c r="Q120" i="1"/>
  <c r="S666" i="1"/>
  <c r="S534" i="1"/>
  <c r="S327" i="1"/>
  <c r="S527" i="1"/>
  <c r="S533" i="1"/>
  <c r="S323" i="1"/>
  <c r="S320" i="1"/>
  <c r="S531" i="1"/>
  <c r="S526" i="1"/>
  <c r="S528" i="1"/>
  <c r="S525" i="1"/>
  <c r="S530" i="1"/>
  <c r="S326" i="1"/>
  <c r="S318" i="1"/>
  <c r="S319" i="1"/>
  <c r="S322" i="1"/>
  <c r="S317" i="1"/>
  <c r="T490" i="1"/>
  <c r="P279" i="1"/>
  <c r="T176" i="1"/>
  <c r="F593" i="2"/>
  <c r="V660" i="1"/>
  <c r="V404" i="1"/>
  <c r="V169" i="1"/>
  <c r="V176" i="1" s="1"/>
  <c r="V661" i="1"/>
  <c r="V179" i="1"/>
  <c r="V185" i="1" s="1"/>
  <c r="V659" i="1"/>
  <c r="V158" i="1"/>
  <c r="V164" i="1" s="1"/>
  <c r="V662" i="1"/>
  <c r="V425" i="1"/>
  <c r="V190" i="1"/>
  <c r="V196" i="1" s="1"/>
  <c r="V208" i="1" s="1"/>
  <c r="M335" i="1"/>
  <c r="M610" i="1"/>
  <c r="F187" i="2"/>
  <c r="P1063" i="2"/>
  <c r="M1063" i="2"/>
  <c r="K1063" i="2"/>
  <c r="J1063" i="2"/>
  <c r="S1063" i="2"/>
  <c r="T1063" i="2"/>
  <c r="O1063" i="2"/>
  <c r="H1063" i="2"/>
  <c r="I1063" i="2"/>
  <c r="G1062" i="2"/>
  <c r="G244" i="2"/>
  <c r="I244" i="2"/>
  <c r="M244" i="2"/>
  <c r="R244" i="2"/>
  <c r="V244" i="2"/>
  <c r="Q244" i="2"/>
  <c r="U244" i="2"/>
  <c r="H244" i="2"/>
  <c r="L244" i="2"/>
  <c r="N244" i="2"/>
  <c r="T244" i="2"/>
  <c r="S244" i="2"/>
  <c r="K244" i="2"/>
  <c r="J244" i="2"/>
  <c r="O244" i="2"/>
  <c r="P244" i="2"/>
  <c r="L540" i="1"/>
  <c r="G311" i="2"/>
  <c r="H311" i="2"/>
  <c r="K311" i="2"/>
  <c r="L311" i="2"/>
  <c r="N311" i="2"/>
  <c r="S311" i="2"/>
  <c r="R311" i="2"/>
  <c r="U311" i="2"/>
  <c r="W311" i="2"/>
  <c r="X311" i="2"/>
  <c r="I311" i="2"/>
  <c r="J311" i="2"/>
  <c r="O311" i="2"/>
  <c r="M311" i="2"/>
  <c r="P311" i="2"/>
  <c r="Q311" i="2"/>
  <c r="T311" i="2"/>
  <c r="V311" i="2"/>
  <c r="R666" i="1"/>
  <c r="R527" i="1"/>
  <c r="R525" i="1"/>
  <c r="R533" i="1"/>
  <c r="R318" i="1"/>
  <c r="R322" i="1"/>
  <c r="R317" i="1"/>
  <c r="R327" i="1"/>
  <c r="R531" i="1"/>
  <c r="R526" i="1"/>
  <c r="R320" i="1"/>
  <c r="R530" i="1"/>
  <c r="R319" i="1"/>
  <c r="R528" i="1"/>
  <c r="R323" i="1"/>
  <c r="R534" i="1"/>
  <c r="R326" i="1"/>
  <c r="L333" i="1"/>
  <c r="U665" i="1"/>
  <c r="U263" i="1"/>
  <c r="U273" i="1" s="1"/>
  <c r="W291" i="1"/>
  <c r="W633" i="1"/>
  <c r="W375" i="1" s="1"/>
  <c r="W381" i="1" s="1"/>
  <c r="W102" i="1"/>
  <c r="W448" i="1"/>
  <c r="W442" i="1"/>
  <c r="W134" i="1"/>
  <c r="W584" i="1"/>
  <c r="W499" i="1"/>
  <c r="W455" i="1"/>
  <c r="W231" i="1"/>
  <c r="W640" i="1"/>
  <c r="W123" i="1" s="1"/>
  <c r="U166" i="1"/>
  <c r="U427" i="1"/>
  <c r="U18" i="2" l="1"/>
  <c r="U19" i="2"/>
  <c r="U641" i="2"/>
  <c r="U412" i="2"/>
  <c r="U306" i="2"/>
  <c r="U354" i="2"/>
  <c r="U10" i="2"/>
  <c r="U69" i="2"/>
  <c r="U183" i="2"/>
  <c r="U126" i="2"/>
  <c r="U297" i="2"/>
  <c r="U240" i="2"/>
  <c r="U526" i="2"/>
  <c r="U363" i="2"/>
  <c r="U469" i="2"/>
  <c r="U584" i="2"/>
  <c r="U421" i="2"/>
  <c r="W12" i="2"/>
  <c r="W299" i="2"/>
  <c r="W586" i="2"/>
  <c r="W529" i="2"/>
  <c r="W242" i="2"/>
  <c r="W416" i="2"/>
  <c r="W357" i="2"/>
  <c r="W73" i="2"/>
  <c r="W528" i="2"/>
  <c r="W588" i="2"/>
  <c r="W356" i="2"/>
  <c r="W530" i="2"/>
  <c r="W645" i="2"/>
  <c r="W472" i="2"/>
  <c r="W185" i="2"/>
  <c r="W14" i="2"/>
  <c r="W644" i="2"/>
  <c r="W13" i="2"/>
  <c r="W471" i="2"/>
  <c r="W72" i="2"/>
  <c r="W300" i="2"/>
  <c r="W128" i="2"/>
  <c r="W473" i="2"/>
  <c r="W415" i="2"/>
  <c r="W71" i="2"/>
  <c r="W587" i="2"/>
  <c r="W414" i="2"/>
  <c r="W358" i="2"/>
  <c r="W698" i="2"/>
  <c r="W301" i="2"/>
  <c r="W643" i="2"/>
  <c r="X704" i="2"/>
  <c r="X976" i="2"/>
  <c r="X1001" i="2"/>
  <c r="X371" i="2"/>
  <c r="X1003" i="2"/>
  <c r="X705" i="2"/>
  <c r="X700" i="2"/>
  <c r="X429" i="2"/>
  <c r="X977" i="2"/>
  <c r="X1002" i="2"/>
  <c r="X789" i="2"/>
  <c r="Y2" i="2"/>
  <c r="X791" i="2"/>
  <c r="X708" i="2"/>
  <c r="X1061" i="2"/>
  <c r="X1062" i="2" s="1"/>
  <c r="X1063" i="2" s="1"/>
  <c r="X9" i="2" s="1"/>
  <c r="X1087" i="2"/>
  <c r="X788" i="2"/>
  <c r="X942" i="2" s="1"/>
  <c r="X995" i="2"/>
  <c r="X1047" i="2"/>
  <c r="X1048" i="2" s="1"/>
  <c r="X1049" i="2" s="1"/>
  <c r="X478" i="2" s="1"/>
  <c r="X701" i="2"/>
  <c r="X702" i="2"/>
  <c r="X767" i="2"/>
  <c r="X426" i="2"/>
  <c r="X760" i="2"/>
  <c r="X765" i="2"/>
  <c r="X761" i="2"/>
  <c r="X368" i="2"/>
  <c r="X697" i="2"/>
  <c r="X800" i="2" s="1"/>
  <c r="X998" i="2"/>
  <c r="X762" i="2"/>
  <c r="W182" i="2"/>
  <c r="W649" i="2"/>
  <c r="W640" i="2"/>
  <c r="W68" i="2"/>
  <c r="W362" i="2"/>
  <c r="W525" i="2"/>
  <c r="H27" i="2"/>
  <c r="W534" i="2"/>
  <c r="W353" i="2"/>
  <c r="W592" i="2"/>
  <c r="W411" i="2"/>
  <c r="W18" i="2"/>
  <c r="W477" i="2"/>
  <c r="W420" i="2"/>
  <c r="W296" i="2"/>
  <c r="W468" i="2"/>
  <c r="W239" i="2"/>
  <c r="W9" i="2"/>
  <c r="W77" i="2"/>
  <c r="W583" i="2"/>
  <c r="T27" i="2"/>
  <c r="L27" i="2"/>
  <c r="G27" i="2"/>
  <c r="U27" i="2"/>
  <c r="R27" i="2"/>
  <c r="S27" i="2"/>
  <c r="K27" i="2"/>
  <c r="Q27" i="2"/>
  <c r="X27" i="2"/>
  <c r="Y27" i="2"/>
  <c r="J27" i="2"/>
  <c r="V27" i="2"/>
  <c r="N27" i="2"/>
  <c r="O27" i="2"/>
  <c r="I27" i="2"/>
  <c r="P27" i="2"/>
  <c r="W27" i="2"/>
  <c r="R130" i="1"/>
  <c r="P656" i="1"/>
  <c r="W50" i="1"/>
  <c r="W60" i="1" s="1"/>
  <c r="P119" i="1"/>
  <c r="F250" i="2"/>
  <c r="X653" i="1"/>
  <c r="S81" i="1"/>
  <c r="X250" i="1"/>
  <c r="S95" i="1"/>
  <c r="S98" i="1" s="1"/>
  <c r="S324" i="1" s="1"/>
  <c r="F30" i="2"/>
  <c r="M30" i="2" s="1"/>
  <c r="S128" i="1"/>
  <c r="S113" i="1"/>
  <c r="S127" i="1"/>
  <c r="S126" i="1"/>
  <c r="S114" i="1"/>
  <c r="S125" i="1"/>
  <c r="V636" i="1"/>
  <c r="V453" i="1" s="1"/>
  <c r="V465" i="1" s="1"/>
  <c r="V664" i="1" s="1"/>
  <c r="S657" i="1"/>
  <c r="U486" i="1"/>
  <c r="U488" i="1" s="1"/>
  <c r="U490" i="1" s="1"/>
  <c r="U516" i="1" s="1"/>
  <c r="T669" i="1"/>
  <c r="V221" i="1"/>
  <c r="N592" i="2"/>
  <c r="V77" i="2"/>
  <c r="V77" i="1"/>
  <c r="V79" i="1" s="1"/>
  <c r="V96" i="1" s="1"/>
  <c r="N534" i="2"/>
  <c r="U77" i="2"/>
  <c r="U9" i="2"/>
  <c r="Q362" i="2"/>
  <c r="U125" i="2"/>
  <c r="U649" i="2"/>
  <c r="Q640" i="2"/>
  <c r="N9" i="2"/>
  <c r="N477" i="2"/>
  <c r="R362" i="2"/>
  <c r="V62" i="1"/>
  <c r="T277" i="1"/>
  <c r="N411" i="2"/>
  <c r="R411" i="2"/>
  <c r="U210" i="1"/>
  <c r="U223" i="1" s="1"/>
  <c r="R592" i="2"/>
  <c r="U534" i="2"/>
  <c r="U411" i="2"/>
  <c r="U640" i="2"/>
  <c r="N640" i="2"/>
  <c r="R182" i="2"/>
  <c r="X640" i="1"/>
  <c r="X123" i="1" s="1"/>
  <c r="N18" i="2"/>
  <c r="R649" i="2"/>
  <c r="R525" i="2"/>
  <c r="R18" i="2"/>
  <c r="R640" i="2"/>
  <c r="U525" i="2"/>
  <c r="N296" i="2"/>
  <c r="R583" i="2"/>
  <c r="R468" i="2"/>
  <c r="R420" i="2"/>
  <c r="V640" i="2"/>
  <c r="V18" i="2"/>
  <c r="V68" i="2"/>
  <c r="R239" i="2"/>
  <c r="V9" i="2"/>
  <c r="U182" i="2"/>
  <c r="N353" i="2"/>
  <c r="R353" i="2"/>
  <c r="R305" i="2"/>
  <c r="R68" i="2"/>
  <c r="V477" i="2"/>
  <c r="R477" i="2"/>
  <c r="R534" i="2"/>
  <c r="R9" i="2"/>
  <c r="V583" i="2"/>
  <c r="R296" i="2"/>
  <c r="V296" i="2"/>
  <c r="L77" i="2"/>
  <c r="L525" i="2"/>
  <c r="V468" i="2"/>
  <c r="L411" i="2"/>
  <c r="V305" i="2"/>
  <c r="L592" i="2"/>
  <c r="V353" i="2"/>
  <c r="X643" i="1"/>
  <c r="X213" i="1" s="1"/>
  <c r="X231" i="1"/>
  <c r="X574" i="1"/>
  <c r="X134" i="1"/>
  <c r="X267" i="1"/>
  <c r="U107" i="1"/>
  <c r="X448" i="1"/>
  <c r="Y534" i="2"/>
  <c r="T69" i="1"/>
  <c r="T655" i="1" s="1"/>
  <c r="U239" i="2"/>
  <c r="U362" i="2"/>
  <c r="N68" i="2"/>
  <c r="N239" i="2"/>
  <c r="Q305" i="2"/>
  <c r="Q18" i="2"/>
  <c r="Q534" i="2"/>
  <c r="V13" i="1"/>
  <c r="V651" i="1"/>
  <c r="V9" i="1"/>
  <c r="V10" i="1"/>
  <c r="N362" i="2"/>
  <c r="N649" i="2"/>
  <c r="Q411" i="2"/>
  <c r="Q525" i="2"/>
  <c r="Q68" i="2"/>
  <c r="X478" i="1"/>
  <c r="V63" i="1"/>
  <c r="Q296" i="2"/>
  <c r="U468" i="2"/>
  <c r="U477" i="2"/>
  <c r="U68" i="2"/>
  <c r="N583" i="2"/>
  <c r="N77" i="2"/>
  <c r="Q583" i="2"/>
  <c r="Q477" i="2"/>
  <c r="Q77" i="2"/>
  <c r="V136" i="1"/>
  <c r="V138" i="1" s="1"/>
  <c r="Q353" i="2"/>
  <c r="U583" i="2"/>
  <c r="U305" i="2"/>
  <c r="U353" i="2"/>
  <c r="U592" i="2"/>
  <c r="N468" i="2"/>
  <c r="N525" i="2"/>
  <c r="Q468" i="2"/>
  <c r="Q239" i="2"/>
  <c r="Q592" i="2"/>
  <c r="V105" i="1"/>
  <c r="U420" i="2"/>
  <c r="U296" i="2"/>
  <c r="N305" i="2"/>
  <c r="N182" i="2"/>
  <c r="Q182" i="2"/>
  <c r="Q9" i="2"/>
  <c r="V104" i="1"/>
  <c r="V60" i="1"/>
  <c r="V586" i="1" s="1"/>
  <c r="V588" i="1" s="1"/>
  <c r="F377" i="2" s="1"/>
  <c r="Q649" i="2"/>
  <c r="V11" i="1"/>
  <c r="Q125" i="2"/>
  <c r="X269" i="1"/>
  <c r="W662" i="1"/>
  <c r="L239" i="2"/>
  <c r="L9" i="2"/>
  <c r="W425" i="1"/>
  <c r="X440" i="1"/>
  <c r="W658" i="1"/>
  <c r="V125" i="2"/>
  <c r="L583" i="2"/>
  <c r="L477" i="2"/>
  <c r="L362" i="2"/>
  <c r="L640" i="2"/>
  <c r="X423" i="1"/>
  <c r="X232" i="1"/>
  <c r="L182" i="2"/>
  <c r="L68" i="2"/>
  <c r="L125" i="2"/>
  <c r="X480" i="1"/>
  <c r="W135" i="1"/>
  <c r="X479" i="1"/>
  <c r="X270" i="1"/>
  <c r="Y18" i="2"/>
  <c r="T580" i="1"/>
  <c r="F318" i="2" s="1"/>
  <c r="Y77" i="2"/>
  <c r="Y305" i="2"/>
  <c r="W585" i="1"/>
  <c r="L305" i="2"/>
  <c r="L468" i="2"/>
  <c r="V420" i="2"/>
  <c r="V534" i="2"/>
  <c r="V411" i="2"/>
  <c r="W125" i="2"/>
  <c r="W271" i="1"/>
  <c r="Y592" i="2"/>
  <c r="X251" i="1"/>
  <c r="X249" i="1"/>
  <c r="X635" i="1"/>
  <c r="X396" i="1" s="1"/>
  <c r="X402" i="1" s="1"/>
  <c r="X661" i="1" s="1"/>
  <c r="Y477" i="2"/>
  <c r="L534" i="2"/>
  <c r="L18" i="2"/>
  <c r="L420" i="2"/>
  <c r="V362" i="2"/>
  <c r="V525" i="2"/>
  <c r="V649" i="2"/>
  <c r="N125" i="2"/>
  <c r="R125" i="2"/>
  <c r="X266" i="1"/>
  <c r="Y420" i="2"/>
  <c r="W208" i="1"/>
  <c r="X102" i="1"/>
  <c r="X447" i="1"/>
  <c r="L649" i="2"/>
  <c r="L296" i="2"/>
  <c r="V592" i="2"/>
  <c r="V239" i="2"/>
  <c r="Y362" i="2"/>
  <c r="X441" i="1"/>
  <c r="W215" i="1"/>
  <c r="W214" i="1"/>
  <c r="W430" i="1"/>
  <c r="W434" i="1" s="1"/>
  <c r="W216" i="1"/>
  <c r="W213" i="1"/>
  <c r="W126" i="2"/>
  <c r="W10" i="2"/>
  <c r="W354" i="2"/>
  <c r="W412" i="2"/>
  <c r="W584" i="2"/>
  <c r="W183" i="2"/>
  <c r="W297" i="2"/>
  <c r="W469" i="2"/>
  <c r="W306" i="2"/>
  <c r="W641" i="2"/>
  <c r="W526" i="2"/>
  <c r="W240" i="2"/>
  <c r="W69" i="2"/>
  <c r="W421" i="2"/>
  <c r="W363" i="2"/>
  <c r="W450" i="1"/>
  <c r="W235" i="1" s="1"/>
  <c r="Q538" i="1"/>
  <c r="Q540" i="1" s="1"/>
  <c r="Q656" i="1" s="1"/>
  <c r="X481" i="1"/>
  <c r="X247" i="1"/>
  <c r="W652" i="1"/>
  <c r="W576" i="1"/>
  <c r="W103" i="1"/>
  <c r="W463" i="1"/>
  <c r="W256" i="1"/>
  <c r="W593" i="1"/>
  <c r="W462" i="1"/>
  <c r="W64" i="1"/>
  <c r="W257" i="1"/>
  <c r="W67" i="1"/>
  <c r="W482" i="1"/>
  <c r="W637" i="1" s="1"/>
  <c r="W474" i="1" s="1"/>
  <c r="W484" i="1" s="1"/>
  <c r="W255" i="1"/>
  <c r="W254" i="1"/>
  <c r="X48" i="1"/>
  <c r="X256" i="1" s="1"/>
  <c r="U246" i="1"/>
  <c r="U259" i="1" s="1"/>
  <c r="U275" i="1" s="1"/>
  <c r="Q331" i="1"/>
  <c r="Q333" i="1" s="1"/>
  <c r="Q335" i="1" s="1"/>
  <c r="U15" i="1"/>
  <c r="U669" i="1" s="1"/>
  <c r="X264" i="1"/>
  <c r="X444" i="1"/>
  <c r="X445" i="1"/>
  <c r="X575" i="1"/>
  <c r="X584" i="1"/>
  <c r="X592" i="1"/>
  <c r="X238" i="1"/>
  <c r="X442" i="1"/>
  <c r="X446" i="1"/>
  <c r="X443" i="1"/>
  <c r="W659" i="1"/>
  <c r="W158" i="1"/>
  <c r="W164" i="1" s="1"/>
  <c r="W166" i="1" s="1"/>
  <c r="L656" i="1"/>
  <c r="L542" i="1"/>
  <c r="F243" i="2"/>
  <c r="L119" i="1"/>
  <c r="H182" i="2"/>
  <c r="H583" i="2"/>
  <c r="H296" i="2"/>
  <c r="H649" i="2"/>
  <c r="H420" i="2"/>
  <c r="H239" i="2"/>
  <c r="H477" i="2"/>
  <c r="H468" i="2"/>
  <c r="H525" i="2"/>
  <c r="H68" i="2"/>
  <c r="H411" i="2"/>
  <c r="H125" i="2"/>
  <c r="H353" i="2"/>
  <c r="H592" i="2"/>
  <c r="H9" i="2"/>
  <c r="H640" i="2"/>
  <c r="H362" i="2"/>
  <c r="H18" i="2"/>
  <c r="H77" i="2"/>
  <c r="H305" i="2"/>
  <c r="H534" i="2"/>
  <c r="T353" i="2"/>
  <c r="T468" i="2"/>
  <c r="T649" i="2"/>
  <c r="T583" i="2"/>
  <c r="T68" i="2"/>
  <c r="T411" i="2"/>
  <c r="T77" i="2"/>
  <c r="T477" i="2"/>
  <c r="T125" i="2"/>
  <c r="T239" i="2"/>
  <c r="T362" i="2"/>
  <c r="T296" i="2"/>
  <c r="T640" i="2"/>
  <c r="T18" i="2"/>
  <c r="T420" i="2"/>
  <c r="T525" i="2"/>
  <c r="T9" i="2"/>
  <c r="T534" i="2"/>
  <c r="T592" i="2"/>
  <c r="T305" i="2"/>
  <c r="T182" i="2"/>
  <c r="K77" i="2"/>
  <c r="K420" i="2"/>
  <c r="K477" i="2"/>
  <c r="K68" i="2"/>
  <c r="K468" i="2"/>
  <c r="K296" i="2"/>
  <c r="K534" i="2"/>
  <c r="K239" i="2"/>
  <c r="K305" i="2"/>
  <c r="K125" i="2"/>
  <c r="K525" i="2"/>
  <c r="K592" i="2"/>
  <c r="K649" i="2"/>
  <c r="K640" i="2"/>
  <c r="K411" i="2"/>
  <c r="K9" i="2"/>
  <c r="K353" i="2"/>
  <c r="K583" i="2"/>
  <c r="K182" i="2"/>
  <c r="K18" i="2"/>
  <c r="K362" i="2"/>
  <c r="P77" i="2"/>
  <c r="P9" i="2"/>
  <c r="P640" i="2"/>
  <c r="P305" i="2"/>
  <c r="P649" i="2"/>
  <c r="P420" i="2"/>
  <c r="P239" i="2"/>
  <c r="P477" i="2"/>
  <c r="P583" i="2"/>
  <c r="P125" i="2"/>
  <c r="P534" i="2"/>
  <c r="P182" i="2"/>
  <c r="P68" i="2"/>
  <c r="P592" i="2"/>
  <c r="P525" i="2"/>
  <c r="P468" i="2"/>
  <c r="P353" i="2"/>
  <c r="P18" i="2"/>
  <c r="P411" i="2"/>
  <c r="P362" i="2"/>
  <c r="P296" i="2"/>
  <c r="T516" i="1"/>
  <c r="K598" i="2"/>
  <c r="M598" i="2"/>
  <c r="T598" i="2"/>
  <c r="R598" i="2"/>
  <c r="J598" i="2"/>
  <c r="L598" i="2"/>
  <c r="S598" i="2"/>
  <c r="Q598" i="2"/>
  <c r="Y598" i="2"/>
  <c r="H598" i="2"/>
  <c r="O598" i="2"/>
  <c r="P598" i="2"/>
  <c r="V598" i="2"/>
  <c r="X598" i="2"/>
  <c r="G598" i="2"/>
  <c r="I598" i="2"/>
  <c r="N598" i="2"/>
  <c r="U598" i="2"/>
  <c r="W598" i="2"/>
  <c r="H540" i="2"/>
  <c r="J540" i="2"/>
  <c r="M540" i="2"/>
  <c r="Q540" i="2"/>
  <c r="W540" i="2"/>
  <c r="K540" i="2"/>
  <c r="L540" i="2"/>
  <c r="N540" i="2"/>
  <c r="R540" i="2"/>
  <c r="X540" i="2"/>
  <c r="G540" i="2"/>
  <c r="O540" i="2"/>
  <c r="S540" i="2"/>
  <c r="T540" i="2"/>
  <c r="I540" i="2"/>
  <c r="P540" i="2"/>
  <c r="V540" i="2"/>
  <c r="U540" i="2"/>
  <c r="Y540" i="2"/>
  <c r="H433" i="2"/>
  <c r="L433" i="2"/>
  <c r="N433" i="2"/>
  <c r="T433" i="2"/>
  <c r="V433" i="2"/>
  <c r="X433" i="2"/>
  <c r="I433" i="2"/>
  <c r="P433" i="2"/>
  <c r="R433" i="2"/>
  <c r="Y433" i="2"/>
  <c r="K433" i="2"/>
  <c r="M433" i="2"/>
  <c r="O433" i="2"/>
  <c r="U433" i="2"/>
  <c r="W433" i="2"/>
  <c r="G433" i="2"/>
  <c r="J433" i="2"/>
  <c r="Q433" i="2"/>
  <c r="S433" i="2"/>
  <c r="O335" i="1"/>
  <c r="O610" i="1"/>
  <c r="F192" i="2"/>
  <c r="V663" i="1"/>
  <c r="V236" i="1"/>
  <c r="V239" i="1"/>
  <c r="V235" i="1"/>
  <c r="V233" i="1"/>
  <c r="V228" i="1"/>
  <c r="V226" i="1"/>
  <c r="V230" i="1"/>
  <c r="V234" i="1"/>
  <c r="V227" i="1"/>
  <c r="V237" i="1"/>
  <c r="V229" i="1"/>
  <c r="AA1052" i="2"/>
  <c r="F1054" i="2"/>
  <c r="F486" i="2"/>
  <c r="R608" i="1"/>
  <c r="H658" i="2"/>
  <c r="N658" i="2"/>
  <c r="R658" i="2"/>
  <c r="U658" i="2"/>
  <c r="G658" i="2"/>
  <c r="M658" i="2"/>
  <c r="Q658" i="2"/>
  <c r="V658" i="2"/>
  <c r="Y658" i="2"/>
  <c r="J658" i="2"/>
  <c r="L658" i="2"/>
  <c r="P658" i="2"/>
  <c r="T658" i="2"/>
  <c r="X658" i="2"/>
  <c r="I658" i="2"/>
  <c r="K658" i="2"/>
  <c r="O658" i="2"/>
  <c r="S658" i="2"/>
  <c r="W658" i="2"/>
  <c r="I86" i="2"/>
  <c r="N86" i="2"/>
  <c r="R86" i="2"/>
  <c r="U86" i="2"/>
  <c r="W86" i="2"/>
  <c r="J86" i="2"/>
  <c r="P86" i="2"/>
  <c r="S86" i="2"/>
  <c r="V86" i="2"/>
  <c r="X86" i="2"/>
  <c r="H86" i="2"/>
  <c r="K86" i="2"/>
  <c r="L86" i="2"/>
  <c r="Q86" i="2"/>
  <c r="Y86" i="2"/>
  <c r="G86" i="2"/>
  <c r="M86" i="2"/>
  <c r="O86" i="2"/>
  <c r="T86" i="2"/>
  <c r="N331" i="1"/>
  <c r="V478" i="2"/>
  <c r="Q478" i="2"/>
  <c r="L478" i="2"/>
  <c r="W478" i="2"/>
  <c r="N478" i="2"/>
  <c r="R478" i="2"/>
  <c r="O478" i="2"/>
  <c r="T478" i="2"/>
  <c r="J478" i="2"/>
  <c r="U478" i="2"/>
  <c r="S478" i="2"/>
  <c r="P478" i="2"/>
  <c r="G478" i="2"/>
  <c r="K478" i="2"/>
  <c r="I478" i="2"/>
  <c r="H478" i="2"/>
  <c r="M478" i="2"/>
  <c r="F480" i="2"/>
  <c r="T650" i="2"/>
  <c r="Q650" i="2"/>
  <c r="L650" i="2"/>
  <c r="J650" i="2"/>
  <c r="P650" i="2"/>
  <c r="V650" i="2"/>
  <c r="W650" i="2"/>
  <c r="U650" i="2"/>
  <c r="S650" i="2"/>
  <c r="N650" i="2"/>
  <c r="R650" i="2"/>
  <c r="O650" i="2"/>
  <c r="I650" i="2"/>
  <c r="H650" i="2"/>
  <c r="G650" i="2"/>
  <c r="K650" i="2"/>
  <c r="M650" i="2"/>
  <c r="F652" i="2"/>
  <c r="U535" i="2"/>
  <c r="V535" i="2"/>
  <c r="T535" i="2"/>
  <c r="Q535" i="2"/>
  <c r="L535" i="2"/>
  <c r="J535" i="2"/>
  <c r="W535" i="2"/>
  <c r="S535" i="2"/>
  <c r="P535" i="2"/>
  <c r="N535" i="2"/>
  <c r="R535" i="2"/>
  <c r="O535" i="2"/>
  <c r="K535" i="2"/>
  <c r="I535" i="2"/>
  <c r="H535" i="2"/>
  <c r="G535" i="2"/>
  <c r="M535" i="2"/>
  <c r="F537" i="2"/>
  <c r="R308" i="1"/>
  <c r="R331" i="1"/>
  <c r="R333" i="1" s="1"/>
  <c r="R538" i="1"/>
  <c r="R540" i="1" s="1"/>
  <c r="G1063" i="2"/>
  <c r="V166" i="1"/>
  <c r="V427" i="1"/>
  <c r="U241" i="1"/>
  <c r="X206" i="1"/>
  <c r="X631" i="1"/>
  <c r="X364" i="1" s="1"/>
  <c r="X372" i="1" s="1"/>
  <c r="X29" i="1"/>
  <c r="X455" i="1"/>
  <c r="X456" i="1"/>
  <c r="X459" i="1"/>
  <c r="X248" i="1"/>
  <c r="X475" i="1"/>
  <c r="X415" i="1"/>
  <c r="X499" i="1"/>
  <c r="X634" i="1"/>
  <c r="X386" i="1" s="1"/>
  <c r="X393" i="1" s="1"/>
  <c r="X306" i="1"/>
  <c r="L610" i="1"/>
  <c r="L335" i="1"/>
  <c r="F186" i="2"/>
  <c r="I296" i="2"/>
  <c r="I362" i="2"/>
  <c r="I592" i="2"/>
  <c r="I411" i="2"/>
  <c r="I125" i="2"/>
  <c r="I640" i="2"/>
  <c r="I18" i="2"/>
  <c r="I649" i="2"/>
  <c r="I182" i="2"/>
  <c r="I420" i="2"/>
  <c r="I477" i="2"/>
  <c r="I534" i="2"/>
  <c r="I353" i="2"/>
  <c r="I305" i="2"/>
  <c r="I9" i="2"/>
  <c r="I239" i="2"/>
  <c r="I468" i="2"/>
  <c r="I77" i="2"/>
  <c r="I68" i="2"/>
  <c r="I583" i="2"/>
  <c r="I525" i="2"/>
  <c r="O649" i="2"/>
  <c r="O362" i="2"/>
  <c r="O77" i="2"/>
  <c r="O583" i="2"/>
  <c r="O296" i="2"/>
  <c r="O18" i="2"/>
  <c r="O305" i="2"/>
  <c r="O68" i="2"/>
  <c r="O468" i="2"/>
  <c r="O239" i="2"/>
  <c r="O353" i="2"/>
  <c r="O9" i="2"/>
  <c r="O477" i="2"/>
  <c r="O525" i="2"/>
  <c r="O411" i="2"/>
  <c r="O534" i="2"/>
  <c r="O420" i="2"/>
  <c r="O125" i="2"/>
  <c r="O640" i="2"/>
  <c r="O592" i="2"/>
  <c r="O182" i="2"/>
  <c r="S305" i="2"/>
  <c r="S649" i="2"/>
  <c r="S296" i="2"/>
  <c r="S525" i="2"/>
  <c r="S9" i="2"/>
  <c r="S411" i="2"/>
  <c r="S18" i="2"/>
  <c r="S353" i="2"/>
  <c r="S477" i="2"/>
  <c r="S583" i="2"/>
  <c r="S77" i="2"/>
  <c r="S68" i="2"/>
  <c r="S362" i="2"/>
  <c r="S182" i="2"/>
  <c r="S125" i="2"/>
  <c r="S420" i="2"/>
  <c r="S592" i="2"/>
  <c r="S239" i="2"/>
  <c r="S534" i="2"/>
  <c r="S468" i="2"/>
  <c r="S640" i="2"/>
  <c r="J420" i="2"/>
  <c r="J534" i="2"/>
  <c r="J305" i="2"/>
  <c r="J68" i="2"/>
  <c r="J583" i="2"/>
  <c r="J362" i="2"/>
  <c r="J239" i="2"/>
  <c r="J525" i="2"/>
  <c r="J77" i="2"/>
  <c r="J411" i="2"/>
  <c r="J640" i="2"/>
  <c r="J468" i="2"/>
  <c r="J353" i="2"/>
  <c r="J18" i="2"/>
  <c r="J477" i="2"/>
  <c r="J9" i="2"/>
  <c r="J649" i="2"/>
  <c r="J182" i="2"/>
  <c r="J592" i="2"/>
  <c r="J296" i="2"/>
  <c r="J125" i="2"/>
  <c r="M525" i="2"/>
  <c r="M305" i="2"/>
  <c r="M468" i="2"/>
  <c r="M477" i="2"/>
  <c r="M583" i="2"/>
  <c r="M296" i="2"/>
  <c r="M125" i="2"/>
  <c r="M640" i="2"/>
  <c r="M77" i="2"/>
  <c r="M68" i="2"/>
  <c r="M9" i="2"/>
  <c r="M420" i="2"/>
  <c r="M411" i="2"/>
  <c r="M18" i="2"/>
  <c r="M353" i="2"/>
  <c r="M362" i="2"/>
  <c r="M182" i="2"/>
  <c r="M649" i="2"/>
  <c r="M239" i="2"/>
  <c r="M534" i="2"/>
  <c r="M592" i="2"/>
  <c r="X77" i="2"/>
  <c r="X420" i="2"/>
  <c r="X305" i="2"/>
  <c r="X534" i="2"/>
  <c r="X649" i="2"/>
  <c r="X592" i="2"/>
  <c r="X18" i="2"/>
  <c r="X477" i="2"/>
  <c r="X362" i="2"/>
  <c r="I187" i="2"/>
  <c r="G187" i="2"/>
  <c r="L187" i="2"/>
  <c r="N187" i="2"/>
  <c r="R187" i="2"/>
  <c r="S187" i="2"/>
  <c r="U187" i="2"/>
  <c r="X187" i="2"/>
  <c r="H187" i="2"/>
  <c r="M187" i="2"/>
  <c r="Q187" i="2"/>
  <c r="V187" i="2"/>
  <c r="T187" i="2"/>
  <c r="W187" i="2"/>
  <c r="K187" i="2"/>
  <c r="J187" i="2"/>
  <c r="O187" i="2"/>
  <c r="P187" i="2"/>
  <c r="M654" i="1"/>
  <c r="M112" i="1"/>
  <c r="M116" i="1" s="1"/>
  <c r="M140" i="1" s="1"/>
  <c r="F130" i="2" s="1"/>
  <c r="V593" i="2"/>
  <c r="Q593" i="2"/>
  <c r="L593" i="2"/>
  <c r="W593" i="2"/>
  <c r="U593" i="2"/>
  <c r="N593" i="2"/>
  <c r="R593" i="2"/>
  <c r="T593" i="2"/>
  <c r="J593" i="2"/>
  <c r="S593" i="2"/>
  <c r="P593" i="2"/>
  <c r="O593" i="2"/>
  <c r="G593" i="2"/>
  <c r="M593" i="2"/>
  <c r="I593" i="2"/>
  <c r="H593" i="2"/>
  <c r="K593" i="2"/>
  <c r="F595" i="2"/>
  <c r="T187" i="1"/>
  <c r="T210" i="1" s="1"/>
  <c r="T223" i="1" s="1"/>
  <c r="P333" i="1"/>
  <c r="P308" i="1"/>
  <c r="F483" i="2"/>
  <c r="Q608" i="1"/>
  <c r="K655" i="2"/>
  <c r="L655" i="2"/>
  <c r="P655" i="2"/>
  <c r="R655" i="2"/>
  <c r="G655" i="2"/>
  <c r="J655" i="2"/>
  <c r="N655" i="2"/>
  <c r="Q655" i="2"/>
  <c r="Y655" i="2"/>
  <c r="I655" i="2"/>
  <c r="O655" i="2"/>
  <c r="T655" i="2"/>
  <c r="V655" i="2"/>
  <c r="X655" i="2"/>
  <c r="H655" i="2"/>
  <c r="M655" i="2"/>
  <c r="S655" i="2"/>
  <c r="U655" i="2"/>
  <c r="W655" i="2"/>
  <c r="H83" i="2"/>
  <c r="N83" i="2"/>
  <c r="T83" i="2"/>
  <c r="V83" i="2"/>
  <c r="G83" i="2"/>
  <c r="M83" i="2"/>
  <c r="Q83" i="2"/>
  <c r="S83" i="2"/>
  <c r="X83" i="2"/>
  <c r="J83" i="2"/>
  <c r="L83" i="2"/>
  <c r="P83" i="2"/>
  <c r="R83" i="2"/>
  <c r="Y83" i="2"/>
  <c r="I83" i="2"/>
  <c r="K83" i="2"/>
  <c r="O83" i="2"/>
  <c r="U83" i="2"/>
  <c r="W83" i="2"/>
  <c r="G375" i="2"/>
  <c r="M375" i="2"/>
  <c r="V375" i="2"/>
  <c r="K375" i="2"/>
  <c r="T375" i="2"/>
  <c r="H375" i="2"/>
  <c r="P375" i="2"/>
  <c r="W375" i="2"/>
  <c r="N375" i="2"/>
  <c r="U375" i="2"/>
  <c r="J375" i="2"/>
  <c r="Q375" i="2"/>
  <c r="X375" i="2"/>
  <c r="O375" i="2"/>
  <c r="Y375" i="2"/>
  <c r="L375" i="2"/>
  <c r="S375" i="2"/>
  <c r="I375" i="2"/>
  <c r="R375" i="2"/>
  <c r="O542" i="1"/>
  <c r="O656" i="1"/>
  <c r="F249" i="2"/>
  <c r="O119" i="1"/>
  <c r="O122" i="1" s="1"/>
  <c r="W661" i="1"/>
  <c r="W179" i="1"/>
  <c r="W185" i="1" s="1"/>
  <c r="W660" i="1"/>
  <c r="W404" i="1"/>
  <c r="W169" i="1"/>
  <c r="W176" i="1" s="1"/>
  <c r="V665" i="1"/>
  <c r="V263" i="1"/>
  <c r="V273" i="1" s="1"/>
  <c r="J116" i="1"/>
  <c r="J601" i="2"/>
  <c r="N601" i="2"/>
  <c r="T601" i="2"/>
  <c r="V601" i="2"/>
  <c r="H601" i="2"/>
  <c r="M601" i="2"/>
  <c r="R601" i="2"/>
  <c r="S601" i="2"/>
  <c r="Y601" i="2"/>
  <c r="I601" i="2"/>
  <c r="L601" i="2"/>
  <c r="O601" i="2"/>
  <c r="Q601" i="2"/>
  <c r="X601" i="2"/>
  <c r="G601" i="2"/>
  <c r="K601" i="2"/>
  <c r="P601" i="2"/>
  <c r="U601" i="2"/>
  <c r="W601" i="2"/>
  <c r="K543" i="2"/>
  <c r="M543" i="2"/>
  <c r="R543" i="2"/>
  <c r="T543" i="2"/>
  <c r="J543" i="2"/>
  <c r="L543" i="2"/>
  <c r="Q543" i="2"/>
  <c r="S543" i="2"/>
  <c r="W543" i="2"/>
  <c r="H543" i="2"/>
  <c r="N543" i="2"/>
  <c r="P543" i="2"/>
  <c r="V543" i="2"/>
  <c r="Y543" i="2"/>
  <c r="G543" i="2"/>
  <c r="I543" i="2"/>
  <c r="O543" i="2"/>
  <c r="U543" i="2"/>
  <c r="X543" i="2"/>
  <c r="N538" i="1"/>
  <c r="U667" i="1"/>
  <c r="U577" i="1"/>
  <c r="U329" i="1"/>
  <c r="U594" i="1"/>
  <c r="U596" i="1" s="1"/>
  <c r="F434" i="2" s="1"/>
  <c r="U586" i="1"/>
  <c r="U588" i="1" s="1"/>
  <c r="F376" i="2" s="1"/>
  <c r="U536" i="1"/>
  <c r="U328" i="1"/>
  <c r="U535" i="1"/>
  <c r="V78" i="2"/>
  <c r="T78" i="2"/>
  <c r="L78" i="2"/>
  <c r="S78" i="2"/>
  <c r="P78" i="2"/>
  <c r="O78" i="2"/>
  <c r="Q78" i="2"/>
  <c r="J78" i="2"/>
  <c r="W78" i="2"/>
  <c r="U78" i="2"/>
  <c r="N78" i="2"/>
  <c r="R78" i="2"/>
  <c r="I78" i="2"/>
  <c r="H78" i="2"/>
  <c r="G78" i="2"/>
  <c r="M78" i="2"/>
  <c r="K78" i="2"/>
  <c r="F80" i="2"/>
  <c r="Y148" i="1"/>
  <c r="Y174" i="1"/>
  <c r="Y191" i="1"/>
  <c r="Y388" i="1"/>
  <c r="Y44" i="1"/>
  <c r="Y461" i="1" s="1"/>
  <c r="Y115" i="1"/>
  <c r="Y27" i="1"/>
  <c r="Y192" i="1"/>
  <c r="Y287" i="1"/>
  <c r="Y285" i="1"/>
  <c r="Y201" i="1"/>
  <c r="Y147" i="1"/>
  <c r="Y193" i="1"/>
  <c r="Y289" i="1"/>
  <c r="Y503" i="1"/>
  <c r="Y19" i="1"/>
  <c r="Y150" i="1"/>
  <c r="Y40" i="1"/>
  <c r="Y457" i="1" s="1"/>
  <c r="Y160" i="1"/>
  <c r="Y409" i="1"/>
  <c r="Y413" i="1"/>
  <c r="Y512" i="1"/>
  <c r="Y181" i="1"/>
  <c r="Y182" i="1"/>
  <c r="Y151" i="1"/>
  <c r="Y46" i="1"/>
  <c r="Y39" i="1"/>
  <c r="Y266" i="1" s="1"/>
  <c r="Y23" i="1"/>
  <c r="Y219" i="1"/>
  <c r="Y410" i="1"/>
  <c r="Y217" i="1"/>
  <c r="Y288" i="1"/>
  <c r="Y369" i="1"/>
  <c r="Y33" i="1"/>
  <c r="Y153" i="1"/>
  <c r="Y218" i="1"/>
  <c r="Y299" i="1"/>
  <c r="Y365" i="1"/>
  <c r="Y400" i="1"/>
  <c r="Y398" i="1"/>
  <c r="Y303" i="1"/>
  <c r="Y296" i="1"/>
  <c r="Y418" i="1"/>
  <c r="Y378" i="1"/>
  <c r="Y202" i="1"/>
  <c r="Y173" i="1"/>
  <c r="Y294" i="1"/>
  <c r="Y74" i="1"/>
  <c r="Y286" i="1"/>
  <c r="Y203" i="1"/>
  <c r="Y298" i="1"/>
  <c r="Y399" i="1"/>
  <c r="Y65" i="1"/>
  <c r="Y66" i="1"/>
  <c r="Y508" i="1"/>
  <c r="Y172" i="1"/>
  <c r="Y101" i="1"/>
  <c r="Y194" i="1"/>
  <c r="Y391" i="1"/>
  <c r="Y496" i="1"/>
  <c r="Y41" i="1"/>
  <c r="Y479" i="1" s="1"/>
  <c r="Y397" i="1"/>
  <c r="Y412" i="1"/>
  <c r="Y510" i="1"/>
  <c r="Y253" i="1"/>
  <c r="Y368" i="1"/>
  <c r="Y460" i="1"/>
  <c r="Y504" i="1"/>
  <c r="Z2" i="1"/>
  <c r="Y494" i="1"/>
  <c r="Y420" i="1"/>
  <c r="Y370" i="1"/>
  <c r="Y509" i="1"/>
  <c r="Y170" i="1"/>
  <c r="Y376" i="1"/>
  <c r="Y301" i="1"/>
  <c r="Y390" i="1"/>
  <c r="Y183" i="1"/>
  <c r="Y511" i="1"/>
  <c r="Y204" i="1"/>
  <c r="Y171" i="1"/>
  <c r="Y432" i="1"/>
  <c r="Y505" i="1"/>
  <c r="Y419" i="1"/>
  <c r="Y379" i="1"/>
  <c r="Y300" i="1"/>
  <c r="Y366" i="1"/>
  <c r="Y297" i="1"/>
  <c r="Y45" i="1"/>
  <c r="Y480" i="1" s="1"/>
  <c r="Y152" i="1"/>
  <c r="Y641" i="1"/>
  <c r="Y367" i="1"/>
  <c r="Y180" i="1"/>
  <c r="Y377" i="1"/>
  <c r="Y591" i="1"/>
  <c r="Y149" i="1"/>
  <c r="Y161" i="1"/>
  <c r="Y162" i="1"/>
  <c r="Y38" i="1"/>
  <c r="Y475" i="1" s="1"/>
  <c r="Y42" i="1"/>
  <c r="Y507" i="1"/>
  <c r="Y583" i="1"/>
  <c r="Y133" i="1"/>
  <c r="Y387" i="1"/>
  <c r="Y421" i="1"/>
  <c r="Y497" i="1"/>
  <c r="Y502" i="1"/>
  <c r="Y431" i="1"/>
  <c r="Y642" i="1"/>
  <c r="Y506" i="1"/>
  <c r="Y43" i="1"/>
  <c r="Y459" i="1" s="1"/>
  <c r="Y75" i="1"/>
  <c r="Y389" i="1"/>
  <c r="Y302" i="1"/>
  <c r="Y295" i="1"/>
  <c r="Y495" i="1"/>
  <c r="Y411" i="1"/>
  <c r="Y493" i="1"/>
  <c r="Y159" i="1"/>
  <c r="Y304" i="1"/>
  <c r="G317" i="2"/>
  <c r="J317" i="2"/>
  <c r="I317" i="2"/>
  <c r="L317" i="2"/>
  <c r="O317" i="2"/>
  <c r="P317" i="2"/>
  <c r="T317" i="2"/>
  <c r="V317" i="2"/>
  <c r="S317" i="2"/>
  <c r="W317" i="2"/>
  <c r="Y317" i="2"/>
  <c r="H317" i="2"/>
  <c r="K317" i="2"/>
  <c r="M317" i="2"/>
  <c r="N317" i="2"/>
  <c r="R317" i="2"/>
  <c r="U317" i="2"/>
  <c r="Q317" i="2"/>
  <c r="X317" i="2"/>
  <c r="V187" i="1"/>
  <c r="X291" i="1"/>
  <c r="X477" i="1"/>
  <c r="X454" i="1"/>
  <c r="X476" i="1"/>
  <c r="X514" i="1"/>
  <c r="X633" i="1"/>
  <c r="X375" i="1" s="1"/>
  <c r="X381" i="1" s="1"/>
  <c r="W383" i="1"/>
  <c r="AB1052" i="2" l="1"/>
  <c r="AC1052" i="2"/>
  <c r="X593" i="2"/>
  <c r="X640" i="2"/>
  <c r="X296" i="2"/>
  <c r="X411" i="2"/>
  <c r="X468" i="2"/>
  <c r="X583" i="2"/>
  <c r="X525" i="2"/>
  <c r="X535" i="2"/>
  <c r="X78" i="2"/>
  <c r="X353" i="2"/>
  <c r="X68" i="2"/>
  <c r="X182" i="2"/>
  <c r="X650" i="2"/>
  <c r="X239" i="2"/>
  <c r="X125" i="2"/>
  <c r="Y374" i="2"/>
  <c r="Y700" i="2"/>
  <c r="Y767" i="2"/>
  <c r="Y1087" i="2"/>
  <c r="Y977" i="2"/>
  <c r="Y976" i="2"/>
  <c r="Y791" i="2"/>
  <c r="Y1061" i="2"/>
  <c r="Y1062" i="2" s="1"/>
  <c r="Y1063" i="2" s="1"/>
  <c r="Y789" i="2"/>
  <c r="Y705" i="2"/>
  <c r="Y702" i="2"/>
  <c r="Y314" i="2"/>
  <c r="Y995" i="2"/>
  <c r="Y130" i="2" s="1"/>
  <c r="Y701" i="2"/>
  <c r="Y1002" i="2"/>
  <c r="Y1047" i="2"/>
  <c r="Y1048" i="2" s="1"/>
  <c r="Y1049" i="2" s="1"/>
  <c r="Y765" i="2"/>
  <c r="Y760" i="2"/>
  <c r="Y761" i="2"/>
  <c r="Y371" i="2"/>
  <c r="Y432" i="2"/>
  <c r="Y1001" i="2"/>
  <c r="Y697" i="2"/>
  <c r="Y800" i="2" s="1"/>
  <c r="Y762" i="2"/>
  <c r="Y426" i="2"/>
  <c r="Y24" i="2"/>
  <c r="Y311" i="2"/>
  <c r="Y1003" i="2"/>
  <c r="Y998" i="2"/>
  <c r="Z2" i="2"/>
  <c r="Y429" i="2"/>
  <c r="Y788" i="2"/>
  <c r="Y942" i="2" s="1"/>
  <c r="Y704" i="2"/>
  <c r="Y708" i="2"/>
  <c r="Y368" i="2"/>
  <c r="X469" i="2"/>
  <c r="X412" i="2"/>
  <c r="X421" i="2"/>
  <c r="X19" i="2"/>
  <c r="X641" i="2"/>
  <c r="X240" i="2"/>
  <c r="X363" i="2"/>
  <c r="X306" i="2"/>
  <c r="X584" i="2"/>
  <c r="X183" i="2"/>
  <c r="X297" i="2"/>
  <c r="X354" i="2"/>
  <c r="X69" i="2"/>
  <c r="X126" i="2"/>
  <c r="X526" i="2"/>
  <c r="X10" i="2"/>
  <c r="X12" i="2"/>
  <c r="X643" i="2"/>
  <c r="X472" i="2"/>
  <c r="X299" i="2"/>
  <c r="X73" i="2"/>
  <c r="X698" i="2"/>
  <c r="X13" i="2"/>
  <c r="X587" i="2"/>
  <c r="X530" i="2"/>
  <c r="X128" i="2"/>
  <c r="X356" i="2"/>
  <c r="X416" i="2"/>
  <c r="X14" i="2"/>
  <c r="X244" i="2"/>
  <c r="X473" i="2"/>
  <c r="X529" i="2"/>
  <c r="X415" i="2"/>
  <c r="X72" i="2"/>
  <c r="X586" i="2"/>
  <c r="X528" i="2"/>
  <c r="X185" i="2"/>
  <c r="X71" i="2"/>
  <c r="X301" i="2"/>
  <c r="X300" i="2"/>
  <c r="X645" i="2"/>
  <c r="X588" i="2"/>
  <c r="X242" i="2"/>
  <c r="X358" i="2"/>
  <c r="X644" i="2"/>
  <c r="X471" i="2"/>
  <c r="X414" i="2"/>
  <c r="X357" i="2"/>
  <c r="Y35" i="1"/>
  <c r="G30" i="2"/>
  <c r="X430" i="1"/>
  <c r="X434" i="1" s="1"/>
  <c r="X50" i="1"/>
  <c r="Y30" i="2"/>
  <c r="O30" i="2"/>
  <c r="J30" i="2"/>
  <c r="Z30" i="2"/>
  <c r="P30" i="2"/>
  <c r="K30" i="2"/>
  <c r="H30" i="2"/>
  <c r="L30" i="2"/>
  <c r="I30" i="2"/>
  <c r="Y653" i="1"/>
  <c r="X30" i="2"/>
  <c r="S602" i="1"/>
  <c r="V107" i="1"/>
  <c r="U30" i="2"/>
  <c r="W30" i="2"/>
  <c r="T30" i="2"/>
  <c r="S30" i="2"/>
  <c r="R30" i="2"/>
  <c r="Q30" i="2"/>
  <c r="S606" i="1"/>
  <c r="S325" i="1"/>
  <c r="S529" i="1"/>
  <c r="S532" i="1"/>
  <c r="S600" i="1"/>
  <c r="F546" i="2" s="1"/>
  <c r="J546" i="2" s="1"/>
  <c r="S321" i="1"/>
  <c r="S109" i="1"/>
  <c r="F89" i="2" s="1"/>
  <c r="R89" i="2" s="1"/>
  <c r="S598" i="1"/>
  <c r="F489" i="2" s="1"/>
  <c r="S604" i="1"/>
  <c r="F661" i="2" s="1"/>
  <c r="I661" i="2" s="1"/>
  <c r="V30" i="2"/>
  <c r="N30" i="2"/>
  <c r="S130" i="1"/>
  <c r="V486" i="1"/>
  <c r="V488" i="1" s="1"/>
  <c r="V490" i="1" s="1"/>
  <c r="V516" i="1" s="1"/>
  <c r="V246" i="1"/>
  <c r="V259" i="1" s="1"/>
  <c r="V275" i="1" s="1"/>
  <c r="X216" i="1"/>
  <c r="X214" i="1"/>
  <c r="X215" i="1"/>
  <c r="T127" i="1"/>
  <c r="F31" i="2"/>
  <c r="H31" i="2" s="1"/>
  <c r="V536" i="1"/>
  <c r="T114" i="1"/>
  <c r="T128" i="1"/>
  <c r="T113" i="1"/>
  <c r="T81" i="1"/>
  <c r="U69" i="1"/>
  <c r="U128" i="1" s="1"/>
  <c r="T126" i="1"/>
  <c r="T95" i="1"/>
  <c r="T98" i="1" s="1"/>
  <c r="T321" i="1" s="1"/>
  <c r="T125" i="1"/>
  <c r="W105" i="1"/>
  <c r="Y592" i="1"/>
  <c r="U578" i="1"/>
  <c r="U580" i="1" s="1"/>
  <c r="F319" i="2" s="1"/>
  <c r="W62" i="1"/>
  <c r="Y584" i="1"/>
  <c r="X179" i="1"/>
  <c r="X185" i="1" s="1"/>
  <c r="Y441" i="1"/>
  <c r="Y446" i="1"/>
  <c r="W636" i="1"/>
  <c r="W453" i="1" s="1"/>
  <c r="W465" i="1" s="1"/>
  <c r="W246" i="1" s="1"/>
  <c r="W259" i="1" s="1"/>
  <c r="W226" i="1"/>
  <c r="V15" i="1"/>
  <c r="V669" i="1" s="1"/>
  <c r="Y477" i="1"/>
  <c r="W236" i="1"/>
  <c r="W665" i="1"/>
  <c r="W263" i="1"/>
  <c r="W273" i="1" s="1"/>
  <c r="V667" i="1"/>
  <c r="V594" i="1"/>
  <c r="V596" i="1" s="1"/>
  <c r="F435" i="2" s="1"/>
  <c r="N435" i="2" s="1"/>
  <c r="W229" i="1"/>
  <c r="X254" i="1"/>
  <c r="V328" i="1"/>
  <c r="V535" i="1"/>
  <c r="V329" i="1"/>
  <c r="V577" i="1"/>
  <c r="F254" i="2"/>
  <c r="H254" i="2" s="1"/>
  <c r="U277" i="1"/>
  <c r="Q119" i="1"/>
  <c r="Q122" i="1" s="1"/>
  <c r="W9" i="1"/>
  <c r="W12" i="1"/>
  <c r="W77" i="1"/>
  <c r="W79" i="1" s="1"/>
  <c r="W96" i="1" s="1"/>
  <c r="W651" i="1"/>
  <c r="X450" i="1"/>
  <c r="X239" i="1" s="1"/>
  <c r="W104" i="1"/>
  <c r="W136" i="1"/>
  <c r="W138" i="1" s="1"/>
  <c r="W63" i="1"/>
  <c r="W10" i="1"/>
  <c r="Y478" i="1"/>
  <c r="W11" i="1"/>
  <c r="F197" i="2"/>
  <c r="T197" i="2" s="1"/>
  <c r="Y248" i="1"/>
  <c r="W13" i="1"/>
  <c r="Q610" i="1"/>
  <c r="Q542" i="1"/>
  <c r="X255" i="1"/>
  <c r="X271" i="1"/>
  <c r="Y232" i="1"/>
  <c r="Y238" i="1"/>
  <c r="Y249" i="1"/>
  <c r="Y456" i="1"/>
  <c r="W239" i="1"/>
  <c r="W663" i="1"/>
  <c r="X135" i="1"/>
  <c r="W228" i="1"/>
  <c r="X482" i="1"/>
  <c r="X637" i="1" s="1"/>
  <c r="X474" i="1" s="1"/>
  <c r="X484" i="1" s="1"/>
  <c r="W227" i="1"/>
  <c r="W230" i="1"/>
  <c r="X64" i="1"/>
  <c r="X462" i="1"/>
  <c r="W427" i="1"/>
  <c r="Y448" i="1"/>
  <c r="Y574" i="1"/>
  <c r="W237" i="1"/>
  <c r="W233" i="1"/>
  <c r="Y231" i="1"/>
  <c r="Y444" i="1"/>
  <c r="Y267" i="1"/>
  <c r="W234" i="1"/>
  <c r="W221" i="1"/>
  <c r="Y514" i="1"/>
  <c r="Y445" i="1"/>
  <c r="Y268" i="1"/>
  <c r="Y635" i="1"/>
  <c r="Y396" i="1" s="1"/>
  <c r="Y402" i="1" s="1"/>
  <c r="Y661" i="1" s="1"/>
  <c r="Y250" i="1"/>
  <c r="X652" i="1"/>
  <c r="X76" i="1"/>
  <c r="X463" i="1"/>
  <c r="X103" i="1"/>
  <c r="X67" i="1"/>
  <c r="X585" i="1"/>
  <c r="X576" i="1"/>
  <c r="X257" i="1"/>
  <c r="X593" i="1"/>
  <c r="Y447" i="1"/>
  <c r="Y458" i="1"/>
  <c r="Y102" i="1"/>
  <c r="Y575" i="1"/>
  <c r="Y443" i="1"/>
  <c r="Y476" i="1"/>
  <c r="Y442" i="1"/>
  <c r="Y264" i="1"/>
  <c r="Y440" i="1"/>
  <c r="Y499" i="1"/>
  <c r="Y134" i="1"/>
  <c r="U279" i="1"/>
  <c r="U308" i="1" s="1"/>
  <c r="Y481" i="1"/>
  <c r="Y270" i="1"/>
  <c r="Y247" i="1"/>
  <c r="Y454" i="1"/>
  <c r="W187" i="1"/>
  <c r="W210" i="1" s="1"/>
  <c r="R610" i="1"/>
  <c r="R335" i="1"/>
  <c r="F200" i="2"/>
  <c r="I434" i="2"/>
  <c r="O434" i="2"/>
  <c r="M434" i="2"/>
  <c r="S434" i="2"/>
  <c r="T434" i="2"/>
  <c r="Z434" i="2"/>
  <c r="X434" i="2"/>
  <c r="G434" i="2"/>
  <c r="L434" i="2"/>
  <c r="P434" i="2"/>
  <c r="V434" i="2"/>
  <c r="W434" i="2"/>
  <c r="Y434" i="2"/>
  <c r="R434" i="2"/>
  <c r="Q434" i="2"/>
  <c r="H434" i="2"/>
  <c r="U434" i="2"/>
  <c r="K434" i="2"/>
  <c r="N434" i="2"/>
  <c r="J434" i="2"/>
  <c r="N540" i="1"/>
  <c r="J140" i="1"/>
  <c r="G483" i="2"/>
  <c r="K483" i="2"/>
  <c r="N483" i="2"/>
  <c r="U483" i="2"/>
  <c r="X483" i="2"/>
  <c r="H483" i="2"/>
  <c r="L483" i="2"/>
  <c r="O483" i="2"/>
  <c r="V483" i="2"/>
  <c r="Y483" i="2"/>
  <c r="I483" i="2"/>
  <c r="P483" i="2"/>
  <c r="R483" i="2"/>
  <c r="Q483" i="2"/>
  <c r="W483" i="2"/>
  <c r="J483" i="2"/>
  <c r="M483" i="2"/>
  <c r="S483" i="2"/>
  <c r="T483" i="2"/>
  <c r="Z483" i="2"/>
  <c r="P657" i="1"/>
  <c r="P120" i="1"/>
  <c r="P122" i="1" s="1"/>
  <c r="H186" i="2"/>
  <c r="L186" i="2"/>
  <c r="Q186" i="2"/>
  <c r="S186" i="2"/>
  <c r="U186" i="2"/>
  <c r="W186" i="2"/>
  <c r="K186" i="2"/>
  <c r="G186" i="2"/>
  <c r="I186" i="2"/>
  <c r="N186" i="2"/>
  <c r="M186" i="2"/>
  <c r="R186" i="2"/>
  <c r="T186" i="2"/>
  <c r="V186" i="2"/>
  <c r="X186" i="2"/>
  <c r="J186" i="2"/>
  <c r="O186" i="2"/>
  <c r="P186" i="2"/>
  <c r="F188" i="2"/>
  <c r="U666" i="1"/>
  <c r="U531" i="1"/>
  <c r="U534" i="1"/>
  <c r="U526" i="1"/>
  <c r="U525" i="1"/>
  <c r="U327" i="1"/>
  <c r="U318" i="1"/>
  <c r="U322" i="1"/>
  <c r="U326" i="1"/>
  <c r="U323" i="1"/>
  <c r="U533" i="1"/>
  <c r="U320" i="1"/>
  <c r="U319" i="1"/>
  <c r="U528" i="1"/>
  <c r="U530" i="1"/>
  <c r="U317" i="1"/>
  <c r="U527" i="1"/>
  <c r="X404" i="1"/>
  <c r="X660" i="1"/>
  <c r="X169" i="1"/>
  <c r="X176" i="1" s="1"/>
  <c r="X662" i="1"/>
  <c r="X425" i="1"/>
  <c r="X190" i="1"/>
  <c r="X196" i="1" s="1"/>
  <c r="X208" i="1" s="1"/>
  <c r="X658" i="1"/>
  <c r="X383" i="1"/>
  <c r="X146" i="1"/>
  <c r="X155" i="1" s="1"/>
  <c r="F604" i="2"/>
  <c r="N333" i="1"/>
  <c r="J486" i="2"/>
  <c r="L486" i="2"/>
  <c r="T486" i="2"/>
  <c r="W486" i="2"/>
  <c r="Z486" i="2"/>
  <c r="I486" i="2"/>
  <c r="N486" i="2"/>
  <c r="Q486" i="2"/>
  <c r="U486" i="2"/>
  <c r="V486" i="2"/>
  <c r="G486" i="2"/>
  <c r="M486" i="2"/>
  <c r="P486" i="2"/>
  <c r="S486" i="2"/>
  <c r="Y486" i="2"/>
  <c r="H486" i="2"/>
  <c r="K486" i="2"/>
  <c r="O486" i="2"/>
  <c r="R486" i="2"/>
  <c r="X486" i="2"/>
  <c r="G1054" i="2"/>
  <c r="K1054" i="2"/>
  <c r="K1055" i="2" s="1"/>
  <c r="J1054" i="2"/>
  <c r="J1055" i="2" s="1"/>
  <c r="N1054" i="2"/>
  <c r="N1055" i="2" s="1"/>
  <c r="L1054" i="2"/>
  <c r="L1055" i="2" s="1"/>
  <c r="R1054" i="2"/>
  <c r="R1055" i="2" s="1"/>
  <c r="T1054" i="2"/>
  <c r="T1055" i="2" s="1"/>
  <c r="Q1054" i="2"/>
  <c r="Q1055" i="2" s="1"/>
  <c r="W1054" i="2"/>
  <c r="W1055" i="2" s="1"/>
  <c r="Y1054" i="2"/>
  <c r="Y1055" i="2" s="1"/>
  <c r="F1055" i="2"/>
  <c r="H1054" i="2"/>
  <c r="H1055" i="2" s="1"/>
  <c r="I1054" i="2"/>
  <c r="I1055" i="2" s="1"/>
  <c r="M1054" i="2"/>
  <c r="M1055" i="2" s="1"/>
  <c r="P1054" i="2"/>
  <c r="P1055" i="2" s="1"/>
  <c r="O1054" i="2"/>
  <c r="O1055" i="2" s="1"/>
  <c r="S1054" i="2"/>
  <c r="S1055" i="2" s="1"/>
  <c r="U1054" i="2"/>
  <c r="V1054" i="2"/>
  <c r="V1055" i="2" s="1"/>
  <c r="V1056" i="2" s="1"/>
  <c r="V20" i="2" s="1"/>
  <c r="V21" i="2" s="1"/>
  <c r="X1054" i="2"/>
  <c r="X1055" i="2" s="1"/>
  <c r="Z1054" i="2"/>
  <c r="Z1055" i="2" s="1"/>
  <c r="J192" i="2"/>
  <c r="W192" i="2"/>
  <c r="S192" i="2"/>
  <c r="X192" i="2"/>
  <c r="N192" i="2"/>
  <c r="R192" i="2"/>
  <c r="O192" i="2"/>
  <c r="V192" i="2"/>
  <c r="T192" i="2"/>
  <c r="Q192" i="2"/>
  <c r="L192" i="2"/>
  <c r="U192" i="2"/>
  <c r="P192" i="2"/>
  <c r="H192" i="2"/>
  <c r="I192" i="2"/>
  <c r="G192" i="2"/>
  <c r="M192" i="2"/>
  <c r="K192" i="2"/>
  <c r="O654" i="1"/>
  <c r="O112" i="1"/>
  <c r="O116" i="1" s="1"/>
  <c r="O140" i="1" s="1"/>
  <c r="F135" i="2" s="1"/>
  <c r="N318" i="2"/>
  <c r="V318" i="2"/>
  <c r="J318" i="2"/>
  <c r="P318" i="2"/>
  <c r="Y318" i="2"/>
  <c r="L318" i="2"/>
  <c r="T318" i="2"/>
  <c r="H318" i="2"/>
  <c r="O318" i="2"/>
  <c r="W318" i="2"/>
  <c r="I318" i="2"/>
  <c r="R318" i="2"/>
  <c r="Z318" i="2"/>
  <c r="M318" i="2"/>
  <c r="U318" i="2"/>
  <c r="G318" i="2"/>
  <c r="Q318" i="2"/>
  <c r="X318" i="2"/>
  <c r="K318" i="2"/>
  <c r="S318" i="2"/>
  <c r="L122" i="1"/>
  <c r="Q654" i="1"/>
  <c r="Q112" i="1"/>
  <c r="Q116" i="1" s="1"/>
  <c r="Y269" i="1"/>
  <c r="Y252" i="1"/>
  <c r="Y251" i="1"/>
  <c r="Y634" i="1"/>
  <c r="Y386" i="1" s="1"/>
  <c r="Y393" i="1" s="1"/>
  <c r="Y643" i="1"/>
  <c r="Y306" i="1"/>
  <c r="Y423" i="1"/>
  <c r="Y631" i="1"/>
  <c r="Y364" i="1" s="1"/>
  <c r="Y372" i="1" s="1"/>
  <c r="Y640" i="1"/>
  <c r="Y123" i="1" s="1"/>
  <c r="Y206" i="1"/>
  <c r="X659" i="1"/>
  <c r="X158" i="1"/>
  <c r="X164" i="1" s="1"/>
  <c r="Z298" i="1"/>
  <c r="Z304" i="1"/>
  <c r="Z411" i="1"/>
  <c r="Z159" i="1"/>
  <c r="Z160" i="1"/>
  <c r="Z494" i="1"/>
  <c r="Z512" i="1"/>
  <c r="Z19" i="1"/>
  <c r="Z133" i="1"/>
  <c r="Z174" i="1"/>
  <c r="Z506" i="1"/>
  <c r="Z171" i="1"/>
  <c r="Z66" i="1"/>
  <c r="Z204" i="1"/>
  <c r="Z387" i="1"/>
  <c r="Z368" i="1"/>
  <c r="Z400" i="1"/>
  <c r="Z412" i="1"/>
  <c r="Z170" i="1"/>
  <c r="Z46" i="1"/>
  <c r="Z367" i="1"/>
  <c r="Z642" i="1"/>
  <c r="Z45" i="1"/>
  <c r="Z269" i="1" s="1"/>
  <c r="Z191" i="1"/>
  <c r="Z192" i="1"/>
  <c r="Z379" i="1"/>
  <c r="Z289" i="1"/>
  <c r="Z193" i="1"/>
  <c r="Z217" i="1"/>
  <c r="Z419" i="1"/>
  <c r="Z505" i="1"/>
  <c r="Z431" i="1"/>
  <c r="Z508" i="1"/>
  <c r="Z218" i="1"/>
  <c r="Z153" i="1"/>
  <c r="Z101" i="1"/>
  <c r="Z180" i="1"/>
  <c r="Z183" i="1"/>
  <c r="Z39" i="1"/>
  <c r="Z266" i="1" s="1"/>
  <c r="Z161" i="1"/>
  <c r="Z366" i="1"/>
  <c r="Z573" i="1"/>
  <c r="Z376" i="1"/>
  <c r="Z296" i="1"/>
  <c r="Z301" i="1"/>
  <c r="Z295" i="1"/>
  <c r="Z496" i="1"/>
  <c r="Z41" i="1"/>
  <c r="Z268" i="1" s="1"/>
  <c r="Z74" i="1"/>
  <c r="Z399" i="1"/>
  <c r="Z302" i="1"/>
  <c r="Z203" i="1"/>
  <c r="Z503" i="1"/>
  <c r="Z432" i="1"/>
  <c r="Z493" i="1"/>
  <c r="Z23" i="1"/>
  <c r="Z33" i="1"/>
  <c r="Z44" i="1"/>
  <c r="Z461" i="1" s="1"/>
  <c r="Z150" i="1"/>
  <c r="Z75" i="1"/>
  <c r="Z172" i="1"/>
  <c r="Z115" i="1"/>
  <c r="Z497" i="1"/>
  <c r="Z152" i="1"/>
  <c r="Z162" i="1"/>
  <c r="Z413" i="1"/>
  <c r="Z398" i="1"/>
  <c r="Z287" i="1"/>
  <c r="Z288" i="1"/>
  <c r="Z510" i="1"/>
  <c r="Z297" i="1"/>
  <c r="Z378" i="1"/>
  <c r="Z460" i="1"/>
  <c r="Z202" i="1"/>
  <c r="Z572" i="1"/>
  <c r="Z370" i="1"/>
  <c r="Z504" i="1"/>
  <c r="Z38" i="1"/>
  <c r="Z265" i="1" s="1"/>
  <c r="Z151" i="1"/>
  <c r="Z27" i="1"/>
  <c r="Z182" i="1"/>
  <c r="Z377" i="1"/>
  <c r="Z509" i="1"/>
  <c r="Z388" i="1"/>
  <c r="Z389" i="1"/>
  <c r="Z391" i="1"/>
  <c r="Z418" i="1"/>
  <c r="Z365" i="1"/>
  <c r="Z286" i="1"/>
  <c r="AA2" i="1"/>
  <c r="Z511" i="1"/>
  <c r="Z495" i="1"/>
  <c r="Z201" i="1"/>
  <c r="Z148" i="1"/>
  <c r="Z253" i="1"/>
  <c r="Z299" i="1"/>
  <c r="Z571" i="1"/>
  <c r="Z420" i="1"/>
  <c r="Z421" i="1"/>
  <c r="Z369" i="1"/>
  <c r="Z583" i="1"/>
  <c r="Z507" i="1"/>
  <c r="Z641" i="1"/>
  <c r="Z149" i="1"/>
  <c r="Z43" i="1"/>
  <c r="Z252" i="1" s="1"/>
  <c r="Z147" i="1"/>
  <c r="Z591" i="1"/>
  <c r="Z303" i="1"/>
  <c r="Z294" i="1"/>
  <c r="Z173" i="1"/>
  <c r="Z409" i="1"/>
  <c r="Z42" i="1"/>
  <c r="Z40" i="1"/>
  <c r="Z267" i="1" s="1"/>
  <c r="Z65" i="1"/>
  <c r="Z194" i="1"/>
  <c r="Z410" i="1"/>
  <c r="Z285" i="1"/>
  <c r="Z181" i="1"/>
  <c r="Z219" i="1"/>
  <c r="Z390" i="1"/>
  <c r="Z300" i="1"/>
  <c r="Z397" i="1"/>
  <c r="Z502" i="1"/>
  <c r="G376" i="2"/>
  <c r="L376" i="2"/>
  <c r="P376" i="2"/>
  <c r="T376" i="2"/>
  <c r="Y376" i="2"/>
  <c r="V376" i="2"/>
  <c r="I376" i="2"/>
  <c r="O376" i="2"/>
  <c r="M376" i="2"/>
  <c r="S376" i="2"/>
  <c r="W376" i="2"/>
  <c r="Z376" i="2"/>
  <c r="X376" i="2"/>
  <c r="R376" i="2"/>
  <c r="Q376" i="2"/>
  <c r="H376" i="2"/>
  <c r="K376" i="2"/>
  <c r="U376" i="2"/>
  <c r="N376" i="2"/>
  <c r="J376" i="2"/>
  <c r="Q249" i="2"/>
  <c r="L249" i="2"/>
  <c r="J249" i="2"/>
  <c r="U249" i="2"/>
  <c r="S249" i="2"/>
  <c r="P249" i="2"/>
  <c r="V249" i="2"/>
  <c r="T249" i="2"/>
  <c r="W249" i="2"/>
  <c r="X249" i="2"/>
  <c r="N249" i="2"/>
  <c r="R249" i="2"/>
  <c r="O249" i="2"/>
  <c r="I249" i="2"/>
  <c r="G249" i="2"/>
  <c r="M249" i="2"/>
  <c r="H249" i="2"/>
  <c r="K249" i="2"/>
  <c r="P335" i="1"/>
  <c r="P610" i="1"/>
  <c r="F193" i="2"/>
  <c r="T279" i="1"/>
  <c r="G130" i="2"/>
  <c r="K130" i="2"/>
  <c r="M130" i="2"/>
  <c r="Q130" i="2"/>
  <c r="S130" i="2"/>
  <c r="U130" i="2"/>
  <c r="W130" i="2"/>
  <c r="I130" i="2"/>
  <c r="H130" i="2"/>
  <c r="N130" i="2"/>
  <c r="L130" i="2"/>
  <c r="R130" i="2"/>
  <c r="T130" i="2"/>
  <c r="V130" i="2"/>
  <c r="X130" i="2"/>
  <c r="J130" i="2"/>
  <c r="O130" i="2"/>
  <c r="P130" i="2"/>
  <c r="L654" i="1"/>
  <c r="L112" i="1"/>
  <c r="X668" i="1"/>
  <c r="X572" i="1"/>
  <c r="X573" i="1"/>
  <c r="X571" i="1"/>
  <c r="G77" i="2"/>
  <c r="G239" i="2"/>
  <c r="G18" i="2"/>
  <c r="G420" i="2"/>
  <c r="G534" i="2"/>
  <c r="G468" i="2"/>
  <c r="G296" i="2"/>
  <c r="G477" i="2"/>
  <c r="G9" i="2"/>
  <c r="G305" i="2"/>
  <c r="G68" i="2"/>
  <c r="G125" i="2"/>
  <c r="G592" i="2"/>
  <c r="G362" i="2"/>
  <c r="G640" i="2"/>
  <c r="G649" i="2"/>
  <c r="G525" i="2"/>
  <c r="G182" i="2"/>
  <c r="G583" i="2"/>
  <c r="G411" i="2"/>
  <c r="G353" i="2"/>
  <c r="R656" i="1"/>
  <c r="R542" i="1"/>
  <c r="R119" i="1"/>
  <c r="F257" i="2"/>
  <c r="R657" i="1"/>
  <c r="R120" i="1"/>
  <c r="H377" i="2"/>
  <c r="L377" i="2"/>
  <c r="T377" i="2"/>
  <c r="X377" i="2"/>
  <c r="I377" i="2"/>
  <c r="M377" i="2"/>
  <c r="O377" i="2"/>
  <c r="Q377" i="2"/>
  <c r="U377" i="2"/>
  <c r="Y377" i="2"/>
  <c r="G377" i="2"/>
  <c r="J377" i="2"/>
  <c r="S377" i="2"/>
  <c r="V377" i="2"/>
  <c r="Z377" i="2"/>
  <c r="K377" i="2"/>
  <c r="N377" i="2"/>
  <c r="P377" i="2"/>
  <c r="R377" i="2"/>
  <c r="W377" i="2"/>
  <c r="W667" i="1"/>
  <c r="W536" i="1"/>
  <c r="W328" i="1"/>
  <c r="W577" i="1"/>
  <c r="W586" i="1"/>
  <c r="W588" i="1" s="1"/>
  <c r="F378" i="2" s="1"/>
  <c r="W535" i="1"/>
  <c r="W594" i="1"/>
  <c r="W596" i="1" s="1"/>
  <c r="F436" i="2" s="1"/>
  <c r="W329" i="1"/>
  <c r="T666" i="1"/>
  <c r="T322" i="1"/>
  <c r="T320" i="1"/>
  <c r="T318" i="1"/>
  <c r="T526" i="1"/>
  <c r="T534" i="1"/>
  <c r="T319" i="1"/>
  <c r="T528" i="1"/>
  <c r="T533" i="1"/>
  <c r="T527" i="1"/>
  <c r="T323" i="1"/>
  <c r="T531" i="1"/>
  <c r="T327" i="1"/>
  <c r="T530" i="1"/>
  <c r="T326" i="1"/>
  <c r="T525" i="1"/>
  <c r="T317" i="1"/>
  <c r="G243" i="2"/>
  <c r="L243" i="2"/>
  <c r="N243" i="2"/>
  <c r="S243" i="2"/>
  <c r="Q243" i="2"/>
  <c r="T243" i="2"/>
  <c r="W243" i="2"/>
  <c r="H243" i="2"/>
  <c r="I243" i="2"/>
  <c r="M243" i="2"/>
  <c r="K243" i="2"/>
  <c r="U243" i="2"/>
  <c r="R243" i="2"/>
  <c r="X243" i="2"/>
  <c r="V243" i="2"/>
  <c r="O243" i="2"/>
  <c r="P243" i="2"/>
  <c r="J243" i="2"/>
  <c r="F245" i="2"/>
  <c r="Y48" i="1"/>
  <c r="Y633" i="1"/>
  <c r="Y375" i="1" s="1"/>
  <c r="Y381" i="1" s="1"/>
  <c r="Y265" i="1"/>
  <c r="Y455" i="1"/>
  <c r="Y415" i="1"/>
  <c r="Y29" i="1"/>
  <c r="Y291" i="1"/>
  <c r="V210" i="1"/>
  <c r="V223" i="1" s="1"/>
  <c r="V241" i="1"/>
  <c r="U1055" i="2" l="1"/>
  <c r="Y243" i="2"/>
  <c r="Y186" i="2"/>
  <c r="Y649" i="2"/>
  <c r="Y125" i="2"/>
  <c r="Y640" i="2"/>
  <c r="Y239" i="2"/>
  <c r="Y411" i="2"/>
  <c r="Y525" i="2"/>
  <c r="Y353" i="2"/>
  <c r="Y68" i="2"/>
  <c r="Y182" i="2"/>
  <c r="Y583" i="2"/>
  <c r="Y9" i="2"/>
  <c r="Y296" i="2"/>
  <c r="Y468" i="2"/>
  <c r="Z761" i="2"/>
  <c r="AA761" i="2" s="1"/>
  <c r="Z788" i="2"/>
  <c r="Z697" i="2"/>
  <c r="Z374" i="2"/>
  <c r="AA374" i="2" s="1"/>
  <c r="Z598" i="2"/>
  <c r="AA598" i="2" s="1"/>
  <c r="Z311" i="2"/>
  <c r="AA311" i="2" s="1"/>
  <c r="Z314" i="2"/>
  <c r="AA314" i="2" s="1"/>
  <c r="AA2" i="2"/>
  <c r="AB2" i="2" s="1"/>
  <c r="Z998" i="2"/>
  <c r="AA998" i="2" s="1"/>
  <c r="Z701" i="2"/>
  <c r="AA701" i="2" s="1"/>
  <c r="Z1061" i="2"/>
  <c r="Z375" i="2"/>
  <c r="AA375" i="2" s="1"/>
  <c r="Z704" i="2"/>
  <c r="AA704" i="2" s="1"/>
  <c r="Z789" i="2"/>
  <c r="AA789" i="2" s="1"/>
  <c r="Z708" i="2"/>
  <c r="AA708" i="2" s="1"/>
  <c r="Z1047" i="2"/>
  <c r="Z86" i="2"/>
  <c r="AA86" i="2" s="1"/>
  <c r="Z655" i="2"/>
  <c r="AA655" i="2" s="1"/>
  <c r="Z601" i="2"/>
  <c r="AA601" i="2" s="1"/>
  <c r="Z1002" i="2"/>
  <c r="AA1002" i="2" s="1"/>
  <c r="Z700" i="2"/>
  <c r="AA700" i="2" s="1"/>
  <c r="Z1087" i="2"/>
  <c r="AA1087" i="2" s="1"/>
  <c r="Z371" i="2"/>
  <c r="AA371" i="2" s="1"/>
  <c r="Z317" i="2"/>
  <c r="AA317" i="2" s="1"/>
  <c r="Z762" i="2"/>
  <c r="AA762" i="2" s="1"/>
  <c r="Z767" i="2"/>
  <c r="AA767" i="2" s="1"/>
  <c r="Z977" i="2"/>
  <c r="AA977" i="2" s="1"/>
  <c r="Z368" i="2"/>
  <c r="AA368" i="2" s="1"/>
  <c r="Z765" i="2"/>
  <c r="AA765" i="2" s="1"/>
  <c r="Z760" i="2"/>
  <c r="AA760" i="2" s="1"/>
  <c r="Z705" i="2"/>
  <c r="AA705" i="2" s="1"/>
  <c r="Z429" i="2"/>
  <c r="AA429" i="2" s="1"/>
  <c r="Z1003" i="2"/>
  <c r="AA1003" i="2" s="1"/>
  <c r="Z976" i="2"/>
  <c r="AA976" i="2" s="1"/>
  <c r="Z702" i="2"/>
  <c r="AA702" i="2" s="1"/>
  <c r="Z426" i="2"/>
  <c r="AA426" i="2" s="1"/>
  <c r="Z540" i="2"/>
  <c r="AA540" i="2" s="1"/>
  <c r="Z83" i="2"/>
  <c r="AA83" i="2" s="1"/>
  <c r="Z543" i="2"/>
  <c r="AA543" i="2" s="1"/>
  <c r="Z27" i="2"/>
  <c r="AA27" i="2" s="1"/>
  <c r="Z24" i="2"/>
  <c r="AA24" i="2" s="1"/>
  <c r="Z791" i="2"/>
  <c r="AA791" i="2" s="1"/>
  <c r="Z1001" i="2"/>
  <c r="AA1001" i="2" s="1"/>
  <c r="Z995" i="2"/>
  <c r="Z432" i="2"/>
  <c r="AA432" i="2" s="1"/>
  <c r="Z433" i="2"/>
  <c r="AA433" i="2" s="1"/>
  <c r="Z658" i="2"/>
  <c r="AA658" i="2" s="1"/>
  <c r="Y356" i="2"/>
  <c r="Y528" i="2"/>
  <c r="Y644" i="2"/>
  <c r="Y358" i="2"/>
  <c r="Y244" i="2"/>
  <c r="Y473" i="2"/>
  <c r="Y71" i="2"/>
  <c r="Y300" i="2"/>
  <c r="Y12" i="2"/>
  <c r="Y14" i="2"/>
  <c r="Y643" i="2"/>
  <c r="Y586" i="2"/>
  <c r="Y471" i="2"/>
  <c r="Y698" i="2"/>
  <c r="Y416" i="2"/>
  <c r="Y472" i="2"/>
  <c r="Y587" i="2"/>
  <c r="Y529" i="2"/>
  <c r="Y13" i="2"/>
  <c r="Y242" i="2"/>
  <c r="Y73" i="2"/>
  <c r="Y299" i="2"/>
  <c r="Y128" i="2"/>
  <c r="Y301" i="2"/>
  <c r="Y588" i="2"/>
  <c r="Y72" i="2"/>
  <c r="Y645" i="2"/>
  <c r="Y415" i="2"/>
  <c r="Y357" i="2"/>
  <c r="Y185" i="2"/>
  <c r="Y530" i="2"/>
  <c r="Y414" i="2"/>
  <c r="Y187" i="2"/>
  <c r="Y192" i="2"/>
  <c r="Y19" i="2"/>
  <c r="Y50" i="1"/>
  <c r="Z442" i="1"/>
  <c r="Z35" i="1"/>
  <c r="U546" i="2"/>
  <c r="T546" i="2"/>
  <c r="I546" i="2"/>
  <c r="S546" i="2"/>
  <c r="Z546" i="2"/>
  <c r="N546" i="2"/>
  <c r="Q546" i="2"/>
  <c r="L546" i="2"/>
  <c r="V546" i="2"/>
  <c r="W546" i="2"/>
  <c r="H546" i="2"/>
  <c r="M546" i="2"/>
  <c r="K546" i="2"/>
  <c r="Y546" i="2"/>
  <c r="O546" i="2"/>
  <c r="G546" i="2"/>
  <c r="P546" i="2"/>
  <c r="R546" i="2"/>
  <c r="X546" i="2"/>
  <c r="J89" i="2"/>
  <c r="K89" i="2"/>
  <c r="Q89" i="2"/>
  <c r="G89" i="2"/>
  <c r="U89" i="2"/>
  <c r="S661" i="2"/>
  <c r="N89" i="2"/>
  <c r="Z89" i="2"/>
  <c r="L89" i="2"/>
  <c r="W89" i="2"/>
  <c r="P661" i="2"/>
  <c r="M89" i="2"/>
  <c r="U661" i="2"/>
  <c r="R661" i="2"/>
  <c r="AA30" i="2"/>
  <c r="S331" i="1"/>
  <c r="S333" i="1" s="1"/>
  <c r="F203" i="2" s="1"/>
  <c r="S203" i="2" s="1"/>
  <c r="N661" i="2"/>
  <c r="V661" i="2"/>
  <c r="H661" i="2"/>
  <c r="X661" i="2"/>
  <c r="J661" i="2"/>
  <c r="O661" i="2"/>
  <c r="Y661" i="2"/>
  <c r="G661" i="2"/>
  <c r="M661" i="2"/>
  <c r="L661" i="2"/>
  <c r="T661" i="2"/>
  <c r="Z661" i="2"/>
  <c r="K661" i="2"/>
  <c r="Q661" i="2"/>
  <c r="W661" i="2"/>
  <c r="S89" i="2"/>
  <c r="H89" i="2"/>
  <c r="Y89" i="2"/>
  <c r="I89" i="2"/>
  <c r="P89" i="2"/>
  <c r="X89" i="2"/>
  <c r="T89" i="2"/>
  <c r="V89" i="2"/>
  <c r="S608" i="1"/>
  <c r="S538" i="1"/>
  <c r="S540" i="1" s="1"/>
  <c r="S542" i="1" s="1"/>
  <c r="O89" i="2"/>
  <c r="X221" i="1"/>
  <c r="Z31" i="2"/>
  <c r="I31" i="2"/>
  <c r="X31" i="2"/>
  <c r="W31" i="2"/>
  <c r="T31" i="2"/>
  <c r="V31" i="2"/>
  <c r="R31" i="2"/>
  <c r="L31" i="2"/>
  <c r="Q31" i="2"/>
  <c r="O31" i="2"/>
  <c r="M31" i="2"/>
  <c r="S31" i="2"/>
  <c r="J31" i="2"/>
  <c r="P31" i="2"/>
  <c r="N31" i="2"/>
  <c r="Y31" i="2"/>
  <c r="K31" i="2"/>
  <c r="G31" i="2"/>
  <c r="U31" i="2"/>
  <c r="Z592" i="1"/>
  <c r="Q254" i="2"/>
  <c r="V254" i="2"/>
  <c r="T254" i="2"/>
  <c r="T130" i="1"/>
  <c r="W107" i="1"/>
  <c r="S254" i="2"/>
  <c r="M254" i="2"/>
  <c r="L254" i="2"/>
  <c r="I254" i="2"/>
  <c r="O254" i="2"/>
  <c r="J254" i="2"/>
  <c r="U113" i="1"/>
  <c r="U125" i="1"/>
  <c r="U114" i="1"/>
  <c r="T600" i="1"/>
  <c r="F547" i="2" s="1"/>
  <c r="Y547" i="2" s="1"/>
  <c r="T109" i="1"/>
  <c r="F90" i="2" s="1"/>
  <c r="J90" i="2" s="1"/>
  <c r="S335" i="1"/>
  <c r="S112" i="1" s="1"/>
  <c r="S116" i="1" s="1"/>
  <c r="U81" i="1"/>
  <c r="T602" i="1"/>
  <c r="F605" i="2" s="1"/>
  <c r="L605" i="2" s="1"/>
  <c r="X187" i="1"/>
  <c r="T529" i="1"/>
  <c r="U126" i="1"/>
  <c r="U655" i="1"/>
  <c r="T604" i="1"/>
  <c r="F662" i="2" s="1"/>
  <c r="S662" i="2" s="1"/>
  <c r="X227" i="1"/>
  <c r="F32" i="2"/>
  <c r="X32" i="2" s="1"/>
  <c r="U95" i="1"/>
  <c r="U98" i="1" s="1"/>
  <c r="U600" i="1" s="1"/>
  <c r="F548" i="2" s="1"/>
  <c r="T606" i="1"/>
  <c r="X234" i="1"/>
  <c r="T598" i="1"/>
  <c r="U127" i="1"/>
  <c r="T325" i="1"/>
  <c r="T532" i="1"/>
  <c r="X233" i="1"/>
  <c r="T324" i="1"/>
  <c r="X229" i="1"/>
  <c r="V277" i="1"/>
  <c r="Z574" i="1"/>
  <c r="W275" i="1"/>
  <c r="U435" i="2"/>
  <c r="W664" i="1"/>
  <c r="Y435" i="2"/>
  <c r="W486" i="1"/>
  <c r="W488" i="1" s="1"/>
  <c r="W490" i="1" s="1"/>
  <c r="W516" i="1" s="1"/>
  <c r="L435" i="2"/>
  <c r="X235" i="1"/>
  <c r="X228" i="1"/>
  <c r="X237" i="1"/>
  <c r="X663" i="1"/>
  <c r="Y179" i="1"/>
  <c r="Y185" i="1" s="1"/>
  <c r="X230" i="1"/>
  <c r="W15" i="1"/>
  <c r="W69" i="1" s="1"/>
  <c r="X226" i="1"/>
  <c r="X236" i="1"/>
  <c r="Z441" i="1"/>
  <c r="G435" i="2"/>
  <c r="I435" i="2"/>
  <c r="T435" i="2"/>
  <c r="V578" i="1"/>
  <c r="V580" i="1" s="1"/>
  <c r="F320" i="2" s="1"/>
  <c r="N254" i="2"/>
  <c r="V435" i="2"/>
  <c r="J435" i="2"/>
  <c r="V69" i="1"/>
  <c r="V81" i="1" s="1"/>
  <c r="W435" i="2"/>
  <c r="P254" i="2"/>
  <c r="G254" i="2"/>
  <c r="U254" i="2"/>
  <c r="Z254" i="2"/>
  <c r="K254" i="2"/>
  <c r="R435" i="2"/>
  <c r="H435" i="2"/>
  <c r="Q435" i="2"/>
  <c r="Y254" i="2"/>
  <c r="W254" i="2"/>
  <c r="R254" i="2"/>
  <c r="X254" i="2"/>
  <c r="F437" i="2"/>
  <c r="O435" i="2"/>
  <c r="S435" i="2"/>
  <c r="Z435" i="2"/>
  <c r="M435" i="2"/>
  <c r="P435" i="2"/>
  <c r="X435" i="2"/>
  <c r="K435" i="2"/>
  <c r="R197" i="2"/>
  <c r="X197" i="2"/>
  <c r="W223" i="1"/>
  <c r="K197" i="2"/>
  <c r="W241" i="1"/>
  <c r="G197" i="2"/>
  <c r="V197" i="2"/>
  <c r="Z248" i="1"/>
  <c r="O197" i="2"/>
  <c r="Z455" i="1"/>
  <c r="Z643" i="1"/>
  <c r="Z430" i="1" s="1"/>
  <c r="Z434" i="1" s="1"/>
  <c r="Q140" i="1"/>
  <c r="F140" i="2" s="1"/>
  <c r="P140" i="2" s="1"/>
  <c r="N197" i="2"/>
  <c r="Y197" i="2"/>
  <c r="J197" i="2"/>
  <c r="L197" i="2"/>
  <c r="U197" i="2"/>
  <c r="Z197" i="2"/>
  <c r="H197" i="2"/>
  <c r="Z249" i="1"/>
  <c r="Q197" i="2"/>
  <c r="W197" i="2"/>
  <c r="I197" i="2"/>
  <c r="M197" i="2"/>
  <c r="S197" i="2"/>
  <c r="P1056" i="2"/>
  <c r="Y450" i="1"/>
  <c r="Y226" i="1" s="1"/>
  <c r="Z479" i="1"/>
  <c r="Z456" i="1"/>
  <c r="P197" i="2"/>
  <c r="Y249" i="2"/>
  <c r="Z134" i="1"/>
  <c r="Z440" i="1"/>
  <c r="Z635" i="1"/>
  <c r="Z396" i="1" s="1"/>
  <c r="Z402" i="1" s="1"/>
  <c r="Z661" i="1" s="1"/>
  <c r="Z1056" i="2"/>
  <c r="I1056" i="2"/>
  <c r="X636" i="1"/>
  <c r="X453" i="1" s="1"/>
  <c r="X465" i="1" s="1"/>
  <c r="X486" i="1" s="1"/>
  <c r="X488" i="1" s="1"/>
  <c r="Z478" i="1"/>
  <c r="Z251" i="1"/>
  <c r="X1056" i="2"/>
  <c r="U1056" i="2"/>
  <c r="X427" i="1"/>
  <c r="Z584" i="1"/>
  <c r="Z446" i="1"/>
  <c r="Z457" i="1"/>
  <c r="S1056" i="2"/>
  <c r="Z270" i="1"/>
  <c r="Z102" i="1"/>
  <c r="Z458" i="1"/>
  <c r="Y354" i="2"/>
  <c r="Y126" i="2"/>
  <c r="Y10" i="2"/>
  <c r="Y297" i="2"/>
  <c r="Y641" i="2"/>
  <c r="Y306" i="2"/>
  <c r="Y584" i="2"/>
  <c r="Y69" i="2"/>
  <c r="Y183" i="2"/>
  <c r="Y412" i="2"/>
  <c r="Y421" i="2"/>
  <c r="Y469" i="2"/>
  <c r="Y363" i="2"/>
  <c r="Y526" i="2"/>
  <c r="Y240" i="2"/>
  <c r="Y78" i="2"/>
  <c r="Y650" i="2"/>
  <c r="Y593" i="2"/>
  <c r="Y478" i="2"/>
  <c r="Y535" i="2"/>
  <c r="K1056" i="2"/>
  <c r="Z481" i="1"/>
  <c r="Z459" i="1"/>
  <c r="Z447" i="1"/>
  <c r="Z444" i="1"/>
  <c r="Z445" i="1"/>
  <c r="Z575" i="1"/>
  <c r="Z238" i="1"/>
  <c r="Z443" i="1"/>
  <c r="Z247" i="1"/>
  <c r="Z448" i="1"/>
  <c r="Z231" i="1"/>
  <c r="Z291" i="1"/>
  <c r="Z480" i="1"/>
  <c r="O1056" i="2"/>
  <c r="M1056" i="2"/>
  <c r="H1056" i="2"/>
  <c r="H20" i="2" s="1"/>
  <c r="H21" i="2" s="1"/>
  <c r="V279" i="1"/>
  <c r="V308" i="1" s="1"/>
  <c r="Z514" i="1"/>
  <c r="Z415" i="1"/>
  <c r="Z190" i="1" s="1"/>
  <c r="Z196" i="1" s="1"/>
  <c r="Z206" i="1"/>
  <c r="X665" i="1"/>
  <c r="X263" i="1"/>
  <c r="X273" i="1" s="1"/>
  <c r="Y668" i="1"/>
  <c r="Y571" i="1"/>
  <c r="Y572" i="1"/>
  <c r="Y573" i="1"/>
  <c r="Y659" i="1"/>
  <c r="Y158" i="1"/>
  <c r="Y164" i="1" s="1"/>
  <c r="Y652" i="1"/>
  <c r="Y585" i="1"/>
  <c r="Y254" i="1"/>
  <c r="Y255" i="1"/>
  <c r="Y256" i="1"/>
  <c r="Y463" i="1"/>
  <c r="Y67" i="1"/>
  <c r="Y271" i="1"/>
  <c r="Y135" i="1"/>
  <c r="Y64" i="1"/>
  <c r="Y482" i="1"/>
  <c r="Y637" i="1" s="1"/>
  <c r="Y474" i="1" s="1"/>
  <c r="Y484" i="1" s="1"/>
  <c r="Y76" i="1"/>
  <c r="Y257" i="1"/>
  <c r="Y593" i="1"/>
  <c r="Y576" i="1"/>
  <c r="Y462" i="1"/>
  <c r="Y103" i="1"/>
  <c r="O436" i="2"/>
  <c r="Z436" i="2"/>
  <c r="N436" i="2"/>
  <c r="N437" i="2" s="1"/>
  <c r="T436" i="2"/>
  <c r="I436" i="2"/>
  <c r="P436" i="2"/>
  <c r="J436" i="2"/>
  <c r="Q436" i="2"/>
  <c r="Y436" i="2"/>
  <c r="G436" i="2"/>
  <c r="W436" i="2"/>
  <c r="L436" i="2"/>
  <c r="R436" i="2"/>
  <c r="V436" i="2"/>
  <c r="K436" i="2"/>
  <c r="X436" i="2"/>
  <c r="M436" i="2"/>
  <c r="S436" i="2"/>
  <c r="H436" i="2"/>
  <c r="U436" i="2"/>
  <c r="J378" i="2"/>
  <c r="J379" i="2" s="1"/>
  <c r="R378" i="2"/>
  <c r="R379" i="2" s="1"/>
  <c r="K378" i="2"/>
  <c r="K379" i="2" s="1"/>
  <c r="S378" i="2"/>
  <c r="S379" i="2" s="1"/>
  <c r="I378" i="2"/>
  <c r="I379" i="2" s="1"/>
  <c r="O378" i="2"/>
  <c r="O379" i="2" s="1"/>
  <c r="G378" i="2"/>
  <c r="Q378" i="2"/>
  <c r="Q379" i="2" s="1"/>
  <c r="V378" i="2"/>
  <c r="V379" i="2" s="1"/>
  <c r="N378" i="2"/>
  <c r="N379" i="2" s="1"/>
  <c r="Z378" i="2"/>
  <c r="Z379" i="2" s="1"/>
  <c r="P378" i="2"/>
  <c r="P379" i="2" s="1"/>
  <c r="W378" i="2"/>
  <c r="W379" i="2" s="1"/>
  <c r="M378" i="2"/>
  <c r="M379" i="2" s="1"/>
  <c r="Y378" i="2"/>
  <c r="Y379" i="2" s="1"/>
  <c r="L378" i="2"/>
  <c r="L379" i="2" s="1"/>
  <c r="T378" i="2"/>
  <c r="T379" i="2" s="1"/>
  <c r="X378" i="2"/>
  <c r="X379" i="2" s="1"/>
  <c r="H378" i="2"/>
  <c r="H379" i="2" s="1"/>
  <c r="U378" i="2"/>
  <c r="H489" i="2"/>
  <c r="I489" i="2"/>
  <c r="L489" i="2"/>
  <c r="M489" i="2"/>
  <c r="P489" i="2"/>
  <c r="S489" i="2"/>
  <c r="T489" i="2"/>
  <c r="V489" i="2"/>
  <c r="Y489" i="2"/>
  <c r="X489" i="2"/>
  <c r="G489" i="2"/>
  <c r="J489" i="2"/>
  <c r="K489" i="2"/>
  <c r="N489" i="2"/>
  <c r="O489" i="2"/>
  <c r="R489" i="2"/>
  <c r="Q489" i="2"/>
  <c r="U489" i="2"/>
  <c r="W489" i="2"/>
  <c r="Z489" i="2"/>
  <c r="L116" i="1"/>
  <c r="P654" i="1"/>
  <c r="P112" i="1"/>
  <c r="P116" i="1" s="1"/>
  <c r="P140" i="1" s="1"/>
  <c r="F136" i="2" s="1"/>
  <c r="AA431" i="1"/>
  <c r="AB2" i="1"/>
  <c r="AA153" i="1"/>
  <c r="AA289" i="1"/>
  <c r="AA150" i="1"/>
  <c r="AA288" i="1"/>
  <c r="AA203" i="1"/>
  <c r="AA41" i="1"/>
  <c r="AA268" i="1" s="1"/>
  <c r="AA115" i="1"/>
  <c r="AA365" i="1"/>
  <c r="AA297" i="1"/>
  <c r="AA193" i="1"/>
  <c r="AA387" i="1"/>
  <c r="AA302" i="1"/>
  <c r="AA45" i="1"/>
  <c r="AA269" i="1" s="1"/>
  <c r="AA286" i="1"/>
  <c r="AA377" i="1"/>
  <c r="AA510" i="1"/>
  <c r="AA495" i="1"/>
  <c r="AA23" i="1"/>
  <c r="AA40" i="1"/>
  <c r="AA250" i="1" s="1"/>
  <c r="AA75" i="1"/>
  <c r="AA171" i="1"/>
  <c r="AA496" i="1"/>
  <c r="AA182" i="1"/>
  <c r="AA301" i="1"/>
  <c r="AA298" i="1"/>
  <c r="AA508" i="1"/>
  <c r="AA389" i="1"/>
  <c r="AA149" i="1"/>
  <c r="AA378" i="1"/>
  <c r="AA493" i="1"/>
  <c r="AA170" i="1"/>
  <c r="AA192" i="1"/>
  <c r="AA512" i="1"/>
  <c r="AA39" i="1"/>
  <c r="AA477" i="1" s="1"/>
  <c r="AA411" i="1"/>
  <c r="AA101" i="1"/>
  <c r="AA641" i="1"/>
  <c r="AA219" i="1"/>
  <c r="AA38" i="1"/>
  <c r="AA247" i="1" s="1"/>
  <c r="AA460" i="1"/>
  <c r="AA418" i="1"/>
  <c r="AA398" i="1"/>
  <c r="AA506" i="1"/>
  <c r="AA571" i="1"/>
  <c r="AA173" i="1"/>
  <c r="AA27" i="1"/>
  <c r="AA161" i="1"/>
  <c r="AA432" i="1"/>
  <c r="AA642" i="1"/>
  <c r="AA174" i="1"/>
  <c r="AA397" i="1"/>
  <c r="AA497" i="1"/>
  <c r="AA368" i="1"/>
  <c r="AA502" i="1"/>
  <c r="AA511" i="1"/>
  <c r="AA390" i="1"/>
  <c r="AA43" i="1"/>
  <c r="AA270" i="1" s="1"/>
  <c r="AA160" i="1"/>
  <c r="AA181" i="1"/>
  <c r="AA159" i="1"/>
  <c r="AA66" i="1"/>
  <c r="AA287" i="1"/>
  <c r="AA366" i="1"/>
  <c r="AA583" i="1"/>
  <c r="AA296" i="1"/>
  <c r="AA410" i="1"/>
  <c r="AA409" i="1"/>
  <c r="AA304" i="1"/>
  <c r="AA303" i="1"/>
  <c r="AA591" i="1"/>
  <c r="AA148" i="1"/>
  <c r="AA367" i="1"/>
  <c r="AA46" i="1"/>
  <c r="AA504" i="1"/>
  <c r="AA19" i="1"/>
  <c r="AA162" i="1"/>
  <c r="AA253" i="1"/>
  <c r="AA183" i="1"/>
  <c r="AA202" i="1"/>
  <c r="AA379" i="1"/>
  <c r="AA413" i="1"/>
  <c r="AA573" i="1"/>
  <c r="AA421" i="1"/>
  <c r="AA65" i="1"/>
  <c r="AA42" i="1"/>
  <c r="AA44" i="1"/>
  <c r="AA461" i="1" s="1"/>
  <c r="AA133" i="1"/>
  <c r="AA370" i="1"/>
  <c r="AA295" i="1"/>
  <c r="AA505" i="1"/>
  <c r="AA172" i="1"/>
  <c r="AA391" i="1"/>
  <c r="AA503" i="1"/>
  <c r="AA412" i="1"/>
  <c r="AA33" i="1"/>
  <c r="AA152" i="1"/>
  <c r="AA294" i="1"/>
  <c r="AA376" i="1"/>
  <c r="AA74" i="1"/>
  <c r="AA218" i="1"/>
  <c r="AA180" i="1"/>
  <c r="AA151" i="1"/>
  <c r="AA509" i="1"/>
  <c r="AA191" i="1"/>
  <c r="AA217" i="1"/>
  <c r="AA300" i="1"/>
  <c r="AA147" i="1"/>
  <c r="AA400" i="1"/>
  <c r="AA388" i="1"/>
  <c r="AA369" i="1"/>
  <c r="AA299" i="1"/>
  <c r="AA494" i="1"/>
  <c r="AA507" i="1"/>
  <c r="AA399" i="1"/>
  <c r="AA204" i="1"/>
  <c r="AA201" i="1"/>
  <c r="AA194" i="1"/>
  <c r="AA285" i="1"/>
  <c r="AA419" i="1"/>
  <c r="AA420" i="1"/>
  <c r="AA572" i="1"/>
  <c r="Y213" i="1"/>
  <c r="Y430" i="1"/>
  <c r="Y434" i="1" s="1"/>
  <c r="Y216" i="1"/>
  <c r="Y214" i="1"/>
  <c r="Y215" i="1"/>
  <c r="Y404" i="1"/>
  <c r="Y660" i="1"/>
  <c r="Y169" i="1"/>
  <c r="Y176" i="1" s="1"/>
  <c r="I319" i="2"/>
  <c r="L319" i="2"/>
  <c r="P319" i="2"/>
  <c r="T319" i="2"/>
  <c r="X319" i="2"/>
  <c r="Y319" i="2"/>
  <c r="G319" i="2"/>
  <c r="M319" i="2"/>
  <c r="O319" i="2"/>
  <c r="S319" i="2"/>
  <c r="V319" i="2"/>
  <c r="W319" i="2"/>
  <c r="Z319" i="2"/>
  <c r="R319" i="2"/>
  <c r="H319" i="2"/>
  <c r="Q319" i="2"/>
  <c r="K319" i="2"/>
  <c r="U319" i="2"/>
  <c r="N319" i="2"/>
  <c r="J319" i="2"/>
  <c r="G200" i="2"/>
  <c r="K200" i="2"/>
  <c r="J200" i="2"/>
  <c r="N200" i="2"/>
  <c r="L200" i="2"/>
  <c r="H200" i="2"/>
  <c r="I200" i="2"/>
  <c r="M200" i="2"/>
  <c r="O200" i="2"/>
  <c r="P200" i="2"/>
  <c r="S200" i="2"/>
  <c r="V200" i="2"/>
  <c r="T200" i="2"/>
  <c r="Z200" i="2"/>
  <c r="Y200" i="2"/>
  <c r="U200" i="2"/>
  <c r="X200" i="2"/>
  <c r="R200" i="2"/>
  <c r="Q200" i="2"/>
  <c r="W200" i="2"/>
  <c r="U657" i="1"/>
  <c r="U120" i="1"/>
  <c r="AA377" i="2"/>
  <c r="R122" i="1"/>
  <c r="Z250" i="1"/>
  <c r="Z232" i="1"/>
  <c r="Z475" i="1"/>
  <c r="Z454" i="1"/>
  <c r="Z306" i="1"/>
  <c r="Z477" i="1"/>
  <c r="Z631" i="1"/>
  <c r="Z364" i="1" s="1"/>
  <c r="Z372" i="1" s="1"/>
  <c r="Z634" i="1"/>
  <c r="Z386" i="1" s="1"/>
  <c r="Z393" i="1" s="1"/>
  <c r="Y1056" i="2"/>
  <c r="Y20" i="2" s="1"/>
  <c r="Q1056" i="2"/>
  <c r="Q20" i="2" s="1"/>
  <c r="Q21" i="2" s="1"/>
  <c r="R1056" i="2"/>
  <c r="R20" i="2" s="1"/>
  <c r="R21" i="2" s="1"/>
  <c r="N1056" i="2"/>
  <c r="N20" i="2" s="1"/>
  <c r="N21" i="2" s="1"/>
  <c r="X166" i="1"/>
  <c r="AA434" i="2"/>
  <c r="F379" i="2"/>
  <c r="Y662" i="1"/>
  <c r="Y425" i="1"/>
  <c r="Y190" i="1"/>
  <c r="Y196" i="1" s="1"/>
  <c r="Y208" i="1" s="1"/>
  <c r="G257" i="2"/>
  <c r="K257" i="2"/>
  <c r="J257" i="2"/>
  <c r="M257" i="2"/>
  <c r="N257" i="2"/>
  <c r="Q257" i="2"/>
  <c r="V257" i="2"/>
  <c r="S257" i="2"/>
  <c r="W257" i="2"/>
  <c r="Y257" i="2"/>
  <c r="I257" i="2"/>
  <c r="H257" i="2"/>
  <c r="L257" i="2"/>
  <c r="O257" i="2"/>
  <c r="P257" i="2"/>
  <c r="T257" i="2"/>
  <c r="R257" i="2"/>
  <c r="U257" i="2"/>
  <c r="X257" i="2"/>
  <c r="Z257" i="2"/>
  <c r="X651" i="1"/>
  <c r="X12" i="1"/>
  <c r="X104" i="1"/>
  <c r="X62" i="1"/>
  <c r="X136" i="1"/>
  <c r="X138" i="1" s="1"/>
  <c r="X77" i="1"/>
  <c r="X79" i="1" s="1"/>
  <c r="X96" i="1" s="1"/>
  <c r="X13" i="1"/>
  <c r="X9" i="1"/>
  <c r="X11" i="1"/>
  <c r="X60" i="1"/>
  <c r="X63" i="1"/>
  <c r="X105" i="1"/>
  <c r="X10" i="1"/>
  <c r="T308" i="1"/>
  <c r="AA376" i="2"/>
  <c r="Z653" i="1"/>
  <c r="Y383" i="1"/>
  <c r="Y658" i="1"/>
  <c r="Y146" i="1"/>
  <c r="Y155" i="1" s="1"/>
  <c r="AA318" i="2"/>
  <c r="V135" i="2"/>
  <c r="T135" i="2"/>
  <c r="L135" i="2"/>
  <c r="W135" i="2"/>
  <c r="S135" i="2"/>
  <c r="P135" i="2"/>
  <c r="N135" i="2"/>
  <c r="O135" i="2"/>
  <c r="Q135" i="2"/>
  <c r="J135" i="2"/>
  <c r="U135" i="2"/>
  <c r="Y135" i="2"/>
  <c r="X135" i="2"/>
  <c r="R135" i="2"/>
  <c r="H135" i="2"/>
  <c r="G135" i="2"/>
  <c r="I135" i="2"/>
  <c r="M135" i="2"/>
  <c r="K135" i="2"/>
  <c r="V250" i="2"/>
  <c r="V298" i="2"/>
  <c r="V302" i="2" s="1"/>
  <c r="V801" i="2" s="1"/>
  <c r="V413" i="2"/>
  <c r="V417" i="2" s="1"/>
  <c r="V642" i="2"/>
  <c r="V646" i="2" s="1"/>
  <c r="V241" i="2"/>
  <c r="V245" i="2" s="1"/>
  <c r="V585" i="2"/>
  <c r="V589" i="2" s="1"/>
  <c r="V422" i="2"/>
  <c r="V423" i="2" s="1"/>
  <c r="V479" i="2"/>
  <c r="V480" i="2" s="1"/>
  <c r="V307" i="2"/>
  <c r="V308" i="2" s="1"/>
  <c r="V11" i="2"/>
  <c r="V193" i="2"/>
  <c r="V594" i="2"/>
  <c r="V595" i="2" s="1"/>
  <c r="V470" i="2"/>
  <c r="V474" i="2" s="1"/>
  <c r="V184" i="2"/>
  <c r="V188" i="2" s="1"/>
  <c r="V536" i="2"/>
  <c r="V537" i="2" s="1"/>
  <c r="V355" i="2"/>
  <c r="V359" i="2" s="1"/>
  <c r="V527" i="2"/>
  <c r="V531" i="2" s="1"/>
  <c r="V70" i="2"/>
  <c r="V74" i="2" s="1"/>
  <c r="V79" i="2"/>
  <c r="V80" i="2" s="1"/>
  <c r="V651" i="2"/>
  <c r="V652" i="2" s="1"/>
  <c r="V364" i="2"/>
  <c r="V365" i="2" s="1"/>
  <c r="G1055" i="2"/>
  <c r="AA1054" i="2"/>
  <c r="N610" i="1"/>
  <c r="N335" i="1"/>
  <c r="F191" i="2"/>
  <c r="H604" i="2"/>
  <c r="K604" i="2"/>
  <c r="M604" i="2"/>
  <c r="O604" i="2"/>
  <c r="P604" i="2"/>
  <c r="R604" i="2"/>
  <c r="V604" i="2"/>
  <c r="T604" i="2"/>
  <c r="X604" i="2"/>
  <c r="Z604" i="2"/>
  <c r="G604" i="2"/>
  <c r="I604" i="2"/>
  <c r="J604" i="2"/>
  <c r="N604" i="2"/>
  <c r="L604" i="2"/>
  <c r="Q604" i="2"/>
  <c r="U604" i="2"/>
  <c r="S604" i="2"/>
  <c r="W604" i="2"/>
  <c r="Y604" i="2"/>
  <c r="V666" i="1"/>
  <c r="V534" i="1"/>
  <c r="V318" i="1"/>
  <c r="V317" i="1"/>
  <c r="V525" i="1"/>
  <c r="V327" i="1"/>
  <c r="V323" i="1"/>
  <c r="V527" i="1"/>
  <c r="V322" i="1"/>
  <c r="V319" i="1"/>
  <c r="V528" i="1"/>
  <c r="V533" i="1"/>
  <c r="V530" i="1"/>
  <c r="V326" i="1"/>
  <c r="V526" i="1"/>
  <c r="V531" i="1"/>
  <c r="V320" i="1"/>
  <c r="F127" i="2"/>
  <c r="N542" i="1"/>
  <c r="N656" i="1"/>
  <c r="F248" i="2"/>
  <c r="N119" i="1"/>
  <c r="R654" i="1"/>
  <c r="R112" i="1"/>
  <c r="R116" i="1" s="1"/>
  <c r="Z423" i="1"/>
  <c r="Z48" i="1"/>
  <c r="Z476" i="1"/>
  <c r="Z499" i="1"/>
  <c r="Z633" i="1"/>
  <c r="Z375" i="1" s="1"/>
  <c r="Z381" i="1" s="1"/>
  <c r="Z640" i="1"/>
  <c r="Z123" i="1" s="1"/>
  <c r="Z264" i="1"/>
  <c r="W1056" i="2"/>
  <c r="W20" i="2" s="1"/>
  <c r="W21" i="2" s="1"/>
  <c r="T1056" i="2"/>
  <c r="T20" i="2" s="1"/>
  <c r="T21" i="2" s="1"/>
  <c r="L1056" i="2"/>
  <c r="L20" i="2" s="1"/>
  <c r="L21" i="2" s="1"/>
  <c r="J1056" i="2"/>
  <c r="J20" i="2" s="1"/>
  <c r="J21" i="2" s="1"/>
  <c r="AA486" i="2"/>
  <c r="AA483" i="2"/>
  <c r="AB1087" i="2" l="1"/>
  <c r="AC1087" i="2"/>
  <c r="AB27" i="2"/>
  <c r="AC27" i="2"/>
  <c r="AB429" i="2"/>
  <c r="AC429" i="2"/>
  <c r="AB1002" i="2"/>
  <c r="AC1002" i="2"/>
  <c r="AB375" i="2"/>
  <c r="AC375" i="2"/>
  <c r="AB483" i="2"/>
  <c r="AC483" i="2"/>
  <c r="AB30" i="2"/>
  <c r="AC30" i="2"/>
  <c r="AB658" i="2"/>
  <c r="AC658" i="2"/>
  <c r="AB1001" i="2"/>
  <c r="AC1001" i="2"/>
  <c r="AB543" i="2"/>
  <c r="AC543" i="2"/>
  <c r="AB702" i="2"/>
  <c r="AC702" i="2"/>
  <c r="AB705" i="2"/>
  <c r="AC705" i="2"/>
  <c r="AB977" i="2"/>
  <c r="AC977" i="2"/>
  <c r="AB371" i="2"/>
  <c r="AC371" i="2"/>
  <c r="AB601" i="2"/>
  <c r="AC601" i="2"/>
  <c r="AB708" i="2"/>
  <c r="AC708" i="2"/>
  <c r="AB314" i="2"/>
  <c r="AC314" i="2"/>
  <c r="AB376" i="2"/>
  <c r="AC376" i="2"/>
  <c r="AB426" i="2"/>
  <c r="AC426" i="2"/>
  <c r="AB368" i="2"/>
  <c r="AC368" i="2"/>
  <c r="AB317" i="2"/>
  <c r="AC317" i="2"/>
  <c r="AB374" i="2"/>
  <c r="AC374" i="2"/>
  <c r="AB1054" i="2"/>
  <c r="AC1054" i="2"/>
  <c r="AB486" i="2"/>
  <c r="AC486" i="2"/>
  <c r="AB377" i="2"/>
  <c r="AC377" i="2"/>
  <c r="AB433" i="2"/>
  <c r="AC433" i="2"/>
  <c r="AB791" i="2"/>
  <c r="AC791" i="2"/>
  <c r="AB83" i="2"/>
  <c r="AC83" i="2"/>
  <c r="AB976" i="2"/>
  <c r="AC976" i="2"/>
  <c r="AB760" i="2"/>
  <c r="AC760" i="2"/>
  <c r="AB767" i="2"/>
  <c r="AC767" i="2"/>
  <c r="AB655" i="2"/>
  <c r="AC655" i="2"/>
  <c r="AB789" i="2"/>
  <c r="AC789" i="2"/>
  <c r="AB701" i="2"/>
  <c r="AC701" i="2"/>
  <c r="AB311" i="2"/>
  <c r="AC311" i="2"/>
  <c r="AB318" i="2"/>
  <c r="AC318" i="2"/>
  <c r="AB434" i="2"/>
  <c r="AC434" i="2"/>
  <c r="AB432" i="2"/>
  <c r="AC432" i="2"/>
  <c r="AB24" i="2"/>
  <c r="AC24" i="2"/>
  <c r="AB540" i="2"/>
  <c r="AC540" i="2"/>
  <c r="AB1003" i="2"/>
  <c r="AC1003" i="2"/>
  <c r="AB765" i="2"/>
  <c r="AC765" i="2"/>
  <c r="AB762" i="2"/>
  <c r="AC762" i="2"/>
  <c r="AB700" i="2"/>
  <c r="AC700" i="2"/>
  <c r="AB86" i="2"/>
  <c r="AC86" i="2"/>
  <c r="AB704" i="2"/>
  <c r="AC704" i="2"/>
  <c r="AB998" i="2"/>
  <c r="AC998" i="2"/>
  <c r="AB598" i="2"/>
  <c r="AC598" i="2"/>
  <c r="AB761" i="2"/>
  <c r="AC761" i="2"/>
  <c r="U379" i="2"/>
  <c r="Z1062" i="2"/>
  <c r="AA1061" i="2"/>
  <c r="Z800" i="2"/>
  <c r="AA800" i="2" s="1"/>
  <c r="AA697" i="2"/>
  <c r="Z942" i="2"/>
  <c r="AA788" i="2"/>
  <c r="Z1048" i="2"/>
  <c r="AA1047" i="2"/>
  <c r="Z357" i="2"/>
  <c r="AA357" i="2" s="1"/>
  <c r="Z529" i="2"/>
  <c r="AA529" i="2" s="1"/>
  <c r="Z299" i="2"/>
  <c r="AA299" i="2" s="1"/>
  <c r="Z473" i="2"/>
  <c r="AA473" i="2" s="1"/>
  <c r="Z187" i="2"/>
  <c r="AA187" i="2" s="1"/>
  <c r="Z13" i="2"/>
  <c r="AA13" i="2" s="1"/>
  <c r="Z73" i="2"/>
  <c r="AA73" i="2" s="1"/>
  <c r="Z415" i="2"/>
  <c r="AA415" i="2" s="1"/>
  <c r="AA995" i="2"/>
  <c r="Z530" i="2"/>
  <c r="AA530" i="2" s="1"/>
  <c r="Z416" i="2"/>
  <c r="AA416" i="2" s="1"/>
  <c r="Z12" i="2"/>
  <c r="AA12" i="2" s="1"/>
  <c r="Z72" i="2"/>
  <c r="AA72" i="2" s="1"/>
  <c r="Z588" i="2"/>
  <c r="AA588" i="2" s="1"/>
  <c r="Z130" i="2"/>
  <c r="AA130" i="2" s="1"/>
  <c r="Z358" i="2"/>
  <c r="AA358" i="2" s="1"/>
  <c r="Z586" i="2"/>
  <c r="AA586" i="2" s="1"/>
  <c r="Z128" i="2"/>
  <c r="AA128" i="2" s="1"/>
  <c r="Z645" i="2"/>
  <c r="AA645" i="2" s="1"/>
  <c r="Z14" i="2"/>
  <c r="AA14" i="2" s="1"/>
  <c r="Z471" i="2"/>
  <c r="AA471" i="2" s="1"/>
  <c r="Z472" i="2"/>
  <c r="AA472" i="2" s="1"/>
  <c r="Z71" i="2"/>
  <c r="AA71" i="2" s="1"/>
  <c r="Z587" i="2"/>
  <c r="AA587" i="2" s="1"/>
  <c r="Z528" i="2"/>
  <c r="AA528" i="2" s="1"/>
  <c r="Z644" i="2"/>
  <c r="AA644" i="2" s="1"/>
  <c r="Z243" i="2"/>
  <c r="AA243" i="2" s="1"/>
  <c r="Z185" i="2"/>
  <c r="AA185" i="2" s="1"/>
  <c r="Z301" i="2"/>
  <c r="AA301" i="2" s="1"/>
  <c r="Z242" i="2"/>
  <c r="AA242" i="2" s="1"/>
  <c r="Z356" i="2"/>
  <c r="AA356" i="2" s="1"/>
  <c r="Z698" i="2"/>
  <c r="AA698" i="2" s="1"/>
  <c r="Z186" i="2"/>
  <c r="AA186" i="2" s="1"/>
  <c r="Z300" i="2"/>
  <c r="AA300" i="2" s="1"/>
  <c r="Z643" i="2"/>
  <c r="AA643" i="2" s="1"/>
  <c r="Z414" i="2"/>
  <c r="AA414" i="2" s="1"/>
  <c r="Z244" i="2"/>
  <c r="AA244" i="2" s="1"/>
  <c r="P479" i="2"/>
  <c r="P480" i="2" s="1"/>
  <c r="P20" i="2"/>
  <c r="P21" i="2" s="1"/>
  <c r="P802" i="2" s="1"/>
  <c r="I651" i="2"/>
  <c r="I652" i="2" s="1"/>
  <c r="I20" i="2"/>
  <c r="I21" i="2" s="1"/>
  <c r="I799" i="2" s="1"/>
  <c r="Z11" i="2"/>
  <c r="Z20" i="2"/>
  <c r="K413" i="2"/>
  <c r="K417" i="2" s="1"/>
  <c r="K20" i="2"/>
  <c r="K21" i="2" s="1"/>
  <c r="K799" i="2" s="1"/>
  <c r="U364" i="2"/>
  <c r="U20" i="2"/>
  <c r="O250" i="2"/>
  <c r="O20" i="2"/>
  <c r="O21" i="2" s="1"/>
  <c r="O802" i="2" s="1"/>
  <c r="M355" i="2"/>
  <c r="M359" i="2" s="1"/>
  <c r="M20" i="2"/>
  <c r="M21" i="2" s="1"/>
  <c r="M802" i="2" s="1"/>
  <c r="X250" i="2"/>
  <c r="X20" i="2"/>
  <c r="X21" i="2" s="1"/>
  <c r="X799" i="2" s="1"/>
  <c r="S642" i="2"/>
  <c r="S646" i="2" s="1"/>
  <c r="S20" i="2"/>
  <c r="S21" i="2" s="1"/>
  <c r="S802" i="2" s="1"/>
  <c r="Y21" i="2"/>
  <c r="Z50" i="1"/>
  <c r="Z62" i="1" s="1"/>
  <c r="AA584" i="1"/>
  <c r="AA35" i="1"/>
  <c r="AA546" i="2"/>
  <c r="Z203" i="2"/>
  <c r="O203" i="2"/>
  <c r="R203" i="2"/>
  <c r="K203" i="2"/>
  <c r="N203" i="2"/>
  <c r="J203" i="2"/>
  <c r="L203" i="2"/>
  <c r="M203" i="2"/>
  <c r="G203" i="2"/>
  <c r="P203" i="2"/>
  <c r="X203" i="2"/>
  <c r="U203" i="2"/>
  <c r="F260" i="2"/>
  <c r="I260" i="2" s="1"/>
  <c r="Q203" i="2"/>
  <c r="Y203" i="2"/>
  <c r="H203" i="2"/>
  <c r="S610" i="1"/>
  <c r="V203" i="2"/>
  <c r="W203" i="2"/>
  <c r="I203" i="2"/>
  <c r="W662" i="2"/>
  <c r="T203" i="2"/>
  <c r="S119" i="1"/>
  <c r="S122" i="1" s="1"/>
  <c r="S140" i="1" s="1"/>
  <c r="F146" i="2" s="1"/>
  <c r="J146" i="2" s="1"/>
  <c r="AA89" i="2"/>
  <c r="AA661" i="2"/>
  <c r="S656" i="1"/>
  <c r="U140" i="2"/>
  <c r="K140" i="2"/>
  <c r="Y90" i="2"/>
  <c r="U662" i="2"/>
  <c r="Y140" i="2"/>
  <c r="K662" i="2"/>
  <c r="I193" i="2"/>
  <c r="I250" i="2"/>
  <c r="Z355" i="2"/>
  <c r="V90" i="2"/>
  <c r="L90" i="2"/>
  <c r="S90" i="2"/>
  <c r="T90" i="2"/>
  <c r="N90" i="2"/>
  <c r="P90" i="2"/>
  <c r="G662" i="2"/>
  <c r="Z79" i="2"/>
  <c r="O90" i="2"/>
  <c r="W90" i="2"/>
  <c r="I90" i="2"/>
  <c r="I140" i="2"/>
  <c r="Q90" i="2"/>
  <c r="J140" i="2"/>
  <c r="X90" i="2"/>
  <c r="K90" i="2"/>
  <c r="G90" i="2"/>
  <c r="T662" i="2"/>
  <c r="H90" i="2"/>
  <c r="M90" i="2"/>
  <c r="U90" i="2"/>
  <c r="Z140" i="2"/>
  <c r="S654" i="1"/>
  <c r="T32" i="2"/>
  <c r="W32" i="2"/>
  <c r="P32" i="2"/>
  <c r="I662" i="2"/>
  <c r="Q140" i="2"/>
  <c r="R90" i="2"/>
  <c r="Z90" i="2"/>
  <c r="L140" i="2"/>
  <c r="Y662" i="2"/>
  <c r="Y227" i="1"/>
  <c r="Z307" i="2"/>
  <c r="V547" i="2"/>
  <c r="S547" i="2"/>
  <c r="AA31" i="2"/>
  <c r="Y605" i="2"/>
  <c r="J32" i="2"/>
  <c r="Y32" i="2"/>
  <c r="K536" i="2"/>
  <c r="K537" i="2" s="1"/>
  <c r="U109" i="1"/>
  <c r="F91" i="2" s="1"/>
  <c r="P91" i="2" s="1"/>
  <c r="X210" i="1"/>
  <c r="X223" i="1" s="1"/>
  <c r="L547" i="2"/>
  <c r="H547" i="2"/>
  <c r="Y234" i="1"/>
  <c r="Z527" i="2"/>
  <c r="Z298" i="2"/>
  <c r="Z547" i="2"/>
  <c r="P547" i="2"/>
  <c r="Y228" i="1"/>
  <c r="Y229" i="1"/>
  <c r="Z193" i="2"/>
  <c r="Z479" i="2"/>
  <c r="K364" i="2"/>
  <c r="K365" i="2" s="1"/>
  <c r="Z241" i="2"/>
  <c r="J547" i="2"/>
  <c r="Y236" i="1"/>
  <c r="Y233" i="1"/>
  <c r="Z213" i="1"/>
  <c r="K307" i="2"/>
  <c r="K308" i="2" s="1"/>
  <c r="Z422" i="2"/>
  <c r="V126" i="1"/>
  <c r="K470" i="2"/>
  <c r="K474" i="2" s="1"/>
  <c r="Z70" i="2"/>
  <c r="F33" i="2"/>
  <c r="L33" i="2" s="1"/>
  <c r="Z184" i="2"/>
  <c r="X547" i="2"/>
  <c r="T547" i="2"/>
  <c r="Z536" i="2"/>
  <c r="M547" i="2"/>
  <c r="N547" i="2"/>
  <c r="W547" i="2"/>
  <c r="Y239" i="1"/>
  <c r="Y235" i="1"/>
  <c r="Z215" i="1"/>
  <c r="Z594" i="2"/>
  <c r="Z651" i="2"/>
  <c r="Z364" i="2"/>
  <c r="I547" i="2"/>
  <c r="Q547" i="2"/>
  <c r="R547" i="2"/>
  <c r="Y230" i="1"/>
  <c r="Y663" i="1"/>
  <c r="Z214" i="1"/>
  <c r="Z642" i="2"/>
  <c r="Z413" i="2"/>
  <c r="Z585" i="2"/>
  <c r="U547" i="2"/>
  <c r="K547" i="2"/>
  <c r="G547" i="2"/>
  <c r="Y237" i="1"/>
  <c r="Z216" i="1"/>
  <c r="W277" i="1"/>
  <c r="Z250" i="2"/>
  <c r="Z470" i="2"/>
  <c r="O547" i="2"/>
  <c r="H437" i="2"/>
  <c r="S184" i="2"/>
  <c r="S188" i="2" s="1"/>
  <c r="G605" i="2"/>
  <c r="U325" i="1"/>
  <c r="U324" i="1"/>
  <c r="X605" i="2"/>
  <c r="K32" i="2"/>
  <c r="T331" i="1"/>
  <c r="T333" i="1" s="1"/>
  <c r="T335" i="1" s="1"/>
  <c r="P605" i="2"/>
  <c r="J605" i="2"/>
  <c r="S32" i="2"/>
  <c r="H479" i="2"/>
  <c r="H480" i="2" s="1"/>
  <c r="U598" i="1"/>
  <c r="F491" i="2" s="1"/>
  <c r="M32" i="2"/>
  <c r="O605" i="2"/>
  <c r="R605" i="2"/>
  <c r="N605" i="2"/>
  <c r="U529" i="1"/>
  <c r="U32" i="2"/>
  <c r="L32" i="2"/>
  <c r="I32" i="2"/>
  <c r="Z437" i="2"/>
  <c r="T605" i="2"/>
  <c r="U604" i="1"/>
  <c r="F663" i="2" s="1"/>
  <c r="O663" i="2" s="1"/>
  <c r="K605" i="2"/>
  <c r="N32" i="2"/>
  <c r="O32" i="2"/>
  <c r="W605" i="2"/>
  <c r="V32" i="2"/>
  <c r="H605" i="2"/>
  <c r="I605" i="2"/>
  <c r="Z605" i="2"/>
  <c r="U606" i="1"/>
  <c r="Q32" i="2"/>
  <c r="G32" i="2"/>
  <c r="Y437" i="2"/>
  <c r="T608" i="1"/>
  <c r="U130" i="1"/>
  <c r="V605" i="2"/>
  <c r="S605" i="2"/>
  <c r="U605" i="2"/>
  <c r="U321" i="1"/>
  <c r="U532" i="1"/>
  <c r="H32" i="2"/>
  <c r="Z32" i="2"/>
  <c r="Q605" i="2"/>
  <c r="M605" i="2"/>
  <c r="U602" i="1"/>
  <c r="F606" i="2" s="1"/>
  <c r="W606" i="2" s="1"/>
  <c r="R32" i="2"/>
  <c r="U470" i="2"/>
  <c r="U422" i="2"/>
  <c r="U79" i="2"/>
  <c r="X490" i="1"/>
  <c r="X516" i="1" s="1"/>
  <c r="T538" i="1"/>
  <c r="T540" i="1" s="1"/>
  <c r="F490" i="2"/>
  <c r="G490" i="2" s="1"/>
  <c r="P651" i="2"/>
  <c r="P652" i="2" s="1"/>
  <c r="M437" i="2"/>
  <c r="I184" i="2"/>
  <c r="I188" i="2" s="1"/>
  <c r="W140" i="2"/>
  <c r="G140" i="2"/>
  <c r="N140" i="2"/>
  <c r="R662" i="2"/>
  <c r="M662" i="2"/>
  <c r="L662" i="2"/>
  <c r="I136" i="2"/>
  <c r="Q437" i="2"/>
  <c r="R140" i="2"/>
  <c r="X140" i="2"/>
  <c r="H140" i="2"/>
  <c r="V662" i="2"/>
  <c r="Z662" i="2"/>
  <c r="Q662" i="2"/>
  <c r="Z179" i="1"/>
  <c r="Z185" i="1" s="1"/>
  <c r="O79" i="2"/>
  <c r="O80" i="2" s="1"/>
  <c r="P307" i="2"/>
  <c r="P308" i="2" s="1"/>
  <c r="P585" i="2"/>
  <c r="P589" i="2" s="1"/>
  <c r="S140" i="2"/>
  <c r="V140" i="2"/>
  <c r="N662" i="2"/>
  <c r="O662" i="2"/>
  <c r="J662" i="2"/>
  <c r="AA435" i="2"/>
  <c r="X241" i="1"/>
  <c r="M140" i="2"/>
  <c r="T140" i="2"/>
  <c r="H662" i="2"/>
  <c r="X662" i="2"/>
  <c r="U437" i="2"/>
  <c r="I642" i="2"/>
  <c r="I646" i="2" s="1"/>
  <c r="O140" i="2"/>
  <c r="P662" i="2"/>
  <c r="W437" i="2"/>
  <c r="AA254" i="2"/>
  <c r="O422" i="2"/>
  <c r="O423" i="2" s="1"/>
  <c r="K594" i="2"/>
  <c r="K595" i="2" s="1"/>
  <c r="I298" i="2"/>
  <c r="I302" i="2" s="1"/>
  <c r="I801" i="2" s="1"/>
  <c r="W578" i="1"/>
  <c r="W580" i="1" s="1"/>
  <c r="F321" i="2" s="1"/>
  <c r="Z321" i="2" s="1"/>
  <c r="O585" i="2"/>
  <c r="O589" i="2" s="1"/>
  <c r="X437" i="2"/>
  <c r="K422" i="2"/>
  <c r="K423" i="2" s="1"/>
  <c r="I413" i="2"/>
  <c r="I417" i="2" s="1"/>
  <c r="P437" i="2"/>
  <c r="I437" i="2"/>
  <c r="Y187" i="1"/>
  <c r="L437" i="2"/>
  <c r="T437" i="2"/>
  <c r="M241" i="2"/>
  <c r="M245" i="2" s="1"/>
  <c r="M479" i="2"/>
  <c r="M480" i="2" s="1"/>
  <c r="W125" i="1"/>
  <c r="W81" i="1"/>
  <c r="W95" i="1"/>
  <c r="W98" i="1" s="1"/>
  <c r="W321" i="1" s="1"/>
  <c r="W655" i="1"/>
  <c r="W127" i="1"/>
  <c r="F34" i="2"/>
  <c r="Z34" i="2" s="1"/>
  <c r="W114" i="1"/>
  <c r="W669" i="1"/>
  <c r="M536" i="2"/>
  <c r="M537" i="2" s="1"/>
  <c r="O193" i="2"/>
  <c r="X241" i="2"/>
  <c r="X245" i="2" s="1"/>
  <c r="AA291" i="1"/>
  <c r="V114" i="1"/>
  <c r="X470" i="2"/>
  <c r="X474" i="2" s="1"/>
  <c r="H193" i="2"/>
  <c r="X184" i="2"/>
  <c r="X188" i="2" s="1"/>
  <c r="O437" i="2"/>
  <c r="W128" i="1"/>
  <c r="S527" i="2"/>
  <c r="S531" i="2" s="1"/>
  <c r="W113" i="1"/>
  <c r="M364" i="2"/>
  <c r="M365" i="2" s="1"/>
  <c r="O651" i="2"/>
  <c r="O652" i="2" s="1"/>
  <c r="O413" i="2"/>
  <c r="O417" i="2" s="1"/>
  <c r="X193" i="2"/>
  <c r="K437" i="2"/>
  <c r="J437" i="2"/>
  <c r="W279" i="1"/>
  <c r="W308" i="1" s="1"/>
  <c r="H355" i="2"/>
  <c r="H359" i="2" s="1"/>
  <c r="S437" i="2"/>
  <c r="V113" i="1"/>
  <c r="S651" i="2"/>
  <c r="S652" i="2" s="1"/>
  <c r="M193" i="2"/>
  <c r="V128" i="1"/>
  <c r="V655" i="1"/>
  <c r="V127" i="1"/>
  <c r="V95" i="1"/>
  <c r="V98" i="1" s="1"/>
  <c r="V532" i="1" s="1"/>
  <c r="S479" i="2"/>
  <c r="S480" i="2" s="1"/>
  <c r="W126" i="1"/>
  <c r="H413" i="2"/>
  <c r="H417" i="2" s="1"/>
  <c r="M79" i="2"/>
  <c r="M80" i="2" s="1"/>
  <c r="O298" i="2"/>
  <c r="O302" i="2" s="1"/>
  <c r="O594" i="2"/>
  <c r="O595" i="2" s="1"/>
  <c r="X355" i="2"/>
  <c r="X359" i="2" s="1"/>
  <c r="V437" i="2"/>
  <c r="S422" i="2"/>
  <c r="S423" i="2" s="1"/>
  <c r="V125" i="1"/>
  <c r="H79" i="2"/>
  <c r="H80" i="2" s="1"/>
  <c r="M422" i="2"/>
  <c r="M423" i="2" s="1"/>
  <c r="O470" i="2"/>
  <c r="O474" i="2" s="1"/>
  <c r="R437" i="2"/>
  <c r="H307" i="2"/>
  <c r="H308" i="2" s="1"/>
  <c r="M527" i="2"/>
  <c r="M531" i="2" s="1"/>
  <c r="O355" i="2"/>
  <c r="O359" i="2" s="1"/>
  <c r="AA444" i="1"/>
  <c r="Z425" i="1"/>
  <c r="K479" i="2"/>
  <c r="K480" i="2" s="1"/>
  <c r="K585" i="2"/>
  <c r="K589" i="2" s="1"/>
  <c r="I364" i="2"/>
  <c r="I365" i="2" s="1"/>
  <c r="I585" i="2"/>
  <c r="I589" i="2" s="1"/>
  <c r="O136" i="2"/>
  <c r="AA454" i="1"/>
  <c r="K355" i="2"/>
  <c r="K359" i="2" s="1"/>
  <c r="K250" i="2"/>
  <c r="I594" i="2"/>
  <c r="I595" i="2" s="1"/>
  <c r="I479" i="2"/>
  <c r="I480" i="2" s="1"/>
  <c r="Z662" i="1"/>
  <c r="AA264" i="1"/>
  <c r="AA197" i="2"/>
  <c r="AA480" i="1"/>
  <c r="K651" i="2"/>
  <c r="K652" i="2" s="1"/>
  <c r="K79" i="2"/>
  <c r="K80" i="2" s="1"/>
  <c r="I70" i="2"/>
  <c r="I74" i="2" s="1"/>
  <c r="K70" i="2"/>
  <c r="K74" i="2" s="1"/>
  <c r="K184" i="2"/>
  <c r="I11" i="2"/>
  <c r="I1095" i="2" s="1"/>
  <c r="I470" i="2"/>
  <c r="I474" i="2" s="1"/>
  <c r="K298" i="2"/>
  <c r="K302" i="2" s="1"/>
  <c r="K527" i="2"/>
  <c r="K531" i="2" s="1"/>
  <c r="I241" i="2"/>
  <c r="I245" i="2" s="1"/>
  <c r="I307" i="2"/>
  <c r="I308" i="2" s="1"/>
  <c r="Z136" i="2"/>
  <c r="M136" i="2"/>
  <c r="V136" i="2"/>
  <c r="P355" i="2"/>
  <c r="P359" i="2" s="1"/>
  <c r="P594" i="2"/>
  <c r="P595" i="2" s="1"/>
  <c r="P70" i="2"/>
  <c r="P74" i="2" s="1"/>
  <c r="H184" i="2"/>
  <c r="U11" i="2"/>
  <c r="P184" i="2"/>
  <c r="S585" i="2"/>
  <c r="S589" i="2" s="1"/>
  <c r="H594" i="2"/>
  <c r="H595" i="2" s="1"/>
  <c r="H651" i="2"/>
  <c r="H652" i="2" s="1"/>
  <c r="M250" i="2"/>
  <c r="P250" i="2"/>
  <c r="P241" i="2"/>
  <c r="P245" i="2" s="1"/>
  <c r="S594" i="2"/>
  <c r="S595" i="2" s="1"/>
  <c r="S193" i="2"/>
  <c r="S79" i="2"/>
  <c r="S80" i="2" s="1"/>
  <c r="H70" i="2"/>
  <c r="H74" i="2" s="1"/>
  <c r="H298" i="2"/>
  <c r="H302" i="2" s="1"/>
  <c r="H642" i="2"/>
  <c r="H646" i="2" s="1"/>
  <c r="M470" i="2"/>
  <c r="M474" i="2" s="1"/>
  <c r="M651" i="2"/>
  <c r="M652" i="2" s="1"/>
  <c r="M413" i="2"/>
  <c r="M417" i="2" s="1"/>
  <c r="O364" i="2"/>
  <c r="O365" i="2" s="1"/>
  <c r="O70" i="2"/>
  <c r="O74" i="2" s="1"/>
  <c r="O11" i="2"/>
  <c r="O1095" i="2" s="1"/>
  <c r="U585" i="2"/>
  <c r="U479" i="2"/>
  <c r="X585" i="2"/>
  <c r="X589" i="2" s="1"/>
  <c r="X527" i="2"/>
  <c r="X531" i="2" s="1"/>
  <c r="X70" i="2"/>
  <c r="X74" i="2" s="1"/>
  <c r="AA248" i="1"/>
  <c r="AA574" i="1"/>
  <c r="AA476" i="1"/>
  <c r="Z450" i="1"/>
  <c r="Z235" i="1" s="1"/>
  <c r="U250" i="2"/>
  <c r="U70" i="2"/>
  <c r="P298" i="2"/>
  <c r="P302" i="2" s="1"/>
  <c r="S355" i="2"/>
  <c r="S359" i="2" s="1"/>
  <c r="H422" i="2"/>
  <c r="H423" i="2" s="1"/>
  <c r="U241" i="2"/>
  <c r="X651" i="2"/>
  <c r="X652" i="2" s="1"/>
  <c r="P79" i="2"/>
  <c r="P80" i="2" s="1"/>
  <c r="P536" i="2"/>
  <c r="P537" i="2" s="1"/>
  <c r="H250" i="2"/>
  <c r="M585" i="2"/>
  <c r="M589" i="2" s="1"/>
  <c r="U413" i="2"/>
  <c r="X298" i="2"/>
  <c r="X302" i="2" s="1"/>
  <c r="X801" i="2" s="1"/>
  <c r="X307" i="2"/>
  <c r="X308" i="2" s="1"/>
  <c r="AA475" i="1"/>
  <c r="X136" i="2"/>
  <c r="P136" i="2"/>
  <c r="P364" i="2"/>
  <c r="P365" i="2" s="1"/>
  <c r="S364" i="2"/>
  <c r="S365" i="2" s="1"/>
  <c r="S241" i="2"/>
  <c r="S245" i="2" s="1"/>
  <c r="S250" i="2"/>
  <c r="Y427" i="1"/>
  <c r="H527" i="2"/>
  <c r="H531" i="2" s="1"/>
  <c r="H11" i="2"/>
  <c r="H1095" i="2" s="1"/>
  <c r="H136" i="2"/>
  <c r="M70" i="2"/>
  <c r="M74" i="2" s="1"/>
  <c r="M307" i="2"/>
  <c r="M308" i="2" s="1"/>
  <c r="M184" i="2"/>
  <c r="M188" i="2" s="1"/>
  <c r="O642" i="2"/>
  <c r="O646" i="2" s="1"/>
  <c r="O527" i="2"/>
  <c r="O531" i="2" s="1"/>
  <c r="U184" i="2"/>
  <c r="U527" i="2"/>
  <c r="U355" i="2"/>
  <c r="X11" i="2"/>
  <c r="X1095" i="2" s="1"/>
  <c r="X422" i="2"/>
  <c r="X423" i="2" s="1"/>
  <c r="X364" i="2"/>
  <c r="X365" i="2" s="1"/>
  <c r="AA455" i="1"/>
  <c r="AA134" i="1"/>
  <c r="P413" i="2"/>
  <c r="P417" i="2" s="1"/>
  <c r="U594" i="2"/>
  <c r="S536" i="2"/>
  <c r="S537" i="2" s="1"/>
  <c r="H585" i="2"/>
  <c r="H589" i="2" s="1"/>
  <c r="X79" i="2"/>
  <c r="X80" i="2" s="1"/>
  <c r="S298" i="2"/>
  <c r="S302" i="2" s="1"/>
  <c r="S801" i="2" s="1"/>
  <c r="H127" i="2"/>
  <c r="P193" i="2"/>
  <c r="S307" i="2"/>
  <c r="S308" i="2" s="1"/>
  <c r="H536" i="2"/>
  <c r="H537" i="2" s="1"/>
  <c r="H364" i="2"/>
  <c r="H365" i="2" s="1"/>
  <c r="H241" i="2"/>
  <c r="H245" i="2" s="1"/>
  <c r="M11" i="2"/>
  <c r="M1095" i="2" s="1"/>
  <c r="M594" i="2"/>
  <c r="M595" i="2" s="1"/>
  <c r="O479" i="2"/>
  <c r="O480" i="2" s="1"/>
  <c r="O536" i="2"/>
  <c r="O537" i="2" s="1"/>
  <c r="O241" i="2"/>
  <c r="O245" i="2" s="1"/>
  <c r="U651" i="2"/>
  <c r="U642" i="2"/>
  <c r="U298" i="2"/>
  <c r="X642" i="2"/>
  <c r="X646" i="2" s="1"/>
  <c r="X413" i="2"/>
  <c r="X417" i="2" s="1"/>
  <c r="X594" i="2"/>
  <c r="X595" i="2" s="1"/>
  <c r="AA265" i="1"/>
  <c r="AA633" i="1"/>
  <c r="AA375" i="1" s="1"/>
  <c r="AA381" i="1" s="1"/>
  <c r="AA158" i="1" s="1"/>
  <c r="AA164" i="1" s="1"/>
  <c r="P422" i="2"/>
  <c r="P423" i="2" s="1"/>
  <c r="S11" i="2"/>
  <c r="S1095" i="2" s="1"/>
  <c r="U193" i="2"/>
  <c r="Y166" i="1"/>
  <c r="P642" i="2"/>
  <c r="P646" i="2" s="1"/>
  <c r="P11" i="2"/>
  <c r="P15" i="2" s="1"/>
  <c r="S136" i="2"/>
  <c r="S413" i="2"/>
  <c r="S417" i="2" s="1"/>
  <c r="P527" i="2"/>
  <c r="P531" i="2" s="1"/>
  <c r="P470" i="2"/>
  <c r="P474" i="2" s="1"/>
  <c r="S470" i="2"/>
  <c r="S474" i="2" s="1"/>
  <c r="S70" i="2"/>
  <c r="S74" i="2" s="1"/>
  <c r="H470" i="2"/>
  <c r="H474" i="2" s="1"/>
  <c r="M642" i="2"/>
  <c r="M646" i="2" s="1"/>
  <c r="M298" i="2"/>
  <c r="M302" i="2" s="1"/>
  <c r="M801" i="2" s="1"/>
  <c r="O184" i="2"/>
  <c r="O307" i="2"/>
  <c r="O308" i="2" s="1"/>
  <c r="U307" i="2"/>
  <c r="U536" i="2"/>
  <c r="X479" i="2"/>
  <c r="X480" i="2" s="1"/>
  <c r="X536" i="2"/>
  <c r="X537" i="2" s="1"/>
  <c r="AA442" i="1"/>
  <c r="AA266" i="1"/>
  <c r="AA459" i="1"/>
  <c r="X664" i="1"/>
  <c r="AA252" i="1"/>
  <c r="K193" i="2"/>
  <c r="K11" i="2"/>
  <c r="K1095" i="2" s="1"/>
  <c r="K136" i="2"/>
  <c r="I79" i="2"/>
  <c r="I80" i="2" s="1"/>
  <c r="I355" i="2"/>
  <c r="I359" i="2" s="1"/>
  <c r="I527" i="2"/>
  <c r="I531" i="2" s="1"/>
  <c r="U136" i="2"/>
  <c r="AA441" i="1"/>
  <c r="AA440" i="1"/>
  <c r="AA479" i="1"/>
  <c r="Y636" i="1"/>
  <c r="Y453" i="1" s="1"/>
  <c r="Y465" i="1" s="1"/>
  <c r="Y664" i="1" s="1"/>
  <c r="X246" i="1"/>
  <c r="X259" i="1" s="1"/>
  <c r="X275" i="1" s="1"/>
  <c r="AA478" i="1"/>
  <c r="AA481" i="1"/>
  <c r="AA592" i="1"/>
  <c r="AA446" i="1"/>
  <c r="AA456" i="1"/>
  <c r="AA445" i="1"/>
  <c r="AA249" i="1"/>
  <c r="R140" i="1"/>
  <c r="F143" i="2" s="1"/>
  <c r="L143" i="2" s="1"/>
  <c r="AA267" i="1"/>
  <c r="AA232" i="1"/>
  <c r="K241" i="2"/>
  <c r="K245" i="2" s="1"/>
  <c r="K642" i="2"/>
  <c r="K646" i="2" s="1"/>
  <c r="I536" i="2"/>
  <c r="I537" i="2" s="1"/>
  <c r="I422" i="2"/>
  <c r="I423" i="2" s="1"/>
  <c r="AA575" i="1"/>
  <c r="Z18" i="2"/>
  <c r="Z477" i="2"/>
  <c r="AA477" i="2" s="1"/>
  <c r="Z77" i="2"/>
  <c r="AA77" i="2" s="1"/>
  <c r="Z534" i="2"/>
  <c r="AA534" i="2" s="1"/>
  <c r="Z362" i="2"/>
  <c r="AA362" i="2" s="1"/>
  <c r="Z592" i="2"/>
  <c r="AA592" i="2" s="1"/>
  <c r="Z420" i="2"/>
  <c r="AA420" i="2" s="1"/>
  <c r="Z649" i="2"/>
  <c r="AA649" i="2" s="1"/>
  <c r="Z305" i="2"/>
  <c r="AA305" i="2" s="1"/>
  <c r="AA643" i="1"/>
  <c r="AA430" i="1" s="1"/>
  <c r="AA434" i="1" s="1"/>
  <c r="X107" i="1"/>
  <c r="AA206" i="1"/>
  <c r="AA458" i="1"/>
  <c r="AA457" i="1"/>
  <c r="AA251" i="1"/>
  <c r="AA640" i="1"/>
  <c r="AA123" i="1" s="1"/>
  <c r="Z208" i="1"/>
  <c r="J642" i="2"/>
  <c r="J646" i="2" s="1"/>
  <c r="J594" i="2"/>
  <c r="J595" i="2" s="1"/>
  <c r="J422" i="2"/>
  <c r="J423" i="2" s="1"/>
  <c r="J70" i="2"/>
  <c r="J74" i="2" s="1"/>
  <c r="J536" i="2"/>
  <c r="J537" i="2" s="1"/>
  <c r="J193" i="2"/>
  <c r="J651" i="2"/>
  <c r="J652" i="2" s="1"/>
  <c r="J298" i="2"/>
  <c r="J302" i="2" s="1"/>
  <c r="J307" i="2"/>
  <c r="J308" i="2" s="1"/>
  <c r="J11" i="2"/>
  <c r="J136" i="2"/>
  <c r="J241" i="2"/>
  <c r="J245" i="2" s="1"/>
  <c r="J479" i="2"/>
  <c r="J480" i="2" s="1"/>
  <c r="J250" i="2"/>
  <c r="J585" i="2"/>
  <c r="J589" i="2" s="1"/>
  <c r="J527" i="2"/>
  <c r="J531" i="2" s="1"/>
  <c r="J470" i="2"/>
  <c r="J474" i="2" s="1"/>
  <c r="J79" i="2"/>
  <c r="J80" i="2" s="1"/>
  <c r="J127" i="2"/>
  <c r="J413" i="2"/>
  <c r="J417" i="2" s="1"/>
  <c r="J184" i="2"/>
  <c r="J364" i="2"/>
  <c r="J365" i="2" s="1"/>
  <c r="J355" i="2"/>
  <c r="J359" i="2" s="1"/>
  <c r="L136" i="2"/>
  <c r="L298" i="2"/>
  <c r="L302" i="2" s="1"/>
  <c r="L307" i="2"/>
  <c r="L308" i="2" s="1"/>
  <c r="L642" i="2"/>
  <c r="L646" i="2" s="1"/>
  <c r="L585" i="2"/>
  <c r="L589" i="2" s="1"/>
  <c r="L11" i="2"/>
  <c r="L651" i="2"/>
  <c r="L652" i="2" s="1"/>
  <c r="L364" i="2"/>
  <c r="L365" i="2" s="1"/>
  <c r="L70" i="2"/>
  <c r="L74" i="2" s="1"/>
  <c r="L527" i="2"/>
  <c r="L531" i="2" s="1"/>
  <c r="L470" i="2"/>
  <c r="L474" i="2" s="1"/>
  <c r="L422" i="2"/>
  <c r="L423" i="2" s="1"/>
  <c r="L250" i="2"/>
  <c r="L413" i="2"/>
  <c r="L417" i="2" s="1"/>
  <c r="L193" i="2"/>
  <c r="L594" i="2"/>
  <c r="L595" i="2" s="1"/>
  <c r="L79" i="2"/>
  <c r="L80" i="2" s="1"/>
  <c r="L355" i="2"/>
  <c r="L359" i="2" s="1"/>
  <c r="L536" i="2"/>
  <c r="L537" i="2" s="1"/>
  <c r="L241" i="2"/>
  <c r="L245" i="2" s="1"/>
  <c r="L184" i="2"/>
  <c r="L479" i="2"/>
  <c r="L480" i="2" s="1"/>
  <c r="L127" i="2"/>
  <c r="W536" i="2"/>
  <c r="W537" i="2" s="1"/>
  <c r="W364" i="2"/>
  <c r="W365" i="2" s="1"/>
  <c r="W307" i="2"/>
  <c r="W308" i="2" s="1"/>
  <c r="W136" i="2"/>
  <c r="W241" i="2"/>
  <c r="W245" i="2" s="1"/>
  <c r="W184" i="2"/>
  <c r="W188" i="2" s="1"/>
  <c r="W527" i="2"/>
  <c r="W531" i="2" s="1"/>
  <c r="W585" i="2"/>
  <c r="W589" i="2" s="1"/>
  <c r="W127" i="2"/>
  <c r="W11" i="2"/>
  <c r="W594" i="2"/>
  <c r="W595" i="2" s="1"/>
  <c r="W470" i="2"/>
  <c r="W474" i="2" s="1"/>
  <c r="W79" i="2"/>
  <c r="W80" i="2" s="1"/>
  <c r="W413" i="2"/>
  <c r="W417" i="2" s="1"/>
  <c r="W651" i="2"/>
  <c r="W652" i="2" s="1"/>
  <c r="W642" i="2"/>
  <c r="W646" i="2" s="1"/>
  <c r="W479" i="2"/>
  <c r="W480" i="2" s="1"/>
  <c r="W298" i="2"/>
  <c r="W302" i="2" s="1"/>
  <c r="W422" i="2"/>
  <c r="W423" i="2" s="1"/>
  <c r="W193" i="2"/>
  <c r="W250" i="2"/>
  <c r="W70" i="2"/>
  <c r="W74" i="2" s="1"/>
  <c r="W355" i="2"/>
  <c r="W359" i="2" s="1"/>
  <c r="Z659" i="1"/>
  <c r="Z158" i="1"/>
  <c r="Z164" i="1" s="1"/>
  <c r="N122" i="1"/>
  <c r="N654" i="1"/>
  <c r="N112" i="1"/>
  <c r="V807" i="2"/>
  <c r="V802" i="2"/>
  <c r="V799" i="2"/>
  <c r="P548" i="2"/>
  <c r="M548" i="2"/>
  <c r="T548" i="2"/>
  <c r="W548" i="2"/>
  <c r="X548" i="2"/>
  <c r="I548" i="2"/>
  <c r="G548" i="2"/>
  <c r="O548" i="2"/>
  <c r="L548" i="2"/>
  <c r="S548" i="2"/>
  <c r="V548" i="2"/>
  <c r="Y548" i="2"/>
  <c r="Z548" i="2"/>
  <c r="R548" i="2"/>
  <c r="H548" i="2"/>
  <c r="Q548" i="2"/>
  <c r="K548" i="2"/>
  <c r="U548" i="2"/>
  <c r="N548" i="2"/>
  <c r="J548" i="2"/>
  <c r="T657" i="1"/>
  <c r="T120" i="1"/>
  <c r="X667" i="1"/>
  <c r="X594" i="1"/>
  <c r="X596" i="1" s="1"/>
  <c r="F440" i="2" s="1"/>
  <c r="X329" i="1"/>
  <c r="X586" i="1"/>
  <c r="X588" i="1" s="1"/>
  <c r="F382" i="2" s="1"/>
  <c r="X328" i="1"/>
  <c r="X577" i="1"/>
  <c r="X535" i="1"/>
  <c r="X536" i="1"/>
  <c r="V657" i="1"/>
  <c r="V120" i="1"/>
  <c r="N536" i="2"/>
  <c r="N537" i="2" s="1"/>
  <c r="N193" i="2"/>
  <c r="N184" i="2"/>
  <c r="N250" i="2"/>
  <c r="N642" i="2"/>
  <c r="N646" i="2" s="1"/>
  <c r="N651" i="2"/>
  <c r="N652" i="2" s="1"/>
  <c r="N70" i="2"/>
  <c r="N74" i="2" s="1"/>
  <c r="N79" i="2"/>
  <c r="N80" i="2" s="1"/>
  <c r="N527" i="2"/>
  <c r="N531" i="2" s="1"/>
  <c r="N241" i="2"/>
  <c r="N245" i="2" s="1"/>
  <c r="N594" i="2"/>
  <c r="N595" i="2" s="1"/>
  <c r="N355" i="2"/>
  <c r="N359" i="2" s="1"/>
  <c r="N127" i="2"/>
  <c r="N479" i="2"/>
  <c r="N480" i="2" s="1"/>
  <c r="N11" i="2"/>
  <c r="N585" i="2"/>
  <c r="N589" i="2" s="1"/>
  <c r="N413" i="2"/>
  <c r="N417" i="2" s="1"/>
  <c r="N422" i="2"/>
  <c r="N423" i="2" s="1"/>
  <c r="N470" i="2"/>
  <c r="N474" i="2" s="1"/>
  <c r="N136" i="2"/>
  <c r="N298" i="2"/>
  <c r="N302" i="2" s="1"/>
  <c r="N307" i="2"/>
  <c r="N308" i="2" s="1"/>
  <c r="N364" i="2"/>
  <c r="N365" i="2" s="1"/>
  <c r="Q184" i="2"/>
  <c r="Q193" i="2"/>
  <c r="Q307" i="2"/>
  <c r="Q308" i="2" s="1"/>
  <c r="Q364" i="2"/>
  <c r="Q365" i="2" s="1"/>
  <c r="Q470" i="2"/>
  <c r="Q474" i="2" s="1"/>
  <c r="Q594" i="2"/>
  <c r="Q595" i="2" s="1"/>
  <c r="Q127" i="2"/>
  <c r="Q79" i="2"/>
  <c r="Q80" i="2" s="1"/>
  <c r="Q355" i="2"/>
  <c r="Q359" i="2" s="1"/>
  <c r="Q585" i="2"/>
  <c r="Q589" i="2" s="1"/>
  <c r="Q642" i="2"/>
  <c r="Q646" i="2" s="1"/>
  <c r="Q413" i="2"/>
  <c r="Q417" i="2" s="1"/>
  <c r="Q136" i="2"/>
  <c r="Q651" i="2"/>
  <c r="Q652" i="2" s="1"/>
  <c r="Q527" i="2"/>
  <c r="Q531" i="2" s="1"/>
  <c r="Q250" i="2"/>
  <c r="Q70" i="2"/>
  <c r="Q74" i="2" s="1"/>
  <c r="Q479" i="2"/>
  <c r="Q480" i="2" s="1"/>
  <c r="Q422" i="2"/>
  <c r="Q423" i="2" s="1"/>
  <c r="Q11" i="2"/>
  <c r="Q298" i="2"/>
  <c r="Q302" i="2" s="1"/>
  <c r="Q241" i="2"/>
  <c r="Q245" i="2" s="1"/>
  <c r="Q536" i="2"/>
  <c r="Q537" i="2" s="1"/>
  <c r="Z383" i="1"/>
  <c r="Z658" i="1"/>
  <c r="Z146" i="1"/>
  <c r="Z155" i="1" s="1"/>
  <c r="AA200" i="2"/>
  <c r="AA319" i="2"/>
  <c r="H802" i="2"/>
  <c r="H807" i="2"/>
  <c r="H799" i="2"/>
  <c r="AA653" i="1"/>
  <c r="AB204" i="1"/>
  <c r="AB217" i="1"/>
  <c r="AB432" i="1"/>
  <c r="AB410" i="1"/>
  <c r="AB502" i="1"/>
  <c r="AB33" i="1"/>
  <c r="AB35" i="1" s="1"/>
  <c r="AB44" i="1"/>
  <c r="AB461" i="1" s="1"/>
  <c r="AB297" i="1"/>
  <c r="AB377" i="1"/>
  <c r="AB303" i="1"/>
  <c r="AB496" i="1"/>
  <c r="AB504" i="1"/>
  <c r="AB46" i="1"/>
  <c r="AB294" i="1"/>
  <c r="AB194" i="1"/>
  <c r="AB287" i="1"/>
  <c r="AB387" i="1"/>
  <c r="AB365" i="1"/>
  <c r="AB493" i="1"/>
  <c r="AB509" i="1"/>
  <c r="AB27" i="1"/>
  <c r="AB202" i="1"/>
  <c r="AB180" i="1"/>
  <c r="AB192" i="1"/>
  <c r="AB286" i="1"/>
  <c r="AB366" i="1"/>
  <c r="AB298" i="1"/>
  <c r="AB510" i="1"/>
  <c r="AB642" i="1"/>
  <c r="AB74" i="1"/>
  <c r="AB150" i="1"/>
  <c r="AB43" i="1"/>
  <c r="AB459" i="1" s="1"/>
  <c r="AB115" i="1"/>
  <c r="AB172" i="1"/>
  <c r="AB296" i="1"/>
  <c r="AB299" i="1"/>
  <c r="AB304" i="1"/>
  <c r="AB295" i="1"/>
  <c r="AB583" i="1"/>
  <c r="AB506" i="1"/>
  <c r="AB159" i="1"/>
  <c r="AB191" i="1"/>
  <c r="AB203" i="1"/>
  <c r="AB379" i="1"/>
  <c r="AB409" i="1"/>
  <c r="AB302" i="1"/>
  <c r="AB413" i="1"/>
  <c r="AB507" i="1"/>
  <c r="AB398" i="1"/>
  <c r="AB418" i="1"/>
  <c r="AB511" i="1"/>
  <c r="AB641" i="1"/>
  <c r="AB42" i="1"/>
  <c r="AB39" i="1"/>
  <c r="AB477" i="1" s="1"/>
  <c r="AB101" i="1"/>
  <c r="AB419" i="1"/>
  <c r="AB367" i="1"/>
  <c r="AB201" i="1"/>
  <c r="AB431" i="1"/>
  <c r="AB508" i="1"/>
  <c r="AB495" i="1"/>
  <c r="AC2" i="1"/>
  <c r="AB148" i="1"/>
  <c r="AB285" i="1"/>
  <c r="AB193" i="1"/>
  <c r="AB152" i="1"/>
  <c r="AB45" i="1"/>
  <c r="AB480" i="1" s="1"/>
  <c r="AB153" i="1"/>
  <c r="AB161" i="1"/>
  <c r="AB171" i="1"/>
  <c r="AB218" i="1"/>
  <c r="AB390" i="1"/>
  <c r="AB411" i="1"/>
  <c r="AB503" i="1"/>
  <c r="AB41" i="1"/>
  <c r="AB268" i="1" s="1"/>
  <c r="AB23" i="1"/>
  <c r="AB149" i="1"/>
  <c r="AB147" i="1"/>
  <c r="AB173" i="1"/>
  <c r="AB391" i="1"/>
  <c r="AB370" i="1"/>
  <c r="AB460" i="1"/>
  <c r="AB494" i="1"/>
  <c r="AB421" i="1"/>
  <c r="AB591" i="1"/>
  <c r="AB160" i="1"/>
  <c r="AB170" i="1"/>
  <c r="AB388" i="1"/>
  <c r="AB397" i="1"/>
  <c r="AB505" i="1"/>
  <c r="AB378" i="1"/>
  <c r="AB300" i="1"/>
  <c r="AB512" i="1"/>
  <c r="AB38" i="1"/>
  <c r="AB248" i="1" s="1"/>
  <c r="AB75" i="1"/>
  <c r="AB65" i="1"/>
  <c r="AB497" i="1"/>
  <c r="AB219" i="1"/>
  <c r="AB288" i="1"/>
  <c r="AB400" i="1"/>
  <c r="AB301" i="1"/>
  <c r="AB420" i="1"/>
  <c r="AB151" i="1"/>
  <c r="AB40" i="1"/>
  <c r="AB457" i="1" s="1"/>
  <c r="AB66" i="1"/>
  <c r="AB174" i="1"/>
  <c r="AB182" i="1"/>
  <c r="AB376" i="1"/>
  <c r="AB19" i="1"/>
  <c r="AB181" i="1"/>
  <c r="AB162" i="1"/>
  <c r="AB389" i="1"/>
  <c r="AB289" i="1"/>
  <c r="AB369" i="1"/>
  <c r="AB412" i="1"/>
  <c r="AB183" i="1"/>
  <c r="AB253" i="1"/>
  <c r="AB399" i="1"/>
  <c r="AB133" i="1"/>
  <c r="AB368" i="1"/>
  <c r="W666" i="1"/>
  <c r="W317" i="1"/>
  <c r="W530" i="1"/>
  <c r="W533" i="1"/>
  <c r="W318" i="1"/>
  <c r="W525" i="1"/>
  <c r="W323" i="1"/>
  <c r="W322" i="1"/>
  <c r="W531" i="1"/>
  <c r="W326" i="1"/>
  <c r="W534" i="1"/>
  <c r="W526" i="1"/>
  <c r="W320" i="1"/>
  <c r="W327" i="1"/>
  <c r="W527" i="1"/>
  <c r="W319" i="1"/>
  <c r="W528" i="1"/>
  <c r="K127" i="2"/>
  <c r="P127" i="2"/>
  <c r="S127" i="2"/>
  <c r="Z127" i="2"/>
  <c r="X15" i="1"/>
  <c r="Y221" i="1"/>
  <c r="AA306" i="1"/>
  <c r="AA238" i="1"/>
  <c r="AA102" i="1"/>
  <c r="AA635" i="1"/>
  <c r="AA396" i="1" s="1"/>
  <c r="AA402" i="1" s="1"/>
  <c r="AA423" i="1"/>
  <c r="AA48" i="1"/>
  <c r="AA443" i="1"/>
  <c r="AA631" i="1"/>
  <c r="AA364" i="1" s="1"/>
  <c r="AA372" i="1" s="1"/>
  <c r="AA489" i="2"/>
  <c r="AA378" i="2"/>
  <c r="T364" i="2"/>
  <c r="T365" i="2" s="1"/>
  <c r="T127" i="2"/>
  <c r="T479" i="2"/>
  <c r="T480" i="2" s="1"/>
  <c r="T536" i="2"/>
  <c r="T537" i="2" s="1"/>
  <c r="T136" i="2"/>
  <c r="T642" i="2"/>
  <c r="T646" i="2" s="1"/>
  <c r="T413" i="2"/>
  <c r="T417" i="2" s="1"/>
  <c r="T193" i="2"/>
  <c r="T527" i="2"/>
  <c r="T531" i="2" s="1"/>
  <c r="T585" i="2"/>
  <c r="T589" i="2" s="1"/>
  <c r="T184" i="2"/>
  <c r="T470" i="2"/>
  <c r="T474" i="2" s="1"/>
  <c r="T307" i="2"/>
  <c r="T308" i="2" s="1"/>
  <c r="T651" i="2"/>
  <c r="T652" i="2" s="1"/>
  <c r="T79" i="2"/>
  <c r="T80" i="2" s="1"/>
  <c r="T11" i="2"/>
  <c r="T241" i="2"/>
  <c r="T245" i="2" s="1"/>
  <c r="T298" i="2"/>
  <c r="T302" i="2" s="1"/>
  <c r="T70" i="2"/>
  <c r="T74" i="2" s="1"/>
  <c r="T355" i="2"/>
  <c r="T359" i="2" s="1"/>
  <c r="T594" i="2"/>
  <c r="T595" i="2" s="1"/>
  <c r="T250" i="2"/>
  <c r="T422" i="2"/>
  <c r="T423" i="2" s="1"/>
  <c r="Z652" i="1"/>
  <c r="Z593" i="1"/>
  <c r="Z576" i="1"/>
  <c r="Z255" i="1"/>
  <c r="Z462" i="1"/>
  <c r="Z482" i="1"/>
  <c r="Z637" i="1" s="1"/>
  <c r="Z474" i="1" s="1"/>
  <c r="Z484" i="1" s="1"/>
  <c r="Z254" i="1"/>
  <c r="Z103" i="1"/>
  <c r="Z463" i="1"/>
  <c r="Z135" i="1"/>
  <c r="Z585" i="1"/>
  <c r="Z67" i="1"/>
  <c r="Z64" i="1"/>
  <c r="Z271" i="1"/>
  <c r="Z76" i="1"/>
  <c r="Z257" i="1"/>
  <c r="Z256" i="1"/>
  <c r="F251" i="2"/>
  <c r="Q248" i="2"/>
  <c r="N248" i="2"/>
  <c r="W248" i="2"/>
  <c r="U248" i="2"/>
  <c r="V248" i="2"/>
  <c r="V251" i="2" s="1"/>
  <c r="L248" i="2"/>
  <c r="Y248" i="2"/>
  <c r="R248" i="2"/>
  <c r="H248" i="2"/>
  <c r="K248" i="2"/>
  <c r="P248" i="2"/>
  <c r="I248" i="2"/>
  <c r="O248" i="2"/>
  <c r="T248" i="2"/>
  <c r="Z248" i="2"/>
  <c r="S248" i="2"/>
  <c r="J248" i="2"/>
  <c r="M248" i="2"/>
  <c r="X248" i="2"/>
  <c r="G248" i="2"/>
  <c r="F194" i="2"/>
  <c r="Y191" i="2"/>
  <c r="W191" i="2"/>
  <c r="U191" i="2"/>
  <c r="V191" i="2"/>
  <c r="V194" i="2" s="1"/>
  <c r="R191" i="2"/>
  <c r="Q191" i="2"/>
  <c r="N191" i="2"/>
  <c r="L191" i="2"/>
  <c r="H191" i="2"/>
  <c r="T191" i="2"/>
  <c r="K191" i="2"/>
  <c r="M191" i="2"/>
  <c r="Z191" i="2"/>
  <c r="P191" i="2"/>
  <c r="I191" i="2"/>
  <c r="O191" i="2"/>
  <c r="S191" i="2"/>
  <c r="J191" i="2"/>
  <c r="X191" i="2"/>
  <c r="G191" i="2"/>
  <c r="G1056" i="2"/>
  <c r="G20" i="2" s="1"/>
  <c r="AA1055" i="2"/>
  <c r="V1095" i="2"/>
  <c r="V15" i="2"/>
  <c r="R642" i="2"/>
  <c r="R646" i="2" s="1"/>
  <c r="R184" i="2"/>
  <c r="R536" i="2"/>
  <c r="R537" i="2" s="1"/>
  <c r="R79" i="2"/>
  <c r="R80" i="2" s="1"/>
  <c r="R413" i="2"/>
  <c r="R417" i="2" s="1"/>
  <c r="R651" i="2"/>
  <c r="R652" i="2" s="1"/>
  <c r="R127" i="2"/>
  <c r="R364" i="2"/>
  <c r="R365" i="2" s="1"/>
  <c r="R241" i="2"/>
  <c r="R245" i="2" s="1"/>
  <c r="R307" i="2"/>
  <c r="R308" i="2" s="1"/>
  <c r="R594" i="2"/>
  <c r="R595" i="2" s="1"/>
  <c r="R470" i="2"/>
  <c r="R474" i="2" s="1"/>
  <c r="R527" i="2"/>
  <c r="R531" i="2" s="1"/>
  <c r="R193" i="2"/>
  <c r="R479" i="2"/>
  <c r="R480" i="2" s="1"/>
  <c r="R136" i="2"/>
  <c r="R355" i="2"/>
  <c r="R359" i="2" s="1"/>
  <c r="R11" i="2"/>
  <c r="R298" i="2"/>
  <c r="R302" i="2" s="1"/>
  <c r="R250" i="2"/>
  <c r="R70" i="2"/>
  <c r="R74" i="2" s="1"/>
  <c r="R585" i="2"/>
  <c r="R589" i="2" s="1"/>
  <c r="R422" i="2"/>
  <c r="R423" i="2" s="1"/>
  <c r="Y250" i="2"/>
  <c r="Y651" i="2"/>
  <c r="Y652" i="2" s="1"/>
  <c r="Y136" i="2"/>
  <c r="Y79" i="2"/>
  <c r="Y80" i="2" s="1"/>
  <c r="Y184" i="2"/>
  <c r="Y188" i="2" s="1"/>
  <c r="Y127" i="2"/>
  <c r="Y355" i="2"/>
  <c r="Y359" i="2" s="1"/>
  <c r="Y479" i="2"/>
  <c r="Y480" i="2" s="1"/>
  <c r="Y193" i="2"/>
  <c r="Y11" i="2"/>
  <c r="Y422" i="2"/>
  <c r="Y423" i="2" s="1"/>
  <c r="Y241" i="2"/>
  <c r="Y245" i="2" s="1"/>
  <c r="Y298" i="2"/>
  <c r="Y302" i="2" s="1"/>
  <c r="Y307" i="2"/>
  <c r="Y308" i="2" s="1"/>
  <c r="Y594" i="2"/>
  <c r="Y595" i="2" s="1"/>
  <c r="Y536" i="2"/>
  <c r="Y537" i="2" s="1"/>
  <c r="Y585" i="2"/>
  <c r="Y589" i="2" s="1"/>
  <c r="Y364" i="2"/>
  <c r="Y365" i="2" s="1"/>
  <c r="Y413" i="2"/>
  <c r="Y417" i="2" s="1"/>
  <c r="Y470" i="2"/>
  <c r="Y474" i="2" s="1"/>
  <c r="Y642" i="2"/>
  <c r="Y646" i="2" s="1"/>
  <c r="Y70" i="2"/>
  <c r="Y74" i="2" s="1"/>
  <c r="Y527" i="2"/>
  <c r="Y531" i="2" s="1"/>
  <c r="Z660" i="1"/>
  <c r="Z404" i="1"/>
  <c r="Z169" i="1"/>
  <c r="Z176" i="1" s="1"/>
  <c r="G320" i="2"/>
  <c r="J320" i="2"/>
  <c r="H320" i="2"/>
  <c r="N320" i="2"/>
  <c r="M320" i="2"/>
  <c r="Q320" i="2"/>
  <c r="V320" i="2"/>
  <c r="S320" i="2"/>
  <c r="W320" i="2"/>
  <c r="Y320" i="2"/>
  <c r="I320" i="2"/>
  <c r="K320" i="2"/>
  <c r="L320" i="2"/>
  <c r="O320" i="2"/>
  <c r="P320" i="2"/>
  <c r="T320" i="2"/>
  <c r="R320" i="2"/>
  <c r="U320" i="2"/>
  <c r="X320" i="2"/>
  <c r="Z320" i="2"/>
  <c r="L140" i="1"/>
  <c r="AA436" i="2"/>
  <c r="G437" i="2"/>
  <c r="Y665" i="1"/>
  <c r="Y263" i="1"/>
  <c r="Y273" i="1" s="1"/>
  <c r="Y651" i="1"/>
  <c r="Y77" i="1"/>
  <c r="Y79" i="1" s="1"/>
  <c r="Y96" i="1" s="1"/>
  <c r="Y9" i="1"/>
  <c r="Y136" i="1"/>
  <c r="Y138" i="1" s="1"/>
  <c r="Y10" i="1"/>
  <c r="Y60" i="1"/>
  <c r="Y12" i="1"/>
  <c r="Y105" i="1"/>
  <c r="Y104" i="1"/>
  <c r="Y62" i="1"/>
  <c r="Y63" i="1"/>
  <c r="Y13" i="1"/>
  <c r="Y11" i="1"/>
  <c r="AA604" i="2"/>
  <c r="I127" i="2"/>
  <c r="V127" i="2"/>
  <c r="AA257" i="2"/>
  <c r="M127" i="2"/>
  <c r="O127" i="2"/>
  <c r="U127" i="2"/>
  <c r="X127" i="2"/>
  <c r="AA415" i="1"/>
  <c r="AA231" i="1"/>
  <c r="AA448" i="1"/>
  <c r="AA447" i="1"/>
  <c r="AA514" i="1"/>
  <c r="AA499" i="1"/>
  <c r="AA634" i="1"/>
  <c r="AA386" i="1" s="1"/>
  <c r="AA393" i="1" s="1"/>
  <c r="G379" i="2"/>
  <c r="AA379" i="2" l="1"/>
  <c r="AB489" i="2"/>
  <c r="AC489" i="2"/>
  <c r="AB362" i="2"/>
  <c r="AC362" i="2"/>
  <c r="AB435" i="2"/>
  <c r="AC435" i="2"/>
  <c r="AB71" i="2"/>
  <c r="AC71" i="2"/>
  <c r="AB130" i="2"/>
  <c r="AC130" i="2"/>
  <c r="AB73" i="2"/>
  <c r="AC73" i="2"/>
  <c r="AB299" i="2"/>
  <c r="AC299" i="2"/>
  <c r="AB800" i="2"/>
  <c r="AC800" i="2"/>
  <c r="AB305" i="2"/>
  <c r="AC305" i="2"/>
  <c r="AB643" i="2"/>
  <c r="AC643" i="2"/>
  <c r="AB243" i="2"/>
  <c r="AC243" i="2"/>
  <c r="AB416" i="2"/>
  <c r="AC416" i="2"/>
  <c r="AB649" i="2"/>
  <c r="AC649" i="2"/>
  <c r="AB534" i="2"/>
  <c r="AC534" i="2"/>
  <c r="AB197" i="2"/>
  <c r="AC197" i="2"/>
  <c r="AB254" i="2"/>
  <c r="AC254" i="2"/>
  <c r="AB300" i="2"/>
  <c r="AC300" i="2"/>
  <c r="AB242" i="2"/>
  <c r="AC242" i="2"/>
  <c r="AB644" i="2"/>
  <c r="AC644" i="2"/>
  <c r="AB472" i="2"/>
  <c r="AC472" i="2"/>
  <c r="AB128" i="2"/>
  <c r="AC128" i="2"/>
  <c r="AB588" i="2"/>
  <c r="AC588" i="2"/>
  <c r="AB530" i="2"/>
  <c r="AC530" i="2"/>
  <c r="AB13" i="2"/>
  <c r="AC13" i="2"/>
  <c r="AB529" i="2"/>
  <c r="AC529" i="2"/>
  <c r="AB788" i="2"/>
  <c r="AC788" i="2"/>
  <c r="AB1061" i="2"/>
  <c r="AC1061" i="2"/>
  <c r="AB319" i="2"/>
  <c r="AC319" i="2"/>
  <c r="AB356" i="2"/>
  <c r="AC356" i="2"/>
  <c r="AB645" i="2"/>
  <c r="AC645" i="2"/>
  <c r="AB604" i="2"/>
  <c r="AC604" i="2"/>
  <c r="AB200" i="2"/>
  <c r="AC200" i="2"/>
  <c r="AB379" i="2"/>
  <c r="AC379" i="2"/>
  <c r="AB257" i="2"/>
  <c r="AC257" i="2"/>
  <c r="AB436" i="2"/>
  <c r="AC436" i="2"/>
  <c r="AB420" i="2"/>
  <c r="AC420" i="2"/>
  <c r="AB77" i="2"/>
  <c r="AC77" i="2"/>
  <c r="AB661" i="2"/>
  <c r="AC661" i="2"/>
  <c r="AB244" i="2"/>
  <c r="AC244" i="2"/>
  <c r="AB186" i="2"/>
  <c r="AC186" i="2"/>
  <c r="AB301" i="2"/>
  <c r="AC301" i="2"/>
  <c r="AB528" i="2"/>
  <c r="AC528" i="2"/>
  <c r="AB471" i="2"/>
  <c r="AC471" i="2"/>
  <c r="AB586" i="2"/>
  <c r="AC586" i="2"/>
  <c r="AB72" i="2"/>
  <c r="AC72" i="2"/>
  <c r="AB995" i="2"/>
  <c r="AC995" i="2"/>
  <c r="AB187" i="2"/>
  <c r="AC187" i="2"/>
  <c r="AB357" i="2"/>
  <c r="AC357" i="2"/>
  <c r="AB1055" i="2"/>
  <c r="AC1055" i="2"/>
  <c r="AB378" i="2"/>
  <c r="AC378" i="2"/>
  <c r="AB592" i="2"/>
  <c r="AC592" i="2"/>
  <c r="AB477" i="2"/>
  <c r="AC477" i="2"/>
  <c r="AB31" i="2"/>
  <c r="AC31" i="2"/>
  <c r="AB89" i="2"/>
  <c r="AC89" i="2"/>
  <c r="AB546" i="2"/>
  <c r="AC546" i="2"/>
  <c r="AB414" i="2"/>
  <c r="AC414" i="2"/>
  <c r="AB698" i="2"/>
  <c r="AC698" i="2"/>
  <c r="AB185" i="2"/>
  <c r="AC185" i="2"/>
  <c r="AB587" i="2"/>
  <c r="AC587" i="2"/>
  <c r="AB14" i="2"/>
  <c r="AC14" i="2"/>
  <c r="AB358" i="2"/>
  <c r="AC358" i="2"/>
  <c r="AB12" i="2"/>
  <c r="AC12" i="2"/>
  <c r="AB415" i="2"/>
  <c r="AC415" i="2"/>
  <c r="AB473" i="2"/>
  <c r="AC473" i="2"/>
  <c r="AB1047" i="2"/>
  <c r="AC1047" i="2"/>
  <c r="AB697" i="2"/>
  <c r="AC697" i="2"/>
  <c r="U652" i="2"/>
  <c r="U595" i="2"/>
  <c r="U531" i="2"/>
  <c r="U417" i="2"/>
  <c r="U589" i="2"/>
  <c r="U1095" i="2"/>
  <c r="U365" i="2"/>
  <c r="U188" i="2"/>
  <c r="U80" i="2"/>
  <c r="U537" i="2"/>
  <c r="U302" i="2"/>
  <c r="U245" i="2"/>
  <c r="U74" i="2"/>
  <c r="U423" i="2"/>
  <c r="U308" i="2"/>
  <c r="U646" i="2"/>
  <c r="U359" i="2"/>
  <c r="U480" i="2"/>
  <c r="U474" i="2"/>
  <c r="U21" i="2"/>
  <c r="U799" i="2" s="1"/>
  <c r="Z1049" i="2"/>
  <c r="AA1048" i="2"/>
  <c r="Z1063" i="2"/>
  <c r="AA1062" i="2"/>
  <c r="K965" i="2"/>
  <c r="K892" i="2"/>
  <c r="H965" i="2"/>
  <c r="H892" i="2"/>
  <c r="O965" i="2"/>
  <c r="O892" i="2"/>
  <c r="I965" i="2"/>
  <c r="I892" i="2"/>
  <c r="V965" i="2"/>
  <c r="V892" i="2"/>
  <c r="M965" i="2"/>
  <c r="M892" i="2"/>
  <c r="X965" i="2"/>
  <c r="X892" i="2"/>
  <c r="S965" i="2"/>
  <c r="S892" i="2"/>
  <c r="O188" i="2"/>
  <c r="H188" i="2"/>
  <c r="Z136" i="1"/>
  <c r="Z9" i="1"/>
  <c r="Z60" i="1"/>
  <c r="Z105" i="1"/>
  <c r="Z10" i="1"/>
  <c r="Z651" i="1"/>
  <c r="Z13" i="1"/>
  <c r="Z77" i="1"/>
  <c r="Z79" i="1" s="1"/>
  <c r="Z96" i="1" s="1"/>
  <c r="Z12" i="1"/>
  <c r="Z11" i="1"/>
  <c r="Z104" i="1"/>
  <c r="Z63" i="1"/>
  <c r="O251" i="2"/>
  <c r="X251" i="2"/>
  <c r="AA20" i="2"/>
  <c r="G21" i="2"/>
  <c r="AA18" i="2"/>
  <c r="O703" i="2"/>
  <c r="K703" i="2"/>
  <c r="M703" i="2"/>
  <c r="I703" i="2"/>
  <c r="X703" i="2"/>
  <c r="V703" i="2"/>
  <c r="S703" i="2"/>
  <c r="H703" i="2"/>
  <c r="O801" i="2"/>
  <c r="K801" i="2"/>
  <c r="H801" i="2"/>
  <c r="AA50" i="1"/>
  <c r="AB653" i="1"/>
  <c r="S260" i="2"/>
  <c r="N260" i="2"/>
  <c r="O260" i="2"/>
  <c r="P260" i="2"/>
  <c r="Y260" i="2"/>
  <c r="R260" i="2"/>
  <c r="J260" i="2"/>
  <c r="M260" i="2"/>
  <c r="G260" i="2"/>
  <c r="Q260" i="2"/>
  <c r="W260" i="2"/>
  <c r="L260" i="2"/>
  <c r="U807" i="2"/>
  <c r="V260" i="2"/>
  <c r="Z260" i="2"/>
  <c r="K260" i="2"/>
  <c r="X260" i="2"/>
  <c r="U260" i="2"/>
  <c r="T260" i="2"/>
  <c r="H260" i="2"/>
  <c r="AA203" i="2"/>
  <c r="P799" i="2"/>
  <c r="P807" i="2"/>
  <c r="M799" i="2"/>
  <c r="K802" i="2"/>
  <c r="K807" i="2"/>
  <c r="I802" i="2"/>
  <c r="I807" i="2"/>
  <c r="O799" i="2"/>
  <c r="X807" i="2"/>
  <c r="O807" i="2"/>
  <c r="X802" i="2"/>
  <c r="S799" i="2"/>
  <c r="S807" i="2"/>
  <c r="I91" i="2"/>
  <c r="I251" i="2"/>
  <c r="V606" i="2"/>
  <c r="H91" i="2"/>
  <c r="F204" i="2"/>
  <c r="R606" i="2"/>
  <c r="AA90" i="2"/>
  <c r="U91" i="2"/>
  <c r="O91" i="2"/>
  <c r="L91" i="2"/>
  <c r="K91" i="2"/>
  <c r="G91" i="2"/>
  <c r="M91" i="2"/>
  <c r="Q91" i="2"/>
  <c r="Z91" i="2"/>
  <c r="X91" i="2"/>
  <c r="W91" i="2"/>
  <c r="Y91" i="2"/>
  <c r="V91" i="2"/>
  <c r="J91" i="2"/>
  <c r="T91" i="2"/>
  <c r="S91" i="2"/>
  <c r="N91" i="2"/>
  <c r="R91" i="2"/>
  <c r="U321" i="2"/>
  <c r="Q321" i="2"/>
  <c r="Q322" i="2" s="1"/>
  <c r="S15" i="2"/>
  <c r="W321" i="2"/>
  <c r="W322" i="2" s="1"/>
  <c r="K663" i="2"/>
  <c r="S663" i="2"/>
  <c r="L663" i="2"/>
  <c r="T34" i="2"/>
  <c r="T610" i="1"/>
  <c r="J34" i="2"/>
  <c r="Y34" i="2"/>
  <c r="H34" i="2"/>
  <c r="R34" i="2"/>
  <c r="P34" i="2"/>
  <c r="P146" i="2"/>
  <c r="H146" i="2"/>
  <c r="M321" i="2"/>
  <c r="M322" i="2" s="1"/>
  <c r="S321" i="2"/>
  <c r="S322" i="2" s="1"/>
  <c r="V146" i="2"/>
  <c r="R146" i="2"/>
  <c r="Z146" i="2"/>
  <c r="Z221" i="1"/>
  <c r="Z663" i="1"/>
  <c r="Q146" i="2"/>
  <c r="W146" i="2"/>
  <c r="G146" i="2"/>
  <c r="X279" i="1"/>
  <c r="X308" i="1" s="1"/>
  <c r="X657" i="1" s="1"/>
  <c r="U146" i="2"/>
  <c r="T146" i="2"/>
  <c r="M146" i="2"/>
  <c r="S146" i="2"/>
  <c r="O33" i="2"/>
  <c r="M15" i="2"/>
  <c r="L146" i="2"/>
  <c r="N146" i="2"/>
  <c r="X146" i="2"/>
  <c r="I146" i="2"/>
  <c r="O146" i="2"/>
  <c r="Y146" i="2"/>
  <c r="K146" i="2"/>
  <c r="X33" i="2"/>
  <c r="H33" i="2"/>
  <c r="Z33" i="2"/>
  <c r="Z35" i="2" s="1"/>
  <c r="Z166" i="1"/>
  <c r="V33" i="2"/>
  <c r="Y33" i="2"/>
  <c r="V324" i="1"/>
  <c r="W33" i="2"/>
  <c r="V490" i="2"/>
  <c r="T490" i="2"/>
  <c r="AA547" i="2"/>
  <c r="Y241" i="1"/>
  <c r="T33" i="2"/>
  <c r="K33" i="2"/>
  <c r="S33" i="2"/>
  <c r="Q33" i="2"/>
  <c r="U33" i="2"/>
  <c r="M33" i="2"/>
  <c r="Z228" i="1"/>
  <c r="Z239" i="1"/>
  <c r="N33" i="2"/>
  <c r="R33" i="2"/>
  <c r="J33" i="2"/>
  <c r="Z234" i="1"/>
  <c r="Z226" i="1"/>
  <c r="W251" i="2"/>
  <c r="I33" i="2"/>
  <c r="P33" i="2"/>
  <c r="U331" i="1"/>
  <c r="U333" i="1" s="1"/>
  <c r="U335" i="1" s="1"/>
  <c r="U112" i="1" s="1"/>
  <c r="U116" i="1" s="1"/>
  <c r="G33" i="2"/>
  <c r="O490" i="2"/>
  <c r="K490" i="2"/>
  <c r="H490" i="2"/>
  <c r="S490" i="2"/>
  <c r="X490" i="2"/>
  <c r="W490" i="2"/>
  <c r="L490" i="2"/>
  <c r="W602" i="1"/>
  <c r="F608" i="2" s="1"/>
  <c r="J608" i="2" s="1"/>
  <c r="W598" i="1"/>
  <c r="F493" i="2" s="1"/>
  <c r="P490" i="2"/>
  <c r="M490" i="2"/>
  <c r="Z490" i="2"/>
  <c r="G143" i="2"/>
  <c r="J490" i="2"/>
  <c r="U490" i="2"/>
  <c r="R490" i="2"/>
  <c r="Y490" i="2"/>
  <c r="N490" i="2"/>
  <c r="I490" i="2"/>
  <c r="Q490" i="2"/>
  <c r="U663" i="2"/>
  <c r="P663" i="2"/>
  <c r="I663" i="2"/>
  <c r="X606" i="2"/>
  <c r="S606" i="2"/>
  <c r="H663" i="2"/>
  <c r="M663" i="2"/>
  <c r="J606" i="2"/>
  <c r="Z606" i="2"/>
  <c r="O606" i="2"/>
  <c r="Q663" i="2"/>
  <c r="G663" i="2"/>
  <c r="N606" i="2"/>
  <c r="T606" i="2"/>
  <c r="L606" i="2"/>
  <c r="U608" i="1"/>
  <c r="R663" i="2"/>
  <c r="Z663" i="2"/>
  <c r="K606" i="2"/>
  <c r="P606" i="2"/>
  <c r="G606" i="2"/>
  <c r="AA32" i="2"/>
  <c r="Y663" i="2"/>
  <c r="W663" i="2"/>
  <c r="U606" i="2"/>
  <c r="M606" i="2"/>
  <c r="I606" i="2"/>
  <c r="J663" i="2"/>
  <c r="X663" i="2"/>
  <c r="V663" i="2"/>
  <c r="H606" i="2"/>
  <c r="Y606" i="2"/>
  <c r="N663" i="2"/>
  <c r="T663" i="2"/>
  <c r="Q606" i="2"/>
  <c r="AA140" i="2"/>
  <c r="AA605" i="2"/>
  <c r="AB446" i="1"/>
  <c r="Y246" i="1"/>
  <c r="Y259" i="1" s="1"/>
  <c r="Y275" i="1" s="1"/>
  <c r="V325" i="1"/>
  <c r="V34" i="2"/>
  <c r="K34" i="2"/>
  <c r="N34" i="2"/>
  <c r="V604" i="1"/>
  <c r="F664" i="2" s="1"/>
  <c r="N664" i="2" s="1"/>
  <c r="U538" i="1"/>
  <c r="U540" i="1" s="1"/>
  <c r="S34" i="2"/>
  <c r="V109" i="1"/>
  <c r="F92" i="2" s="1"/>
  <c r="P92" i="2" s="1"/>
  <c r="G34" i="2"/>
  <c r="X15" i="2"/>
  <c r="X34" i="2"/>
  <c r="I34" i="2"/>
  <c r="M34" i="2"/>
  <c r="O34" i="2"/>
  <c r="L34" i="2"/>
  <c r="L35" i="2" s="1"/>
  <c r="Q34" i="2"/>
  <c r="F35" i="2"/>
  <c r="U34" i="2"/>
  <c r="W34" i="2"/>
  <c r="H321" i="2"/>
  <c r="T321" i="2"/>
  <c r="Y321" i="2"/>
  <c r="Y322" i="2" s="1"/>
  <c r="AA662" i="2"/>
  <c r="X321" i="2"/>
  <c r="X322" i="2" s="1"/>
  <c r="P321" i="2"/>
  <c r="K321" i="2"/>
  <c r="I321" i="2"/>
  <c r="I322" i="2" s="1"/>
  <c r="R321" i="2"/>
  <c r="R322" i="2" s="1"/>
  <c r="G321" i="2"/>
  <c r="G322" i="2" s="1"/>
  <c r="F322" i="2"/>
  <c r="J321" i="2"/>
  <c r="O321" i="2"/>
  <c r="N321" i="2"/>
  <c r="V321" i="2"/>
  <c r="V322" i="2" s="1"/>
  <c r="Z187" i="1"/>
  <c r="L321" i="2"/>
  <c r="L322" i="2" s="1"/>
  <c r="K143" i="2"/>
  <c r="Z233" i="1"/>
  <c r="Z227" i="1"/>
  <c r="Z229" i="1"/>
  <c r="Y210" i="1"/>
  <c r="Y223" i="1" s="1"/>
  <c r="Z138" i="1"/>
  <c r="Y143" i="2"/>
  <c r="Y486" i="1"/>
  <c r="Y488" i="1" s="1"/>
  <c r="Y490" i="1" s="1"/>
  <c r="Y516" i="1" s="1"/>
  <c r="AB481" i="1"/>
  <c r="O15" i="2"/>
  <c r="K251" i="2"/>
  <c r="M251" i="2"/>
  <c r="AB231" i="1"/>
  <c r="AB238" i="1"/>
  <c r="AB447" i="1"/>
  <c r="X194" i="2"/>
  <c r="S251" i="2"/>
  <c r="W600" i="1"/>
  <c r="F550" i="2" s="1"/>
  <c r="J550" i="2" s="1"/>
  <c r="W109" i="1"/>
  <c r="F93" i="2" s="1"/>
  <c r="AA659" i="1"/>
  <c r="W529" i="1"/>
  <c r="W324" i="1"/>
  <c r="W606" i="1"/>
  <c r="W532" i="1"/>
  <c r="W604" i="1"/>
  <c r="F665" i="2" s="1"/>
  <c r="Z665" i="2" s="1"/>
  <c r="V130" i="1"/>
  <c r="W130" i="1"/>
  <c r="W325" i="1"/>
  <c r="AB270" i="1"/>
  <c r="AB252" i="1"/>
  <c r="AB456" i="1"/>
  <c r="K188" i="2"/>
  <c r="V321" i="1"/>
  <c r="AB266" i="1"/>
  <c r="AB444" i="1"/>
  <c r="I15" i="2"/>
  <c r="AA437" i="2"/>
  <c r="P1095" i="2"/>
  <c r="V529" i="1"/>
  <c r="V538" i="1" s="1"/>
  <c r="V540" i="1" s="1"/>
  <c r="AB584" i="1"/>
  <c r="V600" i="1"/>
  <c r="F549" i="2" s="1"/>
  <c r="S549" i="2" s="1"/>
  <c r="V602" i="1"/>
  <c r="F607" i="2" s="1"/>
  <c r="H607" i="2" s="1"/>
  <c r="V606" i="1"/>
  <c r="V598" i="1"/>
  <c r="F492" i="2" s="1"/>
  <c r="AB267" i="1"/>
  <c r="K15" i="2"/>
  <c r="M807" i="2"/>
  <c r="P188" i="2"/>
  <c r="U15" i="2"/>
  <c r="Z237" i="1"/>
  <c r="Z236" i="1"/>
  <c r="P251" i="2"/>
  <c r="AB478" i="1"/>
  <c r="AB443" i="1"/>
  <c r="P801" i="2"/>
  <c r="U251" i="2"/>
  <c r="Z230" i="1"/>
  <c r="R251" i="2"/>
  <c r="N251" i="2"/>
  <c r="AB441" i="1"/>
  <c r="AB29" i="1"/>
  <c r="H15" i="2"/>
  <c r="AA215" i="1"/>
  <c r="AB269" i="1"/>
  <c r="H251" i="2"/>
  <c r="AB592" i="1"/>
  <c r="AB249" i="1"/>
  <c r="Y107" i="1"/>
  <c r="Z322" i="2"/>
  <c r="AB251" i="1"/>
  <c r="AB265" i="1"/>
  <c r="V143" i="2"/>
  <c r="Z143" i="2"/>
  <c r="H143" i="2"/>
  <c r="X277" i="1"/>
  <c r="J143" i="2"/>
  <c r="J251" i="2"/>
  <c r="AB102" i="1"/>
  <c r="AB574" i="1"/>
  <c r="AB232" i="1"/>
  <c r="AB633" i="1"/>
  <c r="AB375" i="1" s="1"/>
  <c r="AB381" i="1" s="1"/>
  <c r="AB659" i="1" s="1"/>
  <c r="T143" i="2"/>
  <c r="U143" i="2"/>
  <c r="S143" i="2"/>
  <c r="W143" i="2"/>
  <c r="AB575" i="1"/>
  <c r="AB442" i="1"/>
  <c r="AB440" i="1"/>
  <c r="AB448" i="1"/>
  <c r="P143" i="2"/>
  <c r="R143" i="2"/>
  <c r="W194" i="2"/>
  <c r="M143" i="2"/>
  <c r="Q143" i="2"/>
  <c r="L251" i="2"/>
  <c r="N143" i="2"/>
  <c r="O143" i="2"/>
  <c r="X143" i="2"/>
  <c r="I143" i="2"/>
  <c r="AA213" i="1"/>
  <c r="AA216" i="1"/>
  <c r="AA214" i="1"/>
  <c r="AB247" i="1"/>
  <c r="AB476" i="1"/>
  <c r="AB643" i="1"/>
  <c r="Z636" i="1"/>
  <c r="Z453" i="1" s="1"/>
  <c r="Z465" i="1" s="1"/>
  <c r="Z486" i="1" s="1"/>
  <c r="Z488" i="1" s="1"/>
  <c r="AA450" i="1"/>
  <c r="AA237" i="1" s="1"/>
  <c r="T251" i="2"/>
  <c r="AB264" i="1"/>
  <c r="AB475" i="1"/>
  <c r="AB454" i="1"/>
  <c r="AB479" i="1"/>
  <c r="AB445" i="1"/>
  <c r="AB134" i="1"/>
  <c r="AB458" i="1"/>
  <c r="AA404" i="1"/>
  <c r="AA660" i="1"/>
  <c r="AA169" i="1"/>
  <c r="AA176" i="1" s="1"/>
  <c r="Z665" i="1"/>
  <c r="Z263" i="1"/>
  <c r="Z273" i="1" s="1"/>
  <c r="Y801" i="2"/>
  <c r="R1095" i="2"/>
  <c r="R15" i="2"/>
  <c r="R802" i="2"/>
  <c r="R807" i="2"/>
  <c r="R799" i="2"/>
  <c r="T542" i="1"/>
  <c r="T656" i="1"/>
  <c r="F261" i="2"/>
  <c r="T119" i="1"/>
  <c r="V785" i="2"/>
  <c r="S785" i="2"/>
  <c r="AA191" i="2"/>
  <c r="J194" i="2"/>
  <c r="O194" i="2"/>
  <c r="P194" i="2"/>
  <c r="M194" i="2"/>
  <c r="T194" i="2"/>
  <c r="Q194" i="2"/>
  <c r="T807" i="2"/>
  <c r="T802" i="2"/>
  <c r="T799" i="2"/>
  <c r="AA652" i="1"/>
  <c r="AA482" i="1"/>
  <c r="AA637" i="1" s="1"/>
  <c r="AA474" i="1" s="1"/>
  <c r="AA484" i="1" s="1"/>
  <c r="AA64" i="1"/>
  <c r="AA76" i="1"/>
  <c r="AA67" i="1"/>
  <c r="AA256" i="1"/>
  <c r="AA103" i="1"/>
  <c r="AA585" i="1"/>
  <c r="AA257" i="1"/>
  <c r="AA576" i="1"/>
  <c r="AA462" i="1"/>
  <c r="AA255" i="1"/>
  <c r="AA135" i="1"/>
  <c r="AA271" i="1"/>
  <c r="AA463" i="1"/>
  <c r="AA593" i="1"/>
  <c r="AA254" i="1"/>
  <c r="AA661" i="1"/>
  <c r="AA179" i="1"/>
  <c r="AA185" i="1" s="1"/>
  <c r="X785" i="2"/>
  <c r="H785" i="2"/>
  <c r="Q801" i="2"/>
  <c r="N801" i="2"/>
  <c r="N1095" i="2"/>
  <c r="N15" i="2"/>
  <c r="N194" i="2"/>
  <c r="I382" i="2"/>
  <c r="O382" i="2"/>
  <c r="R382" i="2"/>
  <c r="G382" i="2"/>
  <c r="K382" i="2"/>
  <c r="M382" i="2"/>
  <c r="S382" i="2"/>
  <c r="U382" i="2"/>
  <c r="W382" i="2"/>
  <c r="Z382" i="2"/>
  <c r="H382" i="2"/>
  <c r="N382" i="2"/>
  <c r="P382" i="2"/>
  <c r="Y382" i="2"/>
  <c r="J382" i="2"/>
  <c r="L382" i="2"/>
  <c r="Q382" i="2"/>
  <c r="T382" i="2"/>
  <c r="V382" i="2"/>
  <c r="X382" i="2"/>
  <c r="G440" i="2"/>
  <c r="K440" i="2"/>
  <c r="M440" i="2"/>
  <c r="Q440" i="2"/>
  <c r="S440" i="2"/>
  <c r="X440" i="2"/>
  <c r="I440" i="2"/>
  <c r="P440" i="2"/>
  <c r="V440" i="2"/>
  <c r="Y440" i="2"/>
  <c r="J440" i="2"/>
  <c r="L440" i="2"/>
  <c r="O440" i="2"/>
  <c r="R440" i="2"/>
  <c r="U440" i="2"/>
  <c r="H440" i="2"/>
  <c r="N440" i="2"/>
  <c r="T440" i="2"/>
  <c r="W440" i="2"/>
  <c r="Z440" i="2"/>
  <c r="I785" i="2"/>
  <c r="K785" i="2"/>
  <c r="N116" i="1"/>
  <c r="W1095" i="2"/>
  <c r="W15" i="2"/>
  <c r="L188" i="2"/>
  <c r="L807" i="2"/>
  <c r="L802" i="2"/>
  <c r="L799" i="2"/>
  <c r="L1095" i="2"/>
  <c r="L15" i="2"/>
  <c r="L801" i="2"/>
  <c r="J188" i="2"/>
  <c r="J802" i="2"/>
  <c r="J799" i="2"/>
  <c r="J807" i="2"/>
  <c r="J1095" i="2"/>
  <c r="J15" i="2"/>
  <c r="J801" i="2"/>
  <c r="Z667" i="1"/>
  <c r="Z535" i="1"/>
  <c r="Z577" i="1"/>
  <c r="Z536" i="1"/>
  <c r="Z594" i="1"/>
  <c r="Z596" i="1" s="1"/>
  <c r="F445" i="2" s="1"/>
  <c r="Z329" i="1"/>
  <c r="Z586" i="1"/>
  <c r="Z588" i="1" s="1"/>
  <c r="F387" i="2" s="1"/>
  <c r="Z328" i="1"/>
  <c r="Y15" i="1"/>
  <c r="AA248" i="2"/>
  <c r="AB250" i="1"/>
  <c r="AB48" i="1"/>
  <c r="AB635" i="1"/>
  <c r="AB396" i="1" s="1"/>
  <c r="AB402" i="1" s="1"/>
  <c r="AB206" i="1"/>
  <c r="AB640" i="1"/>
  <c r="AB123" i="1" s="1"/>
  <c r="AB423" i="1"/>
  <c r="AB499" i="1"/>
  <c r="AB634" i="1"/>
  <c r="AB386" i="1" s="1"/>
  <c r="AB393" i="1" s="1"/>
  <c r="Q251" i="2"/>
  <c r="AA662" i="1"/>
  <c r="AA425" i="1"/>
  <c r="AA190" i="1"/>
  <c r="AA196" i="1" s="1"/>
  <c r="AA208" i="1" s="1"/>
  <c r="Y667" i="1"/>
  <c r="Y535" i="1"/>
  <c r="Y586" i="1"/>
  <c r="Y588" i="1" s="1"/>
  <c r="F383" i="2" s="1"/>
  <c r="Y536" i="1"/>
  <c r="Y329" i="1"/>
  <c r="Y577" i="1"/>
  <c r="Y594" i="1"/>
  <c r="Y596" i="1" s="1"/>
  <c r="F441" i="2" s="1"/>
  <c r="F442" i="2" s="1"/>
  <c r="Y328" i="1"/>
  <c r="F129" i="2"/>
  <c r="AA320" i="2"/>
  <c r="O785" i="2"/>
  <c r="M785" i="2"/>
  <c r="Y802" i="2"/>
  <c r="Y807" i="2"/>
  <c r="Y799" i="2"/>
  <c r="Y1095" i="2"/>
  <c r="Y15" i="2"/>
  <c r="R801" i="2"/>
  <c r="R188" i="2"/>
  <c r="T654" i="1"/>
  <c r="T112" i="1"/>
  <c r="T116" i="1" s="1"/>
  <c r="V803" i="2"/>
  <c r="V804" i="2"/>
  <c r="V831" i="2"/>
  <c r="V808" i="2"/>
  <c r="G355" i="2"/>
  <c r="G136" i="2"/>
  <c r="G298" i="2"/>
  <c r="G527" i="2"/>
  <c r="G479" i="2"/>
  <c r="G241" i="2"/>
  <c r="G127" i="2"/>
  <c r="AA127" i="2" s="1"/>
  <c r="G536" i="2"/>
  <c r="G364" i="2"/>
  <c r="G470" i="2"/>
  <c r="G79" i="2"/>
  <c r="G642" i="2"/>
  <c r="G307" i="2"/>
  <c r="G651" i="2"/>
  <c r="G594" i="2"/>
  <c r="G193" i="2"/>
  <c r="G194" i="2" s="1"/>
  <c r="G422" i="2"/>
  <c r="G184" i="2"/>
  <c r="G11" i="2"/>
  <c r="G1095" i="2" s="1"/>
  <c r="G250" i="2"/>
  <c r="G585" i="2"/>
  <c r="G70" i="2"/>
  <c r="G413" i="2"/>
  <c r="AA1056" i="2"/>
  <c r="S194" i="2"/>
  <c r="I194" i="2"/>
  <c r="K194" i="2"/>
  <c r="H194" i="2"/>
  <c r="R194" i="2"/>
  <c r="U194" i="2"/>
  <c r="T801" i="2"/>
  <c r="T1095" i="2"/>
  <c r="T15" i="2"/>
  <c r="T188" i="2"/>
  <c r="AA658" i="1"/>
  <c r="AA383" i="1"/>
  <c r="AA146" i="1"/>
  <c r="AA155" i="1" s="1"/>
  <c r="AA166" i="1" s="1"/>
  <c r="X69" i="1"/>
  <c r="X669" i="1"/>
  <c r="X578" i="1"/>
  <c r="X580" i="1" s="1"/>
  <c r="X666" i="1"/>
  <c r="X526" i="1"/>
  <c r="X317" i="1"/>
  <c r="X320" i="1"/>
  <c r="X531" i="1"/>
  <c r="X326" i="1"/>
  <c r="X327" i="1"/>
  <c r="X319" i="1"/>
  <c r="X527" i="1"/>
  <c r="X525" i="1"/>
  <c r="X323" i="1"/>
  <c r="X533" i="1"/>
  <c r="X534" i="1"/>
  <c r="X530" i="1"/>
  <c r="X528" i="1"/>
  <c r="X322" i="1"/>
  <c r="X318" i="1"/>
  <c r="AC369" i="1"/>
  <c r="AC460" i="1"/>
  <c r="AC508" i="1"/>
  <c r="AC302" i="1"/>
  <c r="AC377" i="1"/>
  <c r="AC366" i="1"/>
  <c r="AC410" i="1"/>
  <c r="AC298" i="1"/>
  <c r="AC376" i="1"/>
  <c r="AC413" i="1"/>
  <c r="AC192" i="1"/>
  <c r="AC388" i="1"/>
  <c r="AC495" i="1"/>
  <c r="AC19" i="1"/>
  <c r="AC174" i="1"/>
  <c r="AC421" i="1"/>
  <c r="AC502" i="1"/>
  <c r="AC41" i="1"/>
  <c r="AC268" i="1" s="1"/>
  <c r="AC160" i="1"/>
  <c r="AC44" i="1"/>
  <c r="AC461" i="1" s="1"/>
  <c r="AC504" i="1"/>
  <c r="AD2" i="1"/>
  <c r="AC153" i="1"/>
  <c r="AC182" i="1"/>
  <c r="AC23" i="1"/>
  <c r="AC509" i="1"/>
  <c r="AC39" i="1"/>
  <c r="AC266" i="1" s="1"/>
  <c r="AC411" i="1"/>
  <c r="AC40" i="1"/>
  <c r="AC267" i="1" s="1"/>
  <c r="AC368" i="1"/>
  <c r="AC204" i="1"/>
  <c r="AC42" i="1"/>
  <c r="AC162" i="1"/>
  <c r="AC511" i="1"/>
  <c r="AC494" i="1"/>
  <c r="AC506" i="1"/>
  <c r="AC510" i="1"/>
  <c r="AC170" i="1"/>
  <c r="AC294" i="1"/>
  <c r="AC147" i="1"/>
  <c r="AC496" i="1"/>
  <c r="AC151" i="1"/>
  <c r="AC419" i="1"/>
  <c r="AC379" i="1"/>
  <c r="AC287" i="1"/>
  <c r="AC300" i="1"/>
  <c r="AC191" i="1"/>
  <c r="AC45" i="1"/>
  <c r="AC251" i="1" s="1"/>
  <c r="AC152" i="1"/>
  <c r="AC194" i="1"/>
  <c r="AC512" i="1"/>
  <c r="AC642" i="1"/>
  <c r="AC505" i="1"/>
  <c r="AC507" i="1"/>
  <c r="AC400" i="1"/>
  <c r="AC390" i="1"/>
  <c r="AC391" i="1"/>
  <c r="AC370" i="1"/>
  <c r="AC583" i="1"/>
  <c r="AC27" i="1"/>
  <c r="AC133" i="1"/>
  <c r="AC173" i="1"/>
  <c r="AC398" i="1"/>
  <c r="AC148" i="1"/>
  <c r="AC115" i="1"/>
  <c r="AC159" i="1"/>
  <c r="AC217" i="1"/>
  <c r="AC641" i="1"/>
  <c r="AC43" i="1"/>
  <c r="AC481" i="1" s="1"/>
  <c r="AC150" i="1"/>
  <c r="AC409" i="1"/>
  <c r="AC149" i="1"/>
  <c r="AC33" i="1"/>
  <c r="AC35" i="1" s="1"/>
  <c r="AC180" i="1"/>
  <c r="AC303" i="1"/>
  <c r="AC389" i="1"/>
  <c r="AC38" i="1"/>
  <c r="AC265" i="1" s="1"/>
  <c r="AC75" i="1"/>
  <c r="AC218" i="1"/>
  <c r="AC503" i="1"/>
  <c r="AC193" i="1"/>
  <c r="AC172" i="1"/>
  <c r="AC387" i="1"/>
  <c r="AC412" i="1"/>
  <c r="AC378" i="1"/>
  <c r="AC297" i="1"/>
  <c r="AC286" i="1"/>
  <c r="AC161" i="1"/>
  <c r="AC253" i="1"/>
  <c r="AC101" i="1"/>
  <c r="AC203" i="1"/>
  <c r="AC171" i="1"/>
  <c r="AC365" i="1"/>
  <c r="AC397" i="1"/>
  <c r="AC183" i="1"/>
  <c r="AC201" i="1"/>
  <c r="AC181" i="1"/>
  <c r="AC304" i="1"/>
  <c r="AC431" i="1"/>
  <c r="AC295" i="1"/>
  <c r="AC418" i="1"/>
  <c r="AC288" i="1"/>
  <c r="AC399" i="1"/>
  <c r="AC296" i="1"/>
  <c r="AC46" i="1"/>
  <c r="AC66" i="1"/>
  <c r="AC493" i="1"/>
  <c r="AC420" i="1"/>
  <c r="AC432" i="1"/>
  <c r="AC299" i="1"/>
  <c r="AC497" i="1"/>
  <c r="AC285" i="1"/>
  <c r="AC591" i="1"/>
  <c r="AC202" i="1"/>
  <c r="AC219" i="1"/>
  <c r="AC74" i="1"/>
  <c r="AC367" i="1"/>
  <c r="AC65" i="1"/>
  <c r="AC289" i="1"/>
  <c r="AC301" i="1"/>
  <c r="W657" i="1"/>
  <c r="W120" i="1"/>
  <c r="Q15" i="2"/>
  <c r="Q1095" i="2"/>
  <c r="Q802" i="2"/>
  <c r="Q799" i="2"/>
  <c r="Q807" i="2"/>
  <c r="Q188" i="2"/>
  <c r="N802" i="2"/>
  <c r="N807" i="2"/>
  <c r="N799" i="2"/>
  <c r="N188" i="2"/>
  <c r="I491" i="2"/>
  <c r="P491" i="2"/>
  <c r="R491" i="2"/>
  <c r="T491" i="2"/>
  <c r="W491" i="2"/>
  <c r="Y491" i="2"/>
  <c r="G491" i="2"/>
  <c r="M491" i="2"/>
  <c r="O491" i="2"/>
  <c r="L491" i="2"/>
  <c r="S491" i="2"/>
  <c r="V491" i="2"/>
  <c r="X491" i="2"/>
  <c r="Z491" i="2"/>
  <c r="Q491" i="2"/>
  <c r="H491" i="2"/>
  <c r="U491" i="2"/>
  <c r="K491" i="2"/>
  <c r="N491" i="2"/>
  <c r="J491" i="2"/>
  <c r="P831" i="2"/>
  <c r="P808" i="2"/>
  <c r="P803" i="2"/>
  <c r="P804" i="2"/>
  <c r="W801" i="2"/>
  <c r="W799" i="2"/>
  <c r="W802" i="2"/>
  <c r="W807" i="2"/>
  <c r="L194" i="2"/>
  <c r="Y194" i="2"/>
  <c r="Y251" i="2"/>
  <c r="AB291" i="1"/>
  <c r="AB415" i="1"/>
  <c r="AB455" i="1"/>
  <c r="AB631" i="1"/>
  <c r="AB364" i="1" s="1"/>
  <c r="AB372" i="1" s="1"/>
  <c r="AB306" i="1"/>
  <c r="AB514" i="1"/>
  <c r="Z427" i="1"/>
  <c r="AA548" i="2"/>
  <c r="F94" i="2" l="1"/>
  <c r="U785" i="2"/>
  <c r="U703" i="2"/>
  <c r="U892" i="2"/>
  <c r="U965" i="2"/>
  <c r="AB248" i="2"/>
  <c r="AC248" i="2"/>
  <c r="AB191" i="2"/>
  <c r="AC191" i="2"/>
  <c r="AB437" i="2"/>
  <c r="AC437" i="2"/>
  <c r="AB140" i="2"/>
  <c r="AC140" i="2"/>
  <c r="AB203" i="2"/>
  <c r="AC203" i="2"/>
  <c r="AB1062" i="2"/>
  <c r="AC1062" i="2"/>
  <c r="AB20" i="2"/>
  <c r="AC20" i="2"/>
  <c r="AB548" i="2"/>
  <c r="AC548" i="2"/>
  <c r="AB1056" i="2"/>
  <c r="AC1056" i="2"/>
  <c r="AB320" i="2"/>
  <c r="AC320" i="2"/>
  <c r="AB662" i="2"/>
  <c r="AC662" i="2"/>
  <c r="AB32" i="2"/>
  <c r="AC32" i="2"/>
  <c r="AB1048" i="2"/>
  <c r="AC1048" i="2"/>
  <c r="AB127" i="2"/>
  <c r="AC127" i="2"/>
  <c r="AB605" i="2"/>
  <c r="AC605" i="2"/>
  <c r="AB547" i="2"/>
  <c r="AC547" i="2"/>
  <c r="AB90" i="2"/>
  <c r="AC90" i="2"/>
  <c r="AB18" i="2"/>
  <c r="AC18" i="2"/>
  <c r="U322" i="2"/>
  <c r="U802" i="2"/>
  <c r="U801" i="2"/>
  <c r="Z468" i="2"/>
  <c r="Z9" i="2"/>
  <c r="Z182" i="2"/>
  <c r="Z239" i="2"/>
  <c r="Z125" i="2"/>
  <c r="AA125" i="2" s="1"/>
  <c r="Z525" i="2"/>
  <c r="AA1063" i="2"/>
  <c r="AC1063" i="2" s="1"/>
  <c r="Z68" i="2"/>
  <c r="Z640" i="2"/>
  <c r="Z411" i="2"/>
  <c r="Z353" i="2"/>
  <c r="Z583" i="2"/>
  <c r="Z296" i="2"/>
  <c r="Z584" i="2"/>
  <c r="AA584" i="2" s="1"/>
  <c r="Z297" i="2"/>
  <c r="AA297" i="2" s="1"/>
  <c r="Z78" i="2"/>
  <c r="Z593" i="2"/>
  <c r="Z10" i="2"/>
  <c r="Z19" i="2"/>
  <c r="Z469" i="2"/>
  <c r="AA469" i="2" s="1"/>
  <c r="Z641" i="2"/>
  <c r="AA641" i="2" s="1"/>
  <c r="Z421" i="2"/>
  <c r="Z126" i="2"/>
  <c r="AA126" i="2" s="1"/>
  <c r="Z240" i="2"/>
  <c r="AA240" i="2" s="1"/>
  <c r="Z412" i="2"/>
  <c r="AA412" i="2" s="1"/>
  <c r="Z183" i="2"/>
  <c r="AA183" i="2" s="1"/>
  <c r="Z478" i="2"/>
  <c r="Z306" i="2"/>
  <c r="Z69" i="2"/>
  <c r="AA69" i="2" s="1"/>
  <c r="Z650" i="2"/>
  <c r="Z535" i="2"/>
  <c r="Z354" i="2"/>
  <c r="AA354" i="2" s="1"/>
  <c r="Z363" i="2"/>
  <c r="Z526" i="2"/>
  <c r="AA526" i="2" s="1"/>
  <c r="Z192" i="2"/>
  <c r="Z249" i="2"/>
  <c r="Z135" i="2"/>
  <c r="AA135" i="2" s="1"/>
  <c r="AA1049" i="2"/>
  <c r="P965" i="2"/>
  <c r="P892" i="2"/>
  <c r="T965" i="2"/>
  <c r="T892" i="2"/>
  <c r="R965" i="2"/>
  <c r="R892" i="2"/>
  <c r="J965" i="2"/>
  <c r="J892" i="2"/>
  <c r="N965" i="2"/>
  <c r="N892" i="2"/>
  <c r="W965" i="2"/>
  <c r="W892" i="2"/>
  <c r="Y965" i="2"/>
  <c r="Y892" i="2"/>
  <c r="L965" i="2"/>
  <c r="L892" i="2"/>
  <c r="Q965" i="2"/>
  <c r="Q892" i="2"/>
  <c r="I204" i="2"/>
  <c r="P322" i="2"/>
  <c r="J322" i="2"/>
  <c r="T322" i="2"/>
  <c r="K322" i="2"/>
  <c r="N322" i="2"/>
  <c r="O322" i="2"/>
  <c r="H322" i="2"/>
  <c r="Z15" i="1"/>
  <c r="Z69" i="1" s="1"/>
  <c r="Z107" i="1"/>
  <c r="I803" i="2"/>
  <c r="S804" i="2"/>
  <c r="O808" i="2"/>
  <c r="M803" i="2"/>
  <c r="H808" i="2"/>
  <c r="U804" i="2"/>
  <c r="N703" i="2"/>
  <c r="Y703" i="2"/>
  <c r="W703" i="2"/>
  <c r="J703" i="2"/>
  <c r="L703" i="2"/>
  <c r="P703" i="2"/>
  <c r="Q703" i="2"/>
  <c r="T703" i="2"/>
  <c r="R703" i="2"/>
  <c r="AB572" i="1"/>
  <c r="AB50" i="1"/>
  <c r="AB13" i="1" s="1"/>
  <c r="AC653" i="1"/>
  <c r="T204" i="2"/>
  <c r="AA260" i="2"/>
  <c r="H831" i="2"/>
  <c r="M831" i="2"/>
  <c r="O831" i="2"/>
  <c r="I831" i="2"/>
  <c r="M804" i="2"/>
  <c r="H804" i="2"/>
  <c r="M808" i="2"/>
  <c r="H803" i="2"/>
  <c r="S204" i="2"/>
  <c r="O803" i="2"/>
  <c r="V204" i="2"/>
  <c r="H204" i="2"/>
  <c r="O804" i="2"/>
  <c r="O204" i="2"/>
  <c r="U831" i="2"/>
  <c r="U803" i="2"/>
  <c r="U808" i="2"/>
  <c r="X803" i="2"/>
  <c r="X804" i="2"/>
  <c r="K803" i="2"/>
  <c r="P204" i="2"/>
  <c r="K804" i="2"/>
  <c r="L204" i="2"/>
  <c r="Y204" i="2"/>
  <c r="I808" i="2"/>
  <c r="S803" i="2"/>
  <c r="K204" i="2"/>
  <c r="M204" i="2"/>
  <c r="I804" i="2"/>
  <c r="S808" i="2"/>
  <c r="G204" i="2"/>
  <c r="J204" i="2"/>
  <c r="X204" i="2"/>
  <c r="Z204" i="2"/>
  <c r="K831" i="2"/>
  <c r="R204" i="2"/>
  <c r="U204" i="2"/>
  <c r="X831" i="2"/>
  <c r="X808" i="2"/>
  <c r="S831" i="2"/>
  <c r="W204" i="2"/>
  <c r="N204" i="2"/>
  <c r="Q204" i="2"/>
  <c r="O35" i="2"/>
  <c r="W92" i="2"/>
  <c r="H35" i="2"/>
  <c r="N92" i="2"/>
  <c r="G92" i="2"/>
  <c r="Z92" i="2"/>
  <c r="X120" i="1"/>
  <c r="Y35" i="2"/>
  <c r="V35" i="2"/>
  <c r="AA91" i="2"/>
  <c r="Y92" i="2"/>
  <c r="U92" i="2"/>
  <c r="T92" i="2"/>
  <c r="M92" i="2"/>
  <c r="O92" i="2"/>
  <c r="R92" i="2"/>
  <c r="Q92" i="2"/>
  <c r="L92" i="2"/>
  <c r="P35" i="2"/>
  <c r="T35" i="2"/>
  <c r="R35" i="2"/>
  <c r="X35" i="2"/>
  <c r="U35" i="2"/>
  <c r="Y277" i="1"/>
  <c r="AA146" i="2"/>
  <c r="S608" i="2"/>
  <c r="Q550" i="2"/>
  <c r="Z93" i="2"/>
  <c r="F205" i="2"/>
  <c r="I205" i="2" s="1"/>
  <c r="J92" i="2"/>
  <c r="V92" i="2"/>
  <c r="I92" i="2"/>
  <c r="P93" i="2"/>
  <c r="P94" i="2" s="1"/>
  <c r="T607" i="2"/>
  <c r="K92" i="2"/>
  <c r="I93" i="2"/>
  <c r="S92" i="2"/>
  <c r="X92" i="2"/>
  <c r="S93" i="2"/>
  <c r="Z210" i="1"/>
  <c r="Z223" i="1" s="1"/>
  <c r="I35" i="2"/>
  <c r="U654" i="1"/>
  <c r="N35" i="2"/>
  <c r="V93" i="2"/>
  <c r="M607" i="2"/>
  <c r="U93" i="2"/>
  <c r="U610" i="1"/>
  <c r="K665" i="2"/>
  <c r="W35" i="2"/>
  <c r="G35" i="2"/>
  <c r="AC479" i="1"/>
  <c r="I664" i="2"/>
  <c r="L664" i="2"/>
  <c r="Y664" i="2"/>
  <c r="P664" i="2"/>
  <c r="K664" i="2"/>
  <c r="R608" i="2"/>
  <c r="AA33" i="2"/>
  <c r="X607" i="2"/>
  <c r="O607" i="2"/>
  <c r="P607" i="2"/>
  <c r="Y607" i="2"/>
  <c r="K607" i="2"/>
  <c r="U607" i="2"/>
  <c r="V607" i="2"/>
  <c r="I607" i="2"/>
  <c r="R607" i="2"/>
  <c r="J35" i="2"/>
  <c r="AC575" i="1"/>
  <c r="Q607" i="2"/>
  <c r="G607" i="2"/>
  <c r="L607" i="2"/>
  <c r="N607" i="2"/>
  <c r="W607" i="2"/>
  <c r="J607" i="2"/>
  <c r="J609" i="2" s="1"/>
  <c r="S35" i="2"/>
  <c r="P205" i="2"/>
  <c r="Z607" i="2"/>
  <c r="S607" i="2"/>
  <c r="G550" i="2"/>
  <c r="Q35" i="2"/>
  <c r="F666" i="2"/>
  <c r="M35" i="2"/>
  <c r="S664" i="2"/>
  <c r="W664" i="2"/>
  <c r="AA490" i="2"/>
  <c r="M608" i="2"/>
  <c r="Y608" i="2"/>
  <c r="T608" i="2"/>
  <c r="G608" i="2"/>
  <c r="L608" i="2"/>
  <c r="F609" i="2"/>
  <c r="V608" i="2"/>
  <c r="U608" i="2"/>
  <c r="I608" i="2"/>
  <c r="N608" i="2"/>
  <c r="V331" i="1"/>
  <c r="V333" i="1" s="1"/>
  <c r="V335" i="1" s="1"/>
  <c r="V654" i="1" s="1"/>
  <c r="AA606" i="2"/>
  <c r="AA663" i="2"/>
  <c r="H608" i="2"/>
  <c r="H609" i="2" s="1"/>
  <c r="O608" i="2"/>
  <c r="W608" i="2"/>
  <c r="Q608" i="2"/>
  <c r="P608" i="2"/>
  <c r="Z608" i="2"/>
  <c r="K608" i="2"/>
  <c r="X608" i="2"/>
  <c r="H549" i="2"/>
  <c r="Q549" i="2"/>
  <c r="P549" i="2"/>
  <c r="I549" i="2"/>
  <c r="AA34" i="2"/>
  <c r="Y93" i="2"/>
  <c r="J93" i="2"/>
  <c r="O93" i="2"/>
  <c r="X93" i="2"/>
  <c r="M93" i="2"/>
  <c r="K35" i="2"/>
  <c r="G93" i="2"/>
  <c r="N93" i="2"/>
  <c r="L93" i="2"/>
  <c r="T93" i="2"/>
  <c r="W93" i="2"/>
  <c r="R93" i="2"/>
  <c r="H93" i="2"/>
  <c r="K93" i="2"/>
  <c r="Q93" i="2"/>
  <c r="AB571" i="1"/>
  <c r="O665" i="2"/>
  <c r="H92" i="2"/>
  <c r="J664" i="2"/>
  <c r="T664" i="2"/>
  <c r="L665" i="2"/>
  <c r="F262" i="2"/>
  <c r="U656" i="1"/>
  <c r="U542" i="1"/>
  <c r="U119" i="1"/>
  <c r="U122" i="1" s="1"/>
  <c r="U140" i="1" s="1"/>
  <c r="F148" i="2" s="1"/>
  <c r="G665" i="2"/>
  <c r="O664" i="2"/>
  <c r="G664" i="2"/>
  <c r="V665" i="2"/>
  <c r="M664" i="2"/>
  <c r="U664" i="2"/>
  <c r="J665" i="2"/>
  <c r="X664" i="2"/>
  <c r="V664" i="2"/>
  <c r="H664" i="2"/>
  <c r="Q664" i="2"/>
  <c r="T665" i="2"/>
  <c r="R664" i="2"/>
  <c r="Z664" i="2"/>
  <c r="Z666" i="2" s="1"/>
  <c r="H665" i="2"/>
  <c r="P665" i="2"/>
  <c r="AA321" i="2"/>
  <c r="R550" i="2"/>
  <c r="W550" i="2"/>
  <c r="L550" i="2"/>
  <c r="W549" i="2"/>
  <c r="M549" i="2"/>
  <c r="N550" i="2"/>
  <c r="I550" i="2"/>
  <c r="L549" i="2"/>
  <c r="U549" i="2"/>
  <c r="K550" i="2"/>
  <c r="S550" i="2"/>
  <c r="S551" i="2" s="1"/>
  <c r="Y549" i="2"/>
  <c r="X549" i="2"/>
  <c r="W608" i="1"/>
  <c r="Y550" i="2"/>
  <c r="Z550" i="2"/>
  <c r="T549" i="2"/>
  <c r="G549" i="2"/>
  <c r="F551" i="2"/>
  <c r="R549" i="2"/>
  <c r="Z549" i="2"/>
  <c r="N549" i="2"/>
  <c r="AC440" i="1"/>
  <c r="U550" i="2"/>
  <c r="M550" i="2"/>
  <c r="V550" i="2"/>
  <c r="W538" i="1"/>
  <c r="W540" i="1" s="1"/>
  <c r="W656" i="1" s="1"/>
  <c r="V608" i="1"/>
  <c r="O549" i="2"/>
  <c r="V549" i="2"/>
  <c r="J549" i="2"/>
  <c r="J551" i="2" s="1"/>
  <c r="H550" i="2"/>
  <c r="P550" i="2"/>
  <c r="X550" i="2"/>
  <c r="K549" i="2"/>
  <c r="O550" i="2"/>
  <c r="T550" i="2"/>
  <c r="W331" i="1"/>
  <c r="W333" i="1" s="1"/>
  <c r="W335" i="1" s="1"/>
  <c r="R665" i="2"/>
  <c r="Q665" i="2"/>
  <c r="AB573" i="1"/>
  <c r="AC477" i="1"/>
  <c r="I665" i="2"/>
  <c r="W665" i="2"/>
  <c r="AB668" i="1"/>
  <c r="S665" i="2"/>
  <c r="M665" i="2"/>
  <c r="N665" i="2"/>
  <c r="N666" i="2" s="1"/>
  <c r="X665" i="2"/>
  <c r="U665" i="2"/>
  <c r="Y665" i="2"/>
  <c r="AC231" i="1"/>
  <c r="AC480" i="1"/>
  <c r="AC443" i="1"/>
  <c r="V542" i="1"/>
  <c r="V656" i="1"/>
  <c r="V119" i="1"/>
  <c r="V122" i="1" s="1"/>
  <c r="F263" i="2"/>
  <c r="L263" i="2" s="1"/>
  <c r="AC441" i="1"/>
  <c r="AC447" i="1"/>
  <c r="AC444" i="1"/>
  <c r="K808" i="2"/>
  <c r="P785" i="2"/>
  <c r="AC448" i="1"/>
  <c r="AC574" i="1"/>
  <c r="Z669" i="1"/>
  <c r="AC445" i="1"/>
  <c r="Z241" i="1"/>
  <c r="Z578" i="1"/>
  <c r="Z580" i="1" s="1"/>
  <c r="F330" i="2" s="1"/>
  <c r="AA239" i="1"/>
  <c r="AC455" i="1"/>
  <c r="AC459" i="1"/>
  <c r="AC475" i="1"/>
  <c r="AC248" i="1"/>
  <c r="AB158" i="1"/>
  <c r="AB164" i="1" s="1"/>
  <c r="AC250" i="1"/>
  <c r="AC249" i="1"/>
  <c r="AA143" i="2"/>
  <c r="AB450" i="1"/>
  <c r="AB237" i="1" s="1"/>
  <c r="AC247" i="1"/>
  <c r="AC269" i="1"/>
  <c r="AA234" i="1"/>
  <c r="AA228" i="1"/>
  <c r="AA235" i="1"/>
  <c r="AA663" i="1"/>
  <c r="Z246" i="1"/>
  <c r="Z259" i="1" s="1"/>
  <c r="Z275" i="1" s="1"/>
  <c r="AA226" i="1"/>
  <c r="Z664" i="1"/>
  <c r="AA230" i="1"/>
  <c r="AC458" i="1"/>
  <c r="AC264" i="1"/>
  <c r="AC478" i="1"/>
  <c r="AA427" i="1"/>
  <c r="AA233" i="1"/>
  <c r="AA229" i="1"/>
  <c r="AA227" i="1"/>
  <c r="AA236" i="1"/>
  <c r="AB213" i="1"/>
  <c r="AB430" i="1"/>
  <c r="AB434" i="1" s="1"/>
  <c r="AB215" i="1"/>
  <c r="AB216" i="1"/>
  <c r="AB214" i="1"/>
  <c r="AA221" i="1"/>
  <c r="AC457" i="1"/>
  <c r="AC456" i="1"/>
  <c r="AC291" i="1"/>
  <c r="AC499" i="1"/>
  <c r="AC423" i="1"/>
  <c r="AC631" i="1"/>
  <c r="AC364" i="1" s="1"/>
  <c r="AC372" i="1" s="1"/>
  <c r="AC146" i="1" s="1"/>
  <c r="AC155" i="1" s="1"/>
  <c r="AC634" i="1"/>
  <c r="AC386" i="1" s="1"/>
  <c r="AC393" i="1" s="1"/>
  <c r="AC169" i="1" s="1"/>
  <c r="AC176" i="1" s="1"/>
  <c r="AC415" i="1"/>
  <c r="AC190" i="1" s="1"/>
  <c r="AC196" i="1" s="1"/>
  <c r="F325" i="2"/>
  <c r="I445" i="2"/>
  <c r="V445" i="2"/>
  <c r="W445" i="2"/>
  <c r="Y445" i="2"/>
  <c r="L445" i="2"/>
  <c r="Z445" i="2"/>
  <c r="X445" i="2"/>
  <c r="S445" i="2"/>
  <c r="R445" i="2"/>
  <c r="J445" i="2"/>
  <c r="Q445" i="2"/>
  <c r="P445" i="2"/>
  <c r="T445" i="2"/>
  <c r="M445" i="2"/>
  <c r="K445" i="2"/>
  <c r="U445" i="2"/>
  <c r="O445" i="2"/>
  <c r="G445" i="2"/>
  <c r="H445" i="2"/>
  <c r="N445" i="2"/>
  <c r="AB658" i="1"/>
  <c r="AB383" i="1"/>
  <c r="AB146" i="1"/>
  <c r="AB155" i="1" s="1"/>
  <c r="I387" i="2"/>
  <c r="V387" i="2"/>
  <c r="X387" i="2"/>
  <c r="Z387" i="2"/>
  <c r="L387" i="2"/>
  <c r="W387" i="2"/>
  <c r="Y387" i="2"/>
  <c r="T387" i="2"/>
  <c r="M387" i="2"/>
  <c r="K387" i="2"/>
  <c r="Q387" i="2"/>
  <c r="O387" i="2"/>
  <c r="S387" i="2"/>
  <c r="U387" i="2"/>
  <c r="R387" i="2"/>
  <c r="J387" i="2"/>
  <c r="P387" i="2"/>
  <c r="G387" i="2"/>
  <c r="H387" i="2"/>
  <c r="N387" i="2"/>
  <c r="AB662" i="1"/>
  <c r="AB425" i="1"/>
  <c r="AB190" i="1"/>
  <c r="AB196" i="1" s="1"/>
  <c r="AB208" i="1" s="1"/>
  <c r="H492" i="2"/>
  <c r="N492" i="2"/>
  <c r="T492" i="2"/>
  <c r="X492" i="2"/>
  <c r="I492" i="2"/>
  <c r="L492" i="2"/>
  <c r="O492" i="2"/>
  <c r="R492" i="2"/>
  <c r="U492" i="2"/>
  <c r="Y492" i="2"/>
  <c r="G492" i="2"/>
  <c r="K492" i="2"/>
  <c r="P492" i="2"/>
  <c r="W492" i="2"/>
  <c r="Z492" i="2"/>
  <c r="J492" i="2"/>
  <c r="M492" i="2"/>
  <c r="Q492" i="2"/>
  <c r="S492" i="2"/>
  <c r="V492" i="2"/>
  <c r="F494" i="2"/>
  <c r="R493" i="2"/>
  <c r="S493" i="2"/>
  <c r="Q493" i="2"/>
  <c r="K493" i="2"/>
  <c r="W493" i="2"/>
  <c r="M493" i="2"/>
  <c r="J493" i="2"/>
  <c r="V493" i="2"/>
  <c r="I493" i="2"/>
  <c r="T493" i="2"/>
  <c r="L493" i="2"/>
  <c r="Z493" i="2"/>
  <c r="Y493" i="2"/>
  <c r="P493" i="2"/>
  <c r="X493" i="2"/>
  <c r="O493" i="2"/>
  <c r="G493" i="2"/>
  <c r="N493" i="2"/>
  <c r="H493" i="2"/>
  <c r="U493" i="2"/>
  <c r="Q785" i="2"/>
  <c r="X95" i="1"/>
  <c r="X98" i="1" s="1"/>
  <c r="X655" i="1"/>
  <c r="X81" i="1"/>
  <c r="X113" i="1"/>
  <c r="X128" i="1"/>
  <c r="X125" i="1"/>
  <c r="F38" i="2"/>
  <c r="X114" i="1"/>
  <c r="X126" i="1"/>
  <c r="X127" i="1"/>
  <c r="T785" i="2"/>
  <c r="AA413" i="2"/>
  <c r="G417" i="2"/>
  <c r="AA585" i="2"/>
  <c r="G589" i="2"/>
  <c r="AA11" i="2"/>
  <c r="G892" i="2"/>
  <c r="G15" i="2"/>
  <c r="AA422" i="2"/>
  <c r="G423" i="2"/>
  <c r="AA594" i="2"/>
  <c r="G595" i="2"/>
  <c r="AA307" i="2"/>
  <c r="G308" i="2"/>
  <c r="G80" i="2"/>
  <c r="AA79" i="2"/>
  <c r="AA364" i="2"/>
  <c r="G365" i="2"/>
  <c r="AA479" i="2"/>
  <c r="G480" i="2"/>
  <c r="AA298" i="2"/>
  <c r="G302" i="2"/>
  <c r="Y785" i="2"/>
  <c r="AB404" i="1"/>
  <c r="AB660" i="1"/>
  <c r="AB169" i="1"/>
  <c r="AB176" i="1" s="1"/>
  <c r="AB661" i="1"/>
  <c r="AB179" i="1"/>
  <c r="AB185" i="1" s="1"/>
  <c r="Y69" i="1"/>
  <c r="Y669" i="1"/>
  <c r="Y578" i="1"/>
  <c r="Y580" i="1" s="1"/>
  <c r="Z81" i="1"/>
  <c r="Z655" i="1"/>
  <c r="Z95" i="1"/>
  <c r="Z98" i="1" s="1"/>
  <c r="Z113" i="1"/>
  <c r="F43" i="2"/>
  <c r="Z126" i="1"/>
  <c r="Z128" i="1"/>
  <c r="Z127" i="1"/>
  <c r="Z125" i="1"/>
  <c r="Z114" i="1"/>
  <c r="J785" i="2"/>
  <c r="L803" i="2"/>
  <c r="L808" i="2"/>
  <c r="L804" i="2"/>
  <c r="L831" i="2"/>
  <c r="W803" i="2"/>
  <c r="W831" i="2"/>
  <c r="W804" i="2"/>
  <c r="W808" i="2"/>
  <c r="AA440" i="2"/>
  <c r="AA382" i="2"/>
  <c r="N808" i="2"/>
  <c r="N804" i="2"/>
  <c r="N831" i="2"/>
  <c r="N803" i="2"/>
  <c r="T122" i="1"/>
  <c r="T140" i="1" s="1"/>
  <c r="F147" i="2" s="1"/>
  <c r="R785" i="2"/>
  <c r="AA491" i="2"/>
  <c r="AC206" i="1"/>
  <c r="AC635" i="1"/>
  <c r="AC396" i="1" s="1"/>
  <c r="AC402" i="1" s="1"/>
  <c r="AC643" i="1"/>
  <c r="AC454" i="1"/>
  <c r="AC232" i="1"/>
  <c r="AC238" i="1"/>
  <c r="AC592" i="1"/>
  <c r="AC252" i="1"/>
  <c r="AC446" i="1"/>
  <c r="AC306" i="1"/>
  <c r="AC640" i="1"/>
  <c r="AC123" i="1" s="1"/>
  <c r="AC514" i="1"/>
  <c r="AC29" i="1"/>
  <c r="AC633" i="1"/>
  <c r="AC375" i="1" s="1"/>
  <c r="AC381" i="1" s="1"/>
  <c r="AA636" i="1"/>
  <c r="AA453" i="1" s="1"/>
  <c r="AA465" i="1" s="1"/>
  <c r="AA486" i="1" s="1"/>
  <c r="AA488" i="1" s="1"/>
  <c r="AA187" i="1"/>
  <c r="AA210" i="1" s="1"/>
  <c r="Q803" i="2"/>
  <c r="Q808" i="2"/>
  <c r="Q804" i="2"/>
  <c r="Q831" i="2"/>
  <c r="AD217" i="1"/>
  <c r="AD253" i="1"/>
  <c r="AD296" i="1"/>
  <c r="AD642" i="1"/>
  <c r="AD419" i="1"/>
  <c r="AD421" i="1"/>
  <c r="AD303" i="1"/>
  <c r="AD180" i="1"/>
  <c r="AD194" i="1"/>
  <c r="AD285" i="1"/>
  <c r="AE2" i="1"/>
  <c r="AD505" i="1"/>
  <c r="AD412" i="1"/>
  <c r="AD287" i="1"/>
  <c r="AD171" i="1"/>
  <c r="AD203" i="1"/>
  <c r="AD170" i="1"/>
  <c r="AD365" i="1"/>
  <c r="AD387" i="1"/>
  <c r="AD389" i="1"/>
  <c r="AD504" i="1"/>
  <c r="AD160" i="1"/>
  <c r="AD101" i="1"/>
  <c r="AD204" i="1"/>
  <c r="AD44" i="1"/>
  <c r="AD461" i="1" s="1"/>
  <c r="AD133" i="1"/>
  <c r="AD45" i="1"/>
  <c r="AD251" i="1" s="1"/>
  <c r="AD150" i="1"/>
  <c r="AD183" i="1"/>
  <c r="AD510" i="1"/>
  <c r="AD147" i="1"/>
  <c r="AD115" i="1"/>
  <c r="AD75" i="1"/>
  <c r="AD153" i="1"/>
  <c r="AD286" i="1"/>
  <c r="AD288" i="1"/>
  <c r="AD496" i="1"/>
  <c r="AD65" i="1"/>
  <c r="AD42" i="1"/>
  <c r="AD159" i="1"/>
  <c r="AD41" i="1"/>
  <c r="AD268" i="1" s="1"/>
  <c r="AD411" i="1"/>
  <c r="AD298" i="1"/>
  <c r="AD300" i="1"/>
  <c r="AD191" i="1"/>
  <c r="AD378" i="1"/>
  <c r="AD302" i="1"/>
  <c r="AD304" i="1"/>
  <c r="AD297" i="1"/>
  <c r="AD388" i="1"/>
  <c r="AD201" i="1"/>
  <c r="AD182" i="1"/>
  <c r="AD494" i="1"/>
  <c r="AD377" i="1"/>
  <c r="AD295" i="1"/>
  <c r="AD409" i="1"/>
  <c r="AD289" i="1"/>
  <c r="AD507" i="1"/>
  <c r="AD506" i="1"/>
  <c r="AD591" i="1"/>
  <c r="AD511" i="1"/>
  <c r="AD148" i="1"/>
  <c r="AD152" i="1"/>
  <c r="AD162" i="1"/>
  <c r="AD398" i="1"/>
  <c r="AD202" i="1"/>
  <c r="AD493" i="1"/>
  <c r="AD503" i="1"/>
  <c r="AD508" i="1"/>
  <c r="AD192" i="1"/>
  <c r="AD173" i="1"/>
  <c r="AD376" i="1"/>
  <c r="AD66" i="1"/>
  <c r="AD509" i="1"/>
  <c r="AD413" i="1"/>
  <c r="AD38" i="1"/>
  <c r="AD248" i="1" s="1"/>
  <c r="AD502" i="1"/>
  <c r="AD149" i="1"/>
  <c r="AD39" i="1"/>
  <c r="AD477" i="1" s="1"/>
  <c r="AD74" i="1"/>
  <c r="AD151" i="1"/>
  <c r="AD420" i="1"/>
  <c r="AD432" i="1"/>
  <c r="AD366" i="1"/>
  <c r="AD431" i="1"/>
  <c r="AD294" i="1"/>
  <c r="AD369" i="1"/>
  <c r="AD397" i="1"/>
  <c r="AD193" i="1"/>
  <c r="AD399" i="1"/>
  <c r="AD410" i="1"/>
  <c r="AD368" i="1"/>
  <c r="AD370" i="1"/>
  <c r="AD641" i="1"/>
  <c r="AD174" i="1"/>
  <c r="AD172" i="1"/>
  <c r="AD391" i="1"/>
  <c r="AD379" i="1"/>
  <c r="AD418" i="1"/>
  <c r="AD460" i="1"/>
  <c r="AD27" i="1"/>
  <c r="AD40" i="1"/>
  <c r="AD267" i="1" s="1"/>
  <c r="AD512" i="1"/>
  <c r="AD19" i="1"/>
  <c r="AD46" i="1"/>
  <c r="AD367" i="1"/>
  <c r="AD161" i="1"/>
  <c r="AD583" i="1"/>
  <c r="AD33" i="1"/>
  <c r="AD43" i="1"/>
  <c r="AD481" i="1" s="1"/>
  <c r="AD301" i="1"/>
  <c r="AD181" i="1"/>
  <c r="AD23" i="1"/>
  <c r="AD495" i="1"/>
  <c r="AD400" i="1"/>
  <c r="AD218" i="1"/>
  <c r="AD497" i="1"/>
  <c r="AD219" i="1"/>
  <c r="AD390" i="1"/>
  <c r="AD299" i="1"/>
  <c r="T803" i="2"/>
  <c r="T808" i="2"/>
  <c r="T831" i="2"/>
  <c r="T804" i="2"/>
  <c r="G74" i="2"/>
  <c r="AA70" i="2"/>
  <c r="G251" i="2"/>
  <c r="AA250" i="2"/>
  <c r="AA184" i="2"/>
  <c r="G188" i="2"/>
  <c r="AA193" i="2"/>
  <c r="AA651" i="2"/>
  <c r="G652" i="2"/>
  <c r="G646" i="2"/>
  <c r="AA642" i="2"/>
  <c r="AA470" i="2"/>
  <c r="G474" i="2"/>
  <c r="AA536" i="2"/>
  <c r="G537" i="2"/>
  <c r="AA241" i="2"/>
  <c r="G245" i="2"/>
  <c r="AA527" i="2"/>
  <c r="G531" i="2"/>
  <c r="AA136" i="2"/>
  <c r="AA355" i="2"/>
  <c r="G359" i="2"/>
  <c r="Y804" i="2"/>
  <c r="Y803" i="2"/>
  <c r="Y808" i="2"/>
  <c r="Y831" i="2"/>
  <c r="H129" i="2"/>
  <c r="G129" i="2"/>
  <c r="M129" i="2"/>
  <c r="Q129" i="2"/>
  <c r="T129" i="2"/>
  <c r="W129" i="2"/>
  <c r="W131" i="2" s="1"/>
  <c r="Z129" i="2"/>
  <c r="X129" i="2"/>
  <c r="X131" i="2" s="1"/>
  <c r="I129" i="2"/>
  <c r="L129" i="2"/>
  <c r="N129" i="2"/>
  <c r="R129" i="2"/>
  <c r="S129" i="2"/>
  <c r="U129" i="2"/>
  <c r="Y129" i="2"/>
  <c r="Y131" i="2" s="1"/>
  <c r="V129" i="2"/>
  <c r="V131" i="2" s="1"/>
  <c r="K129" i="2"/>
  <c r="O129" i="2"/>
  <c r="O131" i="2" s="1"/>
  <c r="J129" i="2"/>
  <c r="P129" i="2"/>
  <c r="F131" i="2"/>
  <c r="Y666" i="1"/>
  <c r="Y318" i="1"/>
  <c r="Y528" i="1"/>
  <c r="Y525" i="1"/>
  <c r="Y326" i="1"/>
  <c r="Y533" i="1"/>
  <c r="Y320" i="1"/>
  <c r="Y322" i="1"/>
  <c r="Y530" i="1"/>
  <c r="Y526" i="1"/>
  <c r="Y534" i="1"/>
  <c r="Y327" i="1"/>
  <c r="Y527" i="1"/>
  <c r="Y319" i="1"/>
  <c r="Y317" i="1"/>
  <c r="Y323" i="1"/>
  <c r="Y531" i="1"/>
  <c r="O441" i="2"/>
  <c r="O442" i="2" s="1"/>
  <c r="Z441" i="2"/>
  <c r="Z442" i="2" s="1"/>
  <c r="Q441" i="2"/>
  <c r="Q442" i="2" s="1"/>
  <c r="V441" i="2"/>
  <c r="V442" i="2" s="1"/>
  <c r="M441" i="2"/>
  <c r="M442" i="2" s="1"/>
  <c r="X441" i="2"/>
  <c r="X442" i="2" s="1"/>
  <c r="N441" i="2"/>
  <c r="N442" i="2" s="1"/>
  <c r="W441" i="2"/>
  <c r="W442" i="2" s="1"/>
  <c r="G441" i="2"/>
  <c r="T441" i="2"/>
  <c r="T442" i="2" s="1"/>
  <c r="L441" i="2"/>
  <c r="L442" i="2" s="1"/>
  <c r="S441" i="2"/>
  <c r="S442" i="2" s="1"/>
  <c r="Y441" i="2"/>
  <c r="Y442" i="2" s="1"/>
  <c r="P441" i="2"/>
  <c r="P442" i="2" s="1"/>
  <c r="J441" i="2"/>
  <c r="J442" i="2" s="1"/>
  <c r="R441" i="2"/>
  <c r="R442" i="2" s="1"/>
  <c r="I441" i="2"/>
  <c r="I442" i="2" s="1"/>
  <c r="H441" i="2"/>
  <c r="H442" i="2" s="1"/>
  <c r="K441" i="2"/>
  <c r="K442" i="2" s="1"/>
  <c r="U441" i="2"/>
  <c r="N383" i="2"/>
  <c r="O383" i="2"/>
  <c r="S383" i="2"/>
  <c r="S384" i="2" s="1"/>
  <c r="Y383" i="2"/>
  <c r="Y384" i="2" s="1"/>
  <c r="J383" i="2"/>
  <c r="P383" i="2"/>
  <c r="Q383" i="2"/>
  <c r="X383" i="2"/>
  <c r="X384" i="2" s="1"/>
  <c r="G383" i="2"/>
  <c r="R383" i="2"/>
  <c r="R384" i="2" s="1"/>
  <c r="V383" i="2"/>
  <c r="V384" i="2" s="1"/>
  <c r="W383" i="2"/>
  <c r="W384" i="2" s="1"/>
  <c r="M383" i="2"/>
  <c r="L383" i="2"/>
  <c r="L384" i="2" s="1"/>
  <c r="T383" i="2"/>
  <c r="Z383" i="2"/>
  <c r="Z384" i="2" s="1"/>
  <c r="I383" i="2"/>
  <c r="I384" i="2" s="1"/>
  <c r="H383" i="2"/>
  <c r="K383" i="2"/>
  <c r="U383" i="2"/>
  <c r="AA651" i="1"/>
  <c r="AA12" i="1"/>
  <c r="AA13" i="1"/>
  <c r="AA104" i="1"/>
  <c r="AA10" i="1"/>
  <c r="AA63" i="1"/>
  <c r="AA60" i="1"/>
  <c r="AA62" i="1"/>
  <c r="AA136" i="1"/>
  <c r="AA138" i="1" s="1"/>
  <c r="AA105" i="1"/>
  <c r="AA77" i="1"/>
  <c r="AA79" i="1" s="1"/>
  <c r="AA96" i="1" s="1"/>
  <c r="AA11" i="1"/>
  <c r="AA9" i="1"/>
  <c r="AB652" i="1"/>
  <c r="AB482" i="1"/>
  <c r="AB637" i="1" s="1"/>
  <c r="AB474" i="1" s="1"/>
  <c r="AB484" i="1" s="1"/>
  <c r="AB257" i="1"/>
  <c r="AB76" i="1"/>
  <c r="AB271" i="1"/>
  <c r="AB576" i="1"/>
  <c r="AB64" i="1"/>
  <c r="AB585" i="1"/>
  <c r="AB103" i="1"/>
  <c r="AB256" i="1"/>
  <c r="AB463" i="1"/>
  <c r="AB254" i="1"/>
  <c r="AB593" i="1"/>
  <c r="AB462" i="1"/>
  <c r="AB67" i="1"/>
  <c r="AB135" i="1"/>
  <c r="AB255" i="1"/>
  <c r="J804" i="2"/>
  <c r="J808" i="2"/>
  <c r="J803" i="2"/>
  <c r="J831" i="2"/>
  <c r="L785" i="2"/>
  <c r="W785" i="2"/>
  <c r="N140" i="1"/>
  <c r="N785" i="2"/>
  <c r="AA665" i="1"/>
  <c r="AA263" i="1"/>
  <c r="AA273" i="1" s="1"/>
  <c r="H261" i="2"/>
  <c r="L261" i="2"/>
  <c r="V261" i="2"/>
  <c r="S261" i="2"/>
  <c r="X261" i="2"/>
  <c r="G261" i="2"/>
  <c r="J261" i="2"/>
  <c r="O261" i="2"/>
  <c r="R261" i="2"/>
  <c r="W261" i="2"/>
  <c r="I261" i="2"/>
  <c r="N261" i="2"/>
  <c r="Q261" i="2"/>
  <c r="U261" i="2"/>
  <c r="Z261" i="2"/>
  <c r="K261" i="2"/>
  <c r="M261" i="2"/>
  <c r="P261" i="2"/>
  <c r="T261" i="2"/>
  <c r="Y261" i="2"/>
  <c r="R808" i="2"/>
  <c r="R831" i="2"/>
  <c r="R804" i="2"/>
  <c r="R803" i="2"/>
  <c r="AC48" i="1"/>
  <c r="AC584" i="1"/>
  <c r="AC442" i="1"/>
  <c r="AC134" i="1"/>
  <c r="AC476" i="1"/>
  <c r="AC102" i="1"/>
  <c r="AC270" i="1"/>
  <c r="Y279" i="1"/>
  <c r="F384" i="2"/>
  <c r="Z490" i="1"/>
  <c r="AB355" i="2" l="1"/>
  <c r="AC355" i="2"/>
  <c r="AB184" i="2"/>
  <c r="AC184" i="2"/>
  <c r="AB382" i="2"/>
  <c r="AC382" i="2"/>
  <c r="AB79" i="2"/>
  <c r="AC79" i="2"/>
  <c r="AB585" i="2"/>
  <c r="AC585" i="2"/>
  <c r="AB143" i="2"/>
  <c r="AC143" i="2"/>
  <c r="AB34" i="2"/>
  <c r="AC34" i="2"/>
  <c r="AB135" i="2"/>
  <c r="AC135" i="2"/>
  <c r="AB69" i="2"/>
  <c r="AC69" i="2"/>
  <c r="AB412" i="2"/>
  <c r="AC412" i="2"/>
  <c r="AB641" i="2"/>
  <c r="AC641" i="2"/>
  <c r="AB125" i="2"/>
  <c r="AC125" i="2"/>
  <c r="AB136" i="2"/>
  <c r="AC136" i="2"/>
  <c r="AB241" i="2"/>
  <c r="AC241" i="2"/>
  <c r="AB470" i="2"/>
  <c r="AC470" i="2"/>
  <c r="AB651" i="2"/>
  <c r="AC651" i="2"/>
  <c r="AB250" i="2"/>
  <c r="AC250" i="2"/>
  <c r="AB491" i="2"/>
  <c r="AC491" i="2"/>
  <c r="AB440" i="2"/>
  <c r="AC440" i="2"/>
  <c r="AB479" i="2"/>
  <c r="AC479" i="2"/>
  <c r="AB594" i="2"/>
  <c r="AC594" i="2"/>
  <c r="AB663" i="2"/>
  <c r="AC663" i="2"/>
  <c r="AB354" i="2"/>
  <c r="AC354" i="2"/>
  <c r="AB240" i="2"/>
  <c r="AC240" i="2"/>
  <c r="AB469" i="2"/>
  <c r="AC469" i="2"/>
  <c r="AB642" i="2"/>
  <c r="AC642" i="2"/>
  <c r="AB193" i="2"/>
  <c r="AC193" i="2"/>
  <c r="AB11" i="2"/>
  <c r="AC11" i="2"/>
  <c r="AB413" i="2"/>
  <c r="AC413" i="2"/>
  <c r="AB321" i="2"/>
  <c r="AC321" i="2"/>
  <c r="AB606" i="2"/>
  <c r="AC606" i="2"/>
  <c r="AB490" i="2"/>
  <c r="AC490" i="2"/>
  <c r="AB33" i="2"/>
  <c r="AC33" i="2"/>
  <c r="AB91" i="2"/>
  <c r="AC91" i="2"/>
  <c r="AB126" i="2"/>
  <c r="AC126" i="2"/>
  <c r="AB297" i="2"/>
  <c r="AC297" i="2"/>
  <c r="AB1063" i="2"/>
  <c r="AB527" i="2"/>
  <c r="AC527" i="2"/>
  <c r="AB536" i="2"/>
  <c r="AC536" i="2"/>
  <c r="AB70" i="2"/>
  <c r="AC70" i="2"/>
  <c r="AB298" i="2"/>
  <c r="AC298" i="2"/>
  <c r="AB364" i="2"/>
  <c r="AC364" i="2"/>
  <c r="AB307" i="2"/>
  <c r="AC307" i="2"/>
  <c r="AB422" i="2"/>
  <c r="AC422" i="2"/>
  <c r="AB146" i="2"/>
  <c r="AC146" i="2"/>
  <c r="AB260" i="2"/>
  <c r="AC260" i="2"/>
  <c r="AB1049" i="2"/>
  <c r="AC1049" i="2"/>
  <c r="AB526" i="2"/>
  <c r="AC526" i="2"/>
  <c r="AB183" i="2"/>
  <c r="AC183" i="2"/>
  <c r="AB584" i="2"/>
  <c r="AC584" i="2"/>
  <c r="U442" i="2"/>
  <c r="Z131" i="2"/>
  <c r="Z1088" i="2" s="1"/>
  <c r="Z1089" i="2" s="1"/>
  <c r="AA78" i="2"/>
  <c r="Z80" i="2"/>
  <c r="AA80" i="2" s="1"/>
  <c r="AA68" i="2"/>
  <c r="Z74" i="2"/>
  <c r="AA74" i="2" s="1"/>
  <c r="AA535" i="2"/>
  <c r="Z537" i="2"/>
  <c r="AA537" i="2" s="1"/>
  <c r="AA650" i="2"/>
  <c r="Z652" i="2"/>
  <c r="AA652" i="2" s="1"/>
  <c r="AA421" i="2"/>
  <c r="Z423" i="2"/>
  <c r="AA423" i="2" s="1"/>
  <c r="AA525" i="2"/>
  <c r="Z531" i="2"/>
  <c r="AA531" i="2" s="1"/>
  <c r="AA296" i="2"/>
  <c r="Z302" i="2"/>
  <c r="Z801" i="2" s="1"/>
  <c r="AA249" i="2"/>
  <c r="Z251" i="2"/>
  <c r="AA251" i="2" s="1"/>
  <c r="AA306" i="2"/>
  <c r="Z308" i="2"/>
  <c r="AA308" i="2" s="1"/>
  <c r="AA583" i="2"/>
  <c r="Z589" i="2"/>
  <c r="AA589" i="2" s="1"/>
  <c r="AA239" i="2"/>
  <c r="Z245" i="2"/>
  <c r="AA245" i="2" s="1"/>
  <c r="AA192" i="2"/>
  <c r="Z194" i="2"/>
  <c r="AA194" i="2" s="1"/>
  <c r="AA478" i="2"/>
  <c r="Z480" i="2"/>
  <c r="AA480" i="2" s="1"/>
  <c r="AA19" i="2"/>
  <c r="Z21" i="2"/>
  <c r="AA353" i="2"/>
  <c r="Z359" i="2"/>
  <c r="AA359" i="2" s="1"/>
  <c r="AA182" i="2"/>
  <c r="Z188" i="2"/>
  <c r="AA188" i="2" s="1"/>
  <c r="AA10" i="2"/>
  <c r="Z1095" i="2"/>
  <c r="AA411" i="2"/>
  <c r="Z417" i="2"/>
  <c r="AA417" i="2" s="1"/>
  <c r="AA9" i="2"/>
  <c r="Z15" i="2"/>
  <c r="AA15" i="2" s="1"/>
  <c r="AA363" i="2"/>
  <c r="Z365" i="2"/>
  <c r="AA365" i="2" s="1"/>
  <c r="AA593" i="2"/>
  <c r="Z595" i="2"/>
  <c r="AA595" i="2" s="1"/>
  <c r="AA640" i="2"/>
  <c r="Z646" i="2"/>
  <c r="AA646" i="2" s="1"/>
  <c r="AA468" i="2"/>
  <c r="Z474" i="2"/>
  <c r="AA474" i="2" s="1"/>
  <c r="L666" i="2"/>
  <c r="G965" i="2"/>
  <c r="AA322" i="2"/>
  <c r="N384" i="2"/>
  <c r="T384" i="2"/>
  <c r="K384" i="2"/>
  <c r="O384" i="2"/>
  <c r="P384" i="2"/>
  <c r="AD35" i="1"/>
  <c r="G703" i="2"/>
  <c r="AC50" i="1"/>
  <c r="AD653" i="1"/>
  <c r="W94" i="2"/>
  <c r="AA204" i="2"/>
  <c r="G94" i="2"/>
  <c r="N551" i="2"/>
  <c r="Z94" i="2"/>
  <c r="Q94" i="2"/>
  <c r="N94" i="2"/>
  <c r="Y94" i="2"/>
  <c r="U94" i="2"/>
  <c r="M94" i="2"/>
  <c r="X94" i="2"/>
  <c r="O94" i="2"/>
  <c r="R94" i="2"/>
  <c r="T94" i="2"/>
  <c r="L94" i="2"/>
  <c r="U609" i="2"/>
  <c r="N609" i="2"/>
  <c r="I666" i="2"/>
  <c r="Q551" i="2"/>
  <c r="O609" i="2"/>
  <c r="S609" i="2"/>
  <c r="H205" i="2"/>
  <c r="Q205" i="2"/>
  <c r="R205" i="2"/>
  <c r="S205" i="2"/>
  <c r="Y205" i="2"/>
  <c r="U205" i="2"/>
  <c r="S94" i="2"/>
  <c r="V94" i="2"/>
  <c r="O205" i="2"/>
  <c r="Y666" i="2"/>
  <c r="W666" i="2"/>
  <c r="O666" i="2"/>
  <c r="J94" i="2"/>
  <c r="I94" i="2"/>
  <c r="T205" i="2"/>
  <c r="Z205" i="2"/>
  <c r="K205" i="2"/>
  <c r="M205" i="2"/>
  <c r="J205" i="2"/>
  <c r="N205" i="2"/>
  <c r="W205" i="2"/>
  <c r="G205" i="2"/>
  <c r="L205" i="2"/>
  <c r="T609" i="2"/>
  <c r="V205" i="2"/>
  <c r="X205" i="2"/>
  <c r="M609" i="2"/>
  <c r="X609" i="2"/>
  <c r="X666" i="2"/>
  <c r="V610" i="1"/>
  <c r="P551" i="2"/>
  <c r="W609" i="2"/>
  <c r="Z609" i="2"/>
  <c r="G609" i="2"/>
  <c r="R609" i="2"/>
  <c r="H94" i="2"/>
  <c r="F206" i="2"/>
  <c r="G206" i="2" s="1"/>
  <c r="AA92" i="2"/>
  <c r="V609" i="2"/>
  <c r="Q666" i="2"/>
  <c r="L609" i="2"/>
  <c r="AA35" i="2"/>
  <c r="K666" i="2"/>
  <c r="Q609" i="2"/>
  <c r="K609" i="2"/>
  <c r="P666" i="2"/>
  <c r="AA607" i="2"/>
  <c r="H551" i="2"/>
  <c r="S666" i="2"/>
  <c r="T551" i="2"/>
  <c r="Z551" i="2"/>
  <c r="P609" i="2"/>
  <c r="Y609" i="2"/>
  <c r="G551" i="2"/>
  <c r="I609" i="2"/>
  <c r="AB239" i="1"/>
  <c r="J666" i="2"/>
  <c r="M551" i="2"/>
  <c r="AA608" i="2"/>
  <c r="AA93" i="2"/>
  <c r="X551" i="2"/>
  <c r="K94" i="2"/>
  <c r="O494" i="2"/>
  <c r="F264" i="2"/>
  <c r="N264" i="2" s="1"/>
  <c r="R551" i="2"/>
  <c r="W551" i="2"/>
  <c r="I551" i="2"/>
  <c r="R494" i="2"/>
  <c r="K551" i="2"/>
  <c r="P148" i="2"/>
  <c r="R148" i="2"/>
  <c r="J148" i="2"/>
  <c r="T148" i="2"/>
  <c r="W148" i="2"/>
  <c r="Y148" i="2"/>
  <c r="H148" i="2"/>
  <c r="Q148" i="2"/>
  <c r="M148" i="2"/>
  <c r="U148" i="2"/>
  <c r="N148" i="2"/>
  <c r="X148" i="2"/>
  <c r="G148" i="2"/>
  <c r="Z148" i="2"/>
  <c r="I148" i="2"/>
  <c r="S148" i="2"/>
  <c r="L148" i="2"/>
  <c r="O148" i="2"/>
  <c r="K148" i="2"/>
  <c r="V148" i="2"/>
  <c r="M666" i="2"/>
  <c r="V666" i="2"/>
  <c r="U551" i="2"/>
  <c r="L551" i="2"/>
  <c r="H666" i="2"/>
  <c r="AA664" i="2"/>
  <c r="T666" i="2"/>
  <c r="U666" i="2"/>
  <c r="W119" i="1"/>
  <c r="W122" i="1" s="1"/>
  <c r="L262" i="2"/>
  <c r="H262" i="2"/>
  <c r="G262" i="2"/>
  <c r="M262" i="2"/>
  <c r="K262" i="2"/>
  <c r="V262" i="2"/>
  <c r="W262" i="2"/>
  <c r="O262" i="2"/>
  <c r="T262" i="2"/>
  <c r="U262" i="2"/>
  <c r="J262" i="2"/>
  <c r="P262" i="2"/>
  <c r="R262" i="2"/>
  <c r="N262" i="2"/>
  <c r="S262" i="2"/>
  <c r="Y262" i="2"/>
  <c r="X262" i="2"/>
  <c r="Z262" i="2"/>
  <c r="I262" i="2"/>
  <c r="Q262" i="2"/>
  <c r="K494" i="2"/>
  <c r="W542" i="1"/>
  <c r="R666" i="2"/>
  <c r="U263" i="2"/>
  <c r="J263" i="2"/>
  <c r="V551" i="2"/>
  <c r="AA550" i="2"/>
  <c r="V112" i="1"/>
  <c r="V116" i="1" s="1"/>
  <c r="V140" i="1" s="1"/>
  <c r="F149" i="2" s="1"/>
  <c r="Q149" i="2" s="1"/>
  <c r="G666" i="2"/>
  <c r="Y551" i="2"/>
  <c r="S263" i="2"/>
  <c r="AB77" i="1"/>
  <c r="AB79" i="1" s="1"/>
  <c r="AB96" i="1" s="1"/>
  <c r="AA665" i="2"/>
  <c r="O551" i="2"/>
  <c r="AA549" i="2"/>
  <c r="I263" i="2"/>
  <c r="F207" i="2"/>
  <c r="K263" i="2"/>
  <c r="Z494" i="2"/>
  <c r="W610" i="1"/>
  <c r="G263" i="2"/>
  <c r="AB104" i="1"/>
  <c r="AB105" i="1"/>
  <c r="AB9" i="1"/>
  <c r="AD456" i="1"/>
  <c r="M263" i="2"/>
  <c r="V263" i="2"/>
  <c r="AB62" i="1"/>
  <c r="AB136" i="1"/>
  <c r="AB138" i="1" s="1"/>
  <c r="H263" i="2"/>
  <c r="R263" i="2"/>
  <c r="AB63" i="1"/>
  <c r="AB12" i="1"/>
  <c r="Y263" i="2"/>
  <c r="T263" i="2"/>
  <c r="AB10" i="1"/>
  <c r="AB651" i="1"/>
  <c r="W263" i="2"/>
  <c r="Q263" i="2"/>
  <c r="AB11" i="1"/>
  <c r="Z263" i="2"/>
  <c r="P263" i="2"/>
  <c r="O263" i="2"/>
  <c r="AB60" i="1"/>
  <c r="AB577" i="1" s="1"/>
  <c r="AC404" i="1"/>
  <c r="X263" i="2"/>
  <c r="N263" i="2"/>
  <c r="AB229" i="1"/>
  <c r="AB230" i="1"/>
  <c r="U494" i="2"/>
  <c r="AB236" i="1"/>
  <c r="AB235" i="1"/>
  <c r="AB234" i="1"/>
  <c r="AB226" i="1"/>
  <c r="AA490" i="1"/>
  <c r="AA516" i="1" s="1"/>
  <c r="AB227" i="1"/>
  <c r="AB663" i="1"/>
  <c r="AB233" i="1"/>
  <c r="AB228" i="1"/>
  <c r="J494" i="2"/>
  <c r="M494" i="2"/>
  <c r="P494" i="2"/>
  <c r="H494" i="2"/>
  <c r="AD458" i="1"/>
  <c r="AD480" i="1"/>
  <c r="AD475" i="1"/>
  <c r="AD643" i="1"/>
  <c r="AD214" i="1" s="1"/>
  <c r="AB166" i="1"/>
  <c r="AD266" i="1"/>
  <c r="AC660" i="1"/>
  <c r="T494" i="2"/>
  <c r="AD264" i="1"/>
  <c r="AD479" i="1"/>
  <c r="I494" i="2"/>
  <c r="AC658" i="1"/>
  <c r="X494" i="2"/>
  <c r="AA223" i="1"/>
  <c r="AD584" i="1"/>
  <c r="AD443" i="1"/>
  <c r="AC208" i="1"/>
  <c r="AD232" i="1"/>
  <c r="AD442" i="1"/>
  <c r="AC662" i="1"/>
  <c r="AD592" i="1"/>
  <c r="AD440" i="1"/>
  <c r="AC425" i="1"/>
  <c r="AD447" i="1"/>
  <c r="AD102" i="1"/>
  <c r="AD575" i="1"/>
  <c r="L494" i="2"/>
  <c r="Q494" i="2"/>
  <c r="Y494" i="2"/>
  <c r="N494" i="2"/>
  <c r="AA241" i="1"/>
  <c r="AD444" i="1"/>
  <c r="AD250" i="1"/>
  <c r="AD478" i="1"/>
  <c r="Z277" i="1"/>
  <c r="Z279" i="1"/>
  <c r="Z308" i="1" s="1"/>
  <c r="AD454" i="1"/>
  <c r="AD445" i="1"/>
  <c r="AD448" i="1"/>
  <c r="AD231" i="1"/>
  <c r="AD265" i="1"/>
  <c r="AD269" i="1"/>
  <c r="V494" i="2"/>
  <c r="AD455" i="1"/>
  <c r="W494" i="2"/>
  <c r="AD457" i="1"/>
  <c r="AD247" i="1"/>
  <c r="AD134" i="1"/>
  <c r="AC450" i="1"/>
  <c r="AC663" i="1" s="1"/>
  <c r="AD574" i="1"/>
  <c r="AD476" i="1"/>
  <c r="AD238" i="1"/>
  <c r="AB221" i="1"/>
  <c r="AB636" i="1"/>
  <c r="AB453" i="1" s="1"/>
  <c r="AB465" i="1" s="1"/>
  <c r="AB246" i="1" s="1"/>
  <c r="AB259" i="1" s="1"/>
  <c r="AD252" i="1"/>
  <c r="AA107" i="1"/>
  <c r="Z130" i="1"/>
  <c r="Z516" i="1"/>
  <c r="Y308" i="1"/>
  <c r="AB665" i="1"/>
  <c r="AB263" i="1"/>
  <c r="AB273" i="1" s="1"/>
  <c r="AA667" i="1"/>
  <c r="AA535" i="1"/>
  <c r="AA329" i="1"/>
  <c r="AA577" i="1"/>
  <c r="AA594" i="1"/>
  <c r="AA596" i="1" s="1"/>
  <c r="F448" i="2" s="1"/>
  <c r="AA328" i="1"/>
  <c r="AA586" i="1"/>
  <c r="AA588" i="1" s="1"/>
  <c r="F391" i="2" s="1"/>
  <c r="AA536" i="1"/>
  <c r="AA383" i="2"/>
  <c r="Y1084" i="2"/>
  <c r="Y1088" i="2"/>
  <c r="Y1089" i="2" s="1"/>
  <c r="W1088" i="2"/>
  <c r="W1089" i="2" s="1"/>
  <c r="V1084" i="2"/>
  <c r="W1084" i="2"/>
  <c r="V1088" i="2"/>
  <c r="V1089" i="2" s="1"/>
  <c r="X1084" i="2"/>
  <c r="X1088" i="2"/>
  <c r="X1089" i="2" s="1"/>
  <c r="Z1084" i="2"/>
  <c r="O1084" i="2"/>
  <c r="O1088" i="2"/>
  <c r="O1089" i="2" s="1"/>
  <c r="P131" i="2"/>
  <c r="P1088" i="2" s="1"/>
  <c r="P1089" i="2" s="1"/>
  <c r="U131" i="2"/>
  <c r="R131" i="2"/>
  <c r="R1088" i="2" s="1"/>
  <c r="R1089" i="2" s="1"/>
  <c r="L131" i="2"/>
  <c r="Q131" i="2"/>
  <c r="AA129" i="2"/>
  <c r="AA664" i="1"/>
  <c r="AA246" i="1"/>
  <c r="AA259" i="1" s="1"/>
  <c r="AA275" i="1" s="1"/>
  <c r="AC668" i="1"/>
  <c r="AC571" i="1"/>
  <c r="AC573" i="1"/>
  <c r="AC572" i="1"/>
  <c r="Y655" i="1"/>
  <c r="Y95" i="1"/>
  <c r="Y98" i="1" s="1"/>
  <c r="Y81" i="1"/>
  <c r="Y114" i="1"/>
  <c r="Y125" i="1"/>
  <c r="Y126" i="1"/>
  <c r="F39" i="2"/>
  <c r="F40" i="2" s="1"/>
  <c r="Y128" i="1"/>
  <c r="Y127" i="1"/>
  <c r="Y113" i="1"/>
  <c r="G802" i="2"/>
  <c r="G807" i="2"/>
  <c r="G799" i="2"/>
  <c r="G831" i="2"/>
  <c r="G808" i="2"/>
  <c r="G803" i="2"/>
  <c r="G804" i="2"/>
  <c r="J38" i="2"/>
  <c r="S38" i="2"/>
  <c r="Y38" i="2"/>
  <c r="N38" i="2"/>
  <c r="X38" i="2"/>
  <c r="L38" i="2"/>
  <c r="V38" i="2"/>
  <c r="H38" i="2"/>
  <c r="Q38" i="2"/>
  <c r="W38" i="2"/>
  <c r="G38" i="2"/>
  <c r="M38" i="2"/>
  <c r="U38" i="2"/>
  <c r="K38" i="2"/>
  <c r="T38" i="2"/>
  <c r="I38" i="2"/>
  <c r="P38" i="2"/>
  <c r="Z38" i="2"/>
  <c r="O38" i="2"/>
  <c r="R38" i="2"/>
  <c r="X109" i="1"/>
  <c r="F97" i="2" s="1"/>
  <c r="X324" i="1"/>
  <c r="X321" i="1"/>
  <c r="X529" i="1"/>
  <c r="X325" i="1"/>
  <c r="X600" i="1"/>
  <c r="F554" i="2" s="1"/>
  <c r="X602" i="1"/>
  <c r="F612" i="2" s="1"/>
  <c r="X604" i="1"/>
  <c r="F669" i="2" s="1"/>
  <c r="X532" i="1"/>
  <c r="X606" i="1"/>
  <c r="X598" i="1"/>
  <c r="W654" i="1"/>
  <c r="W112" i="1"/>
  <c r="W116" i="1" s="1"/>
  <c r="AA15" i="1"/>
  <c r="AA441" i="2"/>
  <c r="AD459" i="1"/>
  <c r="AD29" i="1"/>
  <c r="AD423" i="1"/>
  <c r="AD635" i="1"/>
  <c r="AD396" i="1" s="1"/>
  <c r="AD402" i="1" s="1"/>
  <c r="AD640" i="1"/>
  <c r="AD123" i="1" s="1"/>
  <c r="AD514" i="1"/>
  <c r="AD499" i="1"/>
  <c r="AD270" i="1"/>
  <c r="AD446" i="1"/>
  <c r="AD415" i="1"/>
  <c r="AD634" i="1"/>
  <c r="AD386" i="1" s="1"/>
  <c r="AD393" i="1" s="1"/>
  <c r="AD291" i="1"/>
  <c r="G384" i="2"/>
  <c r="M384" i="2"/>
  <c r="G131" i="2"/>
  <c r="G1084" i="2" s="1"/>
  <c r="S494" i="2"/>
  <c r="AA387" i="2"/>
  <c r="AB427" i="1"/>
  <c r="AA445" i="2"/>
  <c r="J147" i="2"/>
  <c r="P147" i="2"/>
  <c r="R147" i="2"/>
  <c r="T147" i="2"/>
  <c r="Z147" i="2"/>
  <c r="I147" i="2"/>
  <c r="N147" i="2"/>
  <c r="Q147" i="2"/>
  <c r="S147" i="2"/>
  <c r="Y147" i="2"/>
  <c r="H147" i="2"/>
  <c r="L147" i="2"/>
  <c r="O147" i="2"/>
  <c r="V147" i="2"/>
  <c r="X147" i="2"/>
  <c r="G147" i="2"/>
  <c r="K147" i="2"/>
  <c r="M147" i="2"/>
  <c r="U147" i="2"/>
  <c r="W147" i="2"/>
  <c r="AC652" i="1"/>
  <c r="AC482" i="1"/>
  <c r="AC637" i="1" s="1"/>
  <c r="AC474" i="1" s="1"/>
  <c r="AC484" i="1" s="1"/>
  <c r="AC254" i="1"/>
  <c r="AC255" i="1"/>
  <c r="AC135" i="1"/>
  <c r="AC576" i="1"/>
  <c r="AC64" i="1"/>
  <c r="AC257" i="1"/>
  <c r="AC585" i="1"/>
  <c r="AC463" i="1"/>
  <c r="AC593" i="1"/>
  <c r="AC256" i="1"/>
  <c r="AC462" i="1"/>
  <c r="AC67" i="1"/>
  <c r="AC76" i="1"/>
  <c r="AC103" i="1"/>
  <c r="AC271" i="1"/>
  <c r="AA261" i="2"/>
  <c r="F134" i="2"/>
  <c r="U384" i="2"/>
  <c r="J131" i="2"/>
  <c r="J1088" i="2" s="1"/>
  <c r="J1089" i="2" s="1"/>
  <c r="K131" i="2"/>
  <c r="K1084" i="2" s="1"/>
  <c r="S131" i="2"/>
  <c r="S1084" i="2" s="1"/>
  <c r="N131" i="2"/>
  <c r="N1088" i="2" s="1"/>
  <c r="N1089" i="2" s="1"/>
  <c r="I131" i="2"/>
  <c r="I1084" i="2" s="1"/>
  <c r="T131" i="2"/>
  <c r="T1084" i="2" s="1"/>
  <c r="M131" i="2"/>
  <c r="M1088" i="2" s="1"/>
  <c r="M1089" i="2" s="1"/>
  <c r="H131" i="2"/>
  <c r="H1084" i="2" s="1"/>
  <c r="AE368" i="1"/>
  <c r="AF368" i="1" s="1"/>
  <c r="AG368" i="1" s="1"/>
  <c r="AE288" i="1"/>
  <c r="AF288" i="1" s="1"/>
  <c r="AG288" i="1" s="1"/>
  <c r="AE418" i="1"/>
  <c r="AE387" i="1"/>
  <c r="AE253" i="1"/>
  <c r="AF253" i="1" s="1"/>
  <c r="AG253" i="1" s="1"/>
  <c r="AE162" i="1"/>
  <c r="AF162" i="1" s="1"/>
  <c r="AG162" i="1" s="1"/>
  <c r="AE409" i="1"/>
  <c r="AE289" i="1"/>
  <c r="AF289" i="1" s="1"/>
  <c r="AG289" i="1" s="1"/>
  <c r="AE219" i="1"/>
  <c r="AF219" i="1" s="1"/>
  <c r="AG219" i="1" s="1"/>
  <c r="AE287" i="1"/>
  <c r="AF287" i="1" s="1"/>
  <c r="AG287" i="1" s="1"/>
  <c r="AE591" i="1"/>
  <c r="AE420" i="1"/>
  <c r="AF420" i="1" s="1"/>
  <c r="AG420" i="1" s="1"/>
  <c r="AE503" i="1"/>
  <c r="AF503" i="1" s="1"/>
  <c r="AG503" i="1" s="1"/>
  <c r="AE45" i="1"/>
  <c r="AF45" i="1" s="1"/>
  <c r="AG45" i="1" s="1"/>
  <c r="AE512" i="1"/>
  <c r="AF512" i="1" s="1"/>
  <c r="AG512" i="1" s="1"/>
  <c r="AE505" i="1"/>
  <c r="AF505" i="1" s="1"/>
  <c r="AG505" i="1" s="1"/>
  <c r="AF2" i="1"/>
  <c r="AG2" i="1" s="1"/>
  <c r="AE66" i="1"/>
  <c r="AF66" i="1" s="1"/>
  <c r="AG66" i="1" s="1"/>
  <c r="AE42" i="1"/>
  <c r="AF42" i="1" s="1"/>
  <c r="AG42" i="1" s="1"/>
  <c r="AE295" i="1"/>
  <c r="AF295" i="1" s="1"/>
  <c r="AG295" i="1" s="1"/>
  <c r="AE511" i="1"/>
  <c r="AF511" i="1" s="1"/>
  <c r="AG511" i="1" s="1"/>
  <c r="AE376" i="1"/>
  <c r="AE74" i="1"/>
  <c r="AE497" i="1"/>
  <c r="AF497" i="1" s="1"/>
  <c r="AG497" i="1" s="1"/>
  <c r="AE507" i="1"/>
  <c r="AF507" i="1" s="1"/>
  <c r="AG507" i="1" s="1"/>
  <c r="AE495" i="1"/>
  <c r="AF495" i="1" s="1"/>
  <c r="AG495" i="1" s="1"/>
  <c r="AE133" i="1"/>
  <c r="AE286" i="1"/>
  <c r="AF286" i="1" s="1"/>
  <c r="AG286" i="1" s="1"/>
  <c r="AE460" i="1"/>
  <c r="AF460" i="1" s="1"/>
  <c r="AG460" i="1" s="1"/>
  <c r="AE147" i="1"/>
  <c r="AF147" i="1" s="1"/>
  <c r="AG147" i="1" s="1"/>
  <c r="AE171" i="1"/>
  <c r="AF171" i="1" s="1"/>
  <c r="AG171" i="1" s="1"/>
  <c r="AE148" i="1"/>
  <c r="AF148" i="1" s="1"/>
  <c r="AG148" i="1" s="1"/>
  <c r="AE39" i="1"/>
  <c r="AE477" i="1" s="1"/>
  <c r="AF477" i="1" s="1"/>
  <c r="AG477" i="1" s="1"/>
  <c r="AE38" i="1"/>
  <c r="AE247" i="1" s="1"/>
  <c r="AE367" i="1"/>
  <c r="AF367" i="1" s="1"/>
  <c r="AG367" i="1" s="1"/>
  <c r="AE159" i="1"/>
  <c r="AF159" i="1" s="1"/>
  <c r="AG159" i="1" s="1"/>
  <c r="AE504" i="1"/>
  <c r="AF504" i="1" s="1"/>
  <c r="AG504" i="1" s="1"/>
  <c r="AE298" i="1"/>
  <c r="AF298" i="1" s="1"/>
  <c r="AG298" i="1" s="1"/>
  <c r="AE44" i="1"/>
  <c r="AF44" i="1" s="1"/>
  <c r="AG44" i="1" s="1"/>
  <c r="AE149" i="1"/>
  <c r="AF149" i="1" s="1"/>
  <c r="AG149" i="1" s="1"/>
  <c r="AE413" i="1"/>
  <c r="AF413" i="1" s="1"/>
  <c r="AG413" i="1" s="1"/>
  <c r="AE583" i="1"/>
  <c r="AE419" i="1"/>
  <c r="AF419" i="1" s="1"/>
  <c r="AG419" i="1" s="1"/>
  <c r="AE301" i="1"/>
  <c r="AF301" i="1" s="1"/>
  <c r="AG301" i="1" s="1"/>
  <c r="AE398" i="1"/>
  <c r="AF398" i="1" s="1"/>
  <c r="AG398" i="1" s="1"/>
  <c r="AE151" i="1"/>
  <c r="AF151" i="1" s="1"/>
  <c r="AG151" i="1" s="1"/>
  <c r="AE494" i="1"/>
  <c r="AF494" i="1" s="1"/>
  <c r="AG494" i="1" s="1"/>
  <c r="AE388" i="1"/>
  <c r="AF388" i="1" s="1"/>
  <c r="AG388" i="1" s="1"/>
  <c r="AE217" i="1"/>
  <c r="AF217" i="1" s="1"/>
  <c r="AG217" i="1" s="1"/>
  <c r="AE173" i="1"/>
  <c r="AF173" i="1" s="1"/>
  <c r="AG173" i="1" s="1"/>
  <c r="AE296" i="1"/>
  <c r="AF296" i="1" s="1"/>
  <c r="AG296" i="1" s="1"/>
  <c r="AE397" i="1"/>
  <c r="AE193" i="1"/>
  <c r="AF193" i="1" s="1"/>
  <c r="AG193" i="1" s="1"/>
  <c r="AE431" i="1"/>
  <c r="AF431" i="1" s="1"/>
  <c r="AG431" i="1" s="1"/>
  <c r="AE506" i="1"/>
  <c r="AF506" i="1" s="1"/>
  <c r="AG506" i="1" s="1"/>
  <c r="AE377" i="1"/>
  <c r="AF377" i="1" s="1"/>
  <c r="AG377" i="1" s="1"/>
  <c r="AE365" i="1"/>
  <c r="AE299" i="1"/>
  <c r="AF299" i="1" s="1"/>
  <c r="AG299" i="1" s="1"/>
  <c r="AE285" i="1"/>
  <c r="AE496" i="1"/>
  <c r="AF496" i="1" s="1"/>
  <c r="AG496" i="1" s="1"/>
  <c r="AE161" i="1"/>
  <c r="AF161" i="1" s="1"/>
  <c r="AG161" i="1" s="1"/>
  <c r="AE304" i="1"/>
  <c r="AF304" i="1" s="1"/>
  <c r="AG304" i="1" s="1"/>
  <c r="AE41" i="1"/>
  <c r="AF41" i="1" s="1"/>
  <c r="AG41" i="1" s="1"/>
  <c r="AE410" i="1"/>
  <c r="AF410" i="1" s="1"/>
  <c r="AG410" i="1" s="1"/>
  <c r="AE432" i="1"/>
  <c r="AF432" i="1" s="1"/>
  <c r="AG432" i="1" s="1"/>
  <c r="AE493" i="1"/>
  <c r="AE191" i="1"/>
  <c r="AF191" i="1" s="1"/>
  <c r="AG191" i="1" s="1"/>
  <c r="AE411" i="1"/>
  <c r="AF411" i="1" s="1"/>
  <c r="AG411" i="1" s="1"/>
  <c r="AE390" i="1"/>
  <c r="AF390" i="1" s="1"/>
  <c r="AG390" i="1" s="1"/>
  <c r="AE101" i="1"/>
  <c r="AE65" i="1"/>
  <c r="AF65" i="1" s="1"/>
  <c r="AG65" i="1" s="1"/>
  <c r="AE40" i="1"/>
  <c r="AF40" i="1" s="1"/>
  <c r="AG40" i="1" s="1"/>
  <c r="AE192" i="1"/>
  <c r="AF192" i="1" s="1"/>
  <c r="AG192" i="1" s="1"/>
  <c r="AE160" i="1"/>
  <c r="AF160" i="1" s="1"/>
  <c r="AG160" i="1" s="1"/>
  <c r="AE202" i="1"/>
  <c r="AF202" i="1" s="1"/>
  <c r="AG202" i="1" s="1"/>
  <c r="AE294" i="1"/>
  <c r="AE170" i="1"/>
  <c r="AF170" i="1" s="1"/>
  <c r="AG170" i="1" s="1"/>
  <c r="AE19" i="1"/>
  <c r="AE115" i="1"/>
  <c r="AF115" i="1" s="1"/>
  <c r="AG115" i="1" s="1"/>
  <c r="AE183" i="1"/>
  <c r="AF183" i="1" s="1"/>
  <c r="AG183" i="1" s="1"/>
  <c r="AE369" i="1"/>
  <c r="AF369" i="1" s="1"/>
  <c r="AG369" i="1" s="1"/>
  <c r="AE642" i="1"/>
  <c r="AF642" i="1" s="1"/>
  <c r="AG642" i="1" s="1"/>
  <c r="AE204" i="1"/>
  <c r="AF204" i="1" s="1"/>
  <c r="AG204" i="1" s="1"/>
  <c r="AE23" i="1"/>
  <c r="AF23" i="1" s="1"/>
  <c r="AG23" i="1" s="1"/>
  <c r="AE180" i="1"/>
  <c r="AF180" i="1" s="1"/>
  <c r="AG180" i="1" s="1"/>
  <c r="AE182" i="1"/>
  <c r="AF182" i="1" s="1"/>
  <c r="AG182" i="1" s="1"/>
  <c r="AE174" i="1"/>
  <c r="AF174" i="1" s="1"/>
  <c r="AG174" i="1" s="1"/>
  <c r="AE303" i="1"/>
  <c r="AF303" i="1" s="1"/>
  <c r="AG303" i="1" s="1"/>
  <c r="AE370" i="1"/>
  <c r="AF370" i="1" s="1"/>
  <c r="AG370" i="1" s="1"/>
  <c r="AE43" i="1"/>
  <c r="AF43" i="1" s="1"/>
  <c r="AG43" i="1" s="1"/>
  <c r="AE421" i="1"/>
  <c r="AF421" i="1" s="1"/>
  <c r="AG421" i="1" s="1"/>
  <c r="AE218" i="1"/>
  <c r="AF218" i="1" s="1"/>
  <c r="AG218" i="1" s="1"/>
  <c r="AE181" i="1"/>
  <c r="AF181" i="1" s="1"/>
  <c r="AG181" i="1" s="1"/>
  <c r="AE152" i="1"/>
  <c r="AF152" i="1" s="1"/>
  <c r="AG152" i="1" s="1"/>
  <c r="AE510" i="1"/>
  <c r="AF510" i="1" s="1"/>
  <c r="AG510" i="1" s="1"/>
  <c r="AE75" i="1"/>
  <c r="AF75" i="1" s="1"/>
  <c r="AG75" i="1" s="1"/>
  <c r="AE391" i="1"/>
  <c r="AF391" i="1" s="1"/>
  <c r="AG391" i="1" s="1"/>
  <c r="AE172" i="1"/>
  <c r="AF172" i="1" s="1"/>
  <c r="AG172" i="1" s="1"/>
  <c r="AE509" i="1"/>
  <c r="AF509" i="1" s="1"/>
  <c r="AG509" i="1" s="1"/>
  <c r="AE33" i="1"/>
  <c r="AE35" i="1" s="1"/>
  <c r="AE378" i="1"/>
  <c r="AF378" i="1" s="1"/>
  <c r="AG378" i="1" s="1"/>
  <c r="AE302" i="1"/>
  <c r="AF302" i="1" s="1"/>
  <c r="AG302" i="1" s="1"/>
  <c r="AE502" i="1"/>
  <c r="AE27" i="1"/>
  <c r="AF27" i="1" s="1"/>
  <c r="AG27" i="1" s="1"/>
  <c r="AE641" i="1"/>
  <c r="AE412" i="1"/>
  <c r="AF412" i="1" s="1"/>
  <c r="AG412" i="1" s="1"/>
  <c r="AE366" i="1"/>
  <c r="AF366" i="1" s="1"/>
  <c r="AG366" i="1" s="1"/>
  <c r="AE153" i="1"/>
  <c r="AF153" i="1" s="1"/>
  <c r="AG153" i="1" s="1"/>
  <c r="AE46" i="1"/>
  <c r="AF46" i="1" s="1"/>
  <c r="AG46" i="1" s="1"/>
  <c r="AE400" i="1"/>
  <c r="AF400" i="1" s="1"/>
  <c r="AG400" i="1" s="1"/>
  <c r="AE150" i="1"/>
  <c r="AF150" i="1" s="1"/>
  <c r="AG150" i="1" s="1"/>
  <c r="AE203" i="1"/>
  <c r="AF203" i="1" s="1"/>
  <c r="AG203" i="1" s="1"/>
  <c r="AE194" i="1"/>
  <c r="AF194" i="1" s="1"/>
  <c r="AG194" i="1" s="1"/>
  <c r="AE300" i="1"/>
  <c r="AF300" i="1" s="1"/>
  <c r="AG300" i="1" s="1"/>
  <c r="AE379" i="1"/>
  <c r="AF379" i="1" s="1"/>
  <c r="AG379" i="1" s="1"/>
  <c r="AE297" i="1"/>
  <c r="AF297" i="1" s="1"/>
  <c r="AG297" i="1" s="1"/>
  <c r="AE389" i="1"/>
  <c r="AF389" i="1" s="1"/>
  <c r="AG389" i="1" s="1"/>
  <c r="AE201" i="1"/>
  <c r="AE508" i="1"/>
  <c r="AF508" i="1" s="1"/>
  <c r="AG508" i="1" s="1"/>
  <c r="AE399" i="1"/>
  <c r="AF399" i="1" s="1"/>
  <c r="AG399" i="1" s="1"/>
  <c r="F326" i="2"/>
  <c r="F327" i="2" s="1"/>
  <c r="AC659" i="1"/>
  <c r="AC158" i="1"/>
  <c r="AC164" i="1" s="1"/>
  <c r="AC166" i="1" s="1"/>
  <c r="AC213" i="1"/>
  <c r="AC215" i="1"/>
  <c r="AC214" i="1"/>
  <c r="AC430" i="1"/>
  <c r="AC434" i="1" s="1"/>
  <c r="AC216" i="1"/>
  <c r="AC661" i="1"/>
  <c r="AC179" i="1"/>
  <c r="AC185" i="1" s="1"/>
  <c r="AC187" i="1" s="1"/>
  <c r="I43" i="2"/>
  <c r="V43" i="2"/>
  <c r="X43" i="2"/>
  <c r="Z43" i="2"/>
  <c r="L43" i="2"/>
  <c r="W43" i="2"/>
  <c r="Y43" i="2"/>
  <c r="T43" i="2"/>
  <c r="M43" i="2"/>
  <c r="U43" i="2"/>
  <c r="R43" i="2"/>
  <c r="J43" i="2"/>
  <c r="S43" i="2"/>
  <c r="K43" i="2"/>
  <c r="Q43" i="2"/>
  <c r="P43" i="2"/>
  <c r="O43" i="2"/>
  <c r="H43" i="2"/>
  <c r="G43" i="2"/>
  <c r="N43" i="2"/>
  <c r="Z109" i="1"/>
  <c r="F102" i="2" s="1"/>
  <c r="Z321" i="1"/>
  <c r="Z532" i="1"/>
  <c r="Z604" i="1"/>
  <c r="F674" i="2" s="1"/>
  <c r="Z325" i="1"/>
  <c r="Z529" i="1"/>
  <c r="Z606" i="1"/>
  <c r="Z324" i="1"/>
  <c r="Z600" i="1"/>
  <c r="F559" i="2" s="1"/>
  <c r="Z598" i="1"/>
  <c r="Z602" i="1"/>
  <c r="F617" i="2" s="1"/>
  <c r="G801" i="2"/>
  <c r="G785" i="2"/>
  <c r="G494" i="2"/>
  <c r="AA493" i="2"/>
  <c r="I330" i="2"/>
  <c r="V330" i="2"/>
  <c r="W330" i="2"/>
  <c r="Y330" i="2"/>
  <c r="L330" i="2"/>
  <c r="Z330" i="2"/>
  <c r="X330" i="2"/>
  <c r="S330" i="2"/>
  <c r="K330" i="2"/>
  <c r="R330" i="2"/>
  <c r="P330" i="2"/>
  <c r="O330" i="2"/>
  <c r="T330" i="2"/>
  <c r="M330" i="2"/>
  <c r="U330" i="2"/>
  <c r="J330" i="2"/>
  <c r="Q330" i="2"/>
  <c r="H330" i="2"/>
  <c r="G330" i="2"/>
  <c r="N330" i="2"/>
  <c r="H325" i="2"/>
  <c r="O325" i="2"/>
  <c r="V325" i="2"/>
  <c r="I325" i="2"/>
  <c r="R325" i="2"/>
  <c r="J325" i="2"/>
  <c r="Q325" i="2"/>
  <c r="X325" i="2"/>
  <c r="K325" i="2"/>
  <c r="U325" i="2"/>
  <c r="L325" i="2"/>
  <c r="S325" i="2"/>
  <c r="Y325" i="2"/>
  <c r="M325" i="2"/>
  <c r="W325" i="2"/>
  <c r="N325" i="2"/>
  <c r="T325" i="2"/>
  <c r="G325" i="2"/>
  <c r="P325" i="2"/>
  <c r="Z325" i="2"/>
  <c r="AD306" i="1"/>
  <c r="AD48" i="1"/>
  <c r="AD633" i="1"/>
  <c r="AD375" i="1" s="1"/>
  <c r="AD381" i="1" s="1"/>
  <c r="AD441" i="1"/>
  <c r="AD206" i="1"/>
  <c r="AD249" i="1"/>
  <c r="AD631" i="1"/>
  <c r="AD364" i="1" s="1"/>
  <c r="AD372" i="1" s="1"/>
  <c r="H384" i="2"/>
  <c r="J384" i="2"/>
  <c r="Q384" i="2"/>
  <c r="G442" i="2"/>
  <c r="AA442" i="2" s="1"/>
  <c r="AB187" i="1"/>
  <c r="X130" i="1"/>
  <c r="AC383" i="1"/>
  <c r="AA492" i="2"/>
  <c r="AB261" i="2" l="1"/>
  <c r="AC261" i="2"/>
  <c r="AB387" i="2"/>
  <c r="AC387" i="2"/>
  <c r="AB383" i="2"/>
  <c r="AC383" i="2"/>
  <c r="AB665" i="2"/>
  <c r="AC665" i="2"/>
  <c r="AB664" i="2"/>
  <c r="AC664" i="2"/>
  <c r="AB608" i="2"/>
  <c r="AC608" i="2"/>
  <c r="AB607" i="2"/>
  <c r="AC607" i="2"/>
  <c r="AB474" i="2"/>
  <c r="AC474" i="2"/>
  <c r="AB595" i="2"/>
  <c r="AC595" i="2"/>
  <c r="AB15" i="2"/>
  <c r="AC15" i="2"/>
  <c r="AB359" i="2"/>
  <c r="AC359" i="2"/>
  <c r="AB480" i="2"/>
  <c r="AC480" i="2"/>
  <c r="AB245" i="2"/>
  <c r="AC245" i="2"/>
  <c r="AB308" i="2"/>
  <c r="AC308" i="2"/>
  <c r="AB423" i="2"/>
  <c r="AC423" i="2"/>
  <c r="AB537" i="2"/>
  <c r="AC537" i="2"/>
  <c r="AB80" i="2"/>
  <c r="AC80" i="2"/>
  <c r="AB492" i="2"/>
  <c r="AC492" i="2"/>
  <c r="AB493" i="2"/>
  <c r="AC493" i="2"/>
  <c r="AB441" i="2"/>
  <c r="AC441" i="2"/>
  <c r="AB35" i="2"/>
  <c r="AC35" i="2"/>
  <c r="AB92" i="2"/>
  <c r="AC92" i="2"/>
  <c r="AB322" i="2"/>
  <c r="AC322" i="2"/>
  <c r="AB468" i="2"/>
  <c r="AC468" i="2"/>
  <c r="AB593" i="2"/>
  <c r="AC593" i="2"/>
  <c r="AB9" i="2"/>
  <c r="AC9" i="2"/>
  <c r="AB10" i="2"/>
  <c r="AC10" i="2"/>
  <c r="AB353" i="2"/>
  <c r="AC353" i="2"/>
  <c r="AB478" i="2"/>
  <c r="AC478" i="2"/>
  <c r="AB239" i="2"/>
  <c r="AC239" i="2"/>
  <c r="AB306" i="2"/>
  <c r="AC306" i="2"/>
  <c r="AB296" i="2"/>
  <c r="AC296" i="2"/>
  <c r="AB421" i="2"/>
  <c r="AC421" i="2"/>
  <c r="AB535" i="2"/>
  <c r="AC535" i="2"/>
  <c r="AB78" i="2"/>
  <c r="AC78" i="2"/>
  <c r="AB445" i="2"/>
  <c r="AC445" i="2"/>
  <c r="AB549" i="2"/>
  <c r="AC549" i="2"/>
  <c r="AB550" i="2"/>
  <c r="AC550" i="2"/>
  <c r="AB204" i="2"/>
  <c r="AC204" i="2"/>
  <c r="AB646" i="2"/>
  <c r="AC646" i="2"/>
  <c r="AB365" i="2"/>
  <c r="AC365" i="2"/>
  <c r="AB417" i="2"/>
  <c r="AC417" i="2"/>
  <c r="AB188" i="2"/>
  <c r="AC188" i="2"/>
  <c r="AB194" i="2"/>
  <c r="AC194" i="2"/>
  <c r="AB589" i="2"/>
  <c r="AC589" i="2"/>
  <c r="AB251" i="2"/>
  <c r="AC251" i="2"/>
  <c r="AB531" i="2"/>
  <c r="AC531" i="2"/>
  <c r="AB652" i="2"/>
  <c r="AC652" i="2"/>
  <c r="AB74" i="2"/>
  <c r="AC74" i="2"/>
  <c r="AB442" i="2"/>
  <c r="AC442" i="2"/>
  <c r="AB129" i="2"/>
  <c r="AC129" i="2"/>
  <c r="AB93" i="2"/>
  <c r="AC93" i="2"/>
  <c r="AB640" i="2"/>
  <c r="AC640" i="2"/>
  <c r="AB363" i="2"/>
  <c r="AC363" i="2"/>
  <c r="AB411" i="2"/>
  <c r="AC411" i="2"/>
  <c r="AB182" i="2"/>
  <c r="AC182" i="2"/>
  <c r="AB19" i="2"/>
  <c r="AC19" i="2"/>
  <c r="AB192" i="2"/>
  <c r="AC192" i="2"/>
  <c r="AB583" i="2"/>
  <c r="AC583" i="2"/>
  <c r="AB249" i="2"/>
  <c r="AC249" i="2"/>
  <c r="AB525" i="2"/>
  <c r="AC525" i="2"/>
  <c r="AB650" i="2"/>
  <c r="AC650" i="2"/>
  <c r="AB68" i="2"/>
  <c r="AC68" i="2"/>
  <c r="U1084" i="2"/>
  <c r="AA302" i="2"/>
  <c r="Z703" i="2"/>
  <c r="AA703" i="2" s="1"/>
  <c r="Z785" i="2"/>
  <c r="AA785" i="2" s="1"/>
  <c r="Z965" i="2"/>
  <c r="AA965" i="2" s="1"/>
  <c r="Z892" i="2"/>
  <c r="AA892" i="2" s="1"/>
  <c r="AA1095" i="2"/>
  <c r="Z808" i="2"/>
  <c r="AA808" i="2" s="1"/>
  <c r="Z831" i="2"/>
  <c r="AA831" i="2" s="1"/>
  <c r="Z804" i="2"/>
  <c r="AA804" i="2" s="1"/>
  <c r="Z803" i="2"/>
  <c r="AA803" i="2" s="1"/>
  <c r="Z807" i="2"/>
  <c r="AA807" i="2" s="1"/>
  <c r="AA21" i="2"/>
  <c r="Z799" i="2"/>
  <c r="Z802" i="2"/>
  <c r="AA802" i="2" s="1"/>
  <c r="AD50" i="1"/>
  <c r="AE238" i="1"/>
  <c r="AF35" i="1"/>
  <c r="AG35" i="1" s="1"/>
  <c r="S206" i="2"/>
  <c r="H264" i="2"/>
  <c r="H265" i="2" s="1"/>
  <c r="Z264" i="2"/>
  <c r="Z265" i="2" s="1"/>
  <c r="S264" i="2"/>
  <c r="S265" i="2" s="1"/>
  <c r="M206" i="2"/>
  <c r="N206" i="2"/>
  <c r="H149" i="2"/>
  <c r="J149" i="2"/>
  <c r="N149" i="2"/>
  <c r="Y149" i="2"/>
  <c r="K149" i="2"/>
  <c r="Z149" i="2"/>
  <c r="G149" i="2"/>
  <c r="X149" i="2"/>
  <c r="V149" i="2"/>
  <c r="AA205" i="2"/>
  <c r="J264" i="2"/>
  <c r="J265" i="2" s="1"/>
  <c r="U206" i="2"/>
  <c r="L206" i="2"/>
  <c r="K206" i="2"/>
  <c r="J206" i="2"/>
  <c r="O206" i="2"/>
  <c r="H206" i="2"/>
  <c r="I206" i="2"/>
  <c r="X206" i="2"/>
  <c r="R206" i="2"/>
  <c r="W206" i="2"/>
  <c r="Z206" i="2"/>
  <c r="Q206" i="2"/>
  <c r="Y206" i="2"/>
  <c r="V206" i="2"/>
  <c r="F208" i="2"/>
  <c r="T206" i="2"/>
  <c r="P206" i="2"/>
  <c r="AA94" i="2"/>
  <c r="AB328" i="1"/>
  <c r="AB329" i="1"/>
  <c r="I264" i="2"/>
  <c r="I265" i="2" s="1"/>
  <c r="V264" i="2"/>
  <c r="V265" i="2" s="1"/>
  <c r="G264" i="2"/>
  <c r="G265" i="2" s="1"/>
  <c r="Y264" i="2"/>
  <c r="Y265" i="2" s="1"/>
  <c r="AA609" i="2"/>
  <c r="Q264" i="2"/>
  <c r="Q265" i="2" s="1"/>
  <c r="W264" i="2"/>
  <c r="W265" i="2" s="1"/>
  <c r="R264" i="2"/>
  <c r="R265" i="2" s="1"/>
  <c r="K264" i="2"/>
  <c r="K265" i="2" s="1"/>
  <c r="X264" i="2"/>
  <c r="X265" i="2" s="1"/>
  <c r="P264" i="2"/>
  <c r="P265" i="2" s="1"/>
  <c r="T264" i="2"/>
  <c r="T265" i="2" s="1"/>
  <c r="AB594" i="1"/>
  <c r="AB596" i="1" s="1"/>
  <c r="F451" i="2" s="1"/>
  <c r="G451" i="2" s="1"/>
  <c r="U264" i="2"/>
  <c r="O264" i="2"/>
  <c r="O265" i="2" s="1"/>
  <c r="M264" i="2"/>
  <c r="M265" i="2" s="1"/>
  <c r="AB586" i="1"/>
  <c r="AB588" i="1" s="1"/>
  <c r="F394" i="2" s="1"/>
  <c r="P394" i="2" s="1"/>
  <c r="AB535" i="1"/>
  <c r="F265" i="2"/>
  <c r="L264" i="2"/>
  <c r="L265" i="2" s="1"/>
  <c r="AB667" i="1"/>
  <c r="AA148" i="2"/>
  <c r="AB536" i="1"/>
  <c r="AC229" i="1"/>
  <c r="AA551" i="2"/>
  <c r="AA666" i="2"/>
  <c r="Q207" i="2"/>
  <c r="M149" i="2"/>
  <c r="O149" i="2"/>
  <c r="AB107" i="1"/>
  <c r="H207" i="2"/>
  <c r="R149" i="2"/>
  <c r="W149" i="2"/>
  <c r="I149" i="2"/>
  <c r="AA262" i="2"/>
  <c r="AE478" i="1"/>
  <c r="AF478" i="1" s="1"/>
  <c r="AG478" i="1" s="1"/>
  <c r="T207" i="2"/>
  <c r="S149" i="2"/>
  <c r="T149" i="2"/>
  <c r="L207" i="2"/>
  <c r="P149" i="2"/>
  <c r="U149" i="2"/>
  <c r="I207" i="2"/>
  <c r="L149" i="2"/>
  <c r="AE251" i="1"/>
  <c r="AF251" i="1" s="1"/>
  <c r="AG251" i="1" s="1"/>
  <c r="U207" i="2"/>
  <c r="V207" i="2"/>
  <c r="W207" i="2"/>
  <c r="AB210" i="1"/>
  <c r="AB223" i="1" s="1"/>
  <c r="AB15" i="1"/>
  <c r="AB69" i="1" s="1"/>
  <c r="Z207" i="2"/>
  <c r="J207" i="2"/>
  <c r="R207" i="2"/>
  <c r="AC227" i="1"/>
  <c r="P207" i="2"/>
  <c r="X207" i="2"/>
  <c r="M207" i="2"/>
  <c r="N207" i="2"/>
  <c r="S207" i="2"/>
  <c r="K207" i="2"/>
  <c r="O207" i="2"/>
  <c r="AD215" i="1"/>
  <c r="AE266" i="1"/>
  <c r="AF266" i="1" s="1"/>
  <c r="AG266" i="1" s="1"/>
  <c r="Y207" i="2"/>
  <c r="G207" i="2"/>
  <c r="G208" i="2" s="1"/>
  <c r="AE461" i="1"/>
  <c r="AF461" i="1" s="1"/>
  <c r="AG461" i="1" s="1"/>
  <c r="AB241" i="1"/>
  <c r="AA263" i="2"/>
  <c r="AE457" i="1"/>
  <c r="AF457" i="1" s="1"/>
  <c r="AG457" i="1" s="1"/>
  <c r="AE250" i="1"/>
  <c r="AF250" i="1" s="1"/>
  <c r="AG250" i="1" s="1"/>
  <c r="AC233" i="1"/>
  <c r="AE268" i="1"/>
  <c r="AF268" i="1" s="1"/>
  <c r="AG268" i="1" s="1"/>
  <c r="N265" i="2"/>
  <c r="AE269" i="1"/>
  <c r="AF269" i="1" s="1"/>
  <c r="AG269" i="1" s="1"/>
  <c r="AE456" i="1"/>
  <c r="AF456" i="1" s="1"/>
  <c r="AG456" i="1" s="1"/>
  <c r="AE480" i="1"/>
  <c r="AF480" i="1" s="1"/>
  <c r="AG480" i="1" s="1"/>
  <c r="AE249" i="1"/>
  <c r="AF249" i="1" s="1"/>
  <c r="AG249" i="1" s="1"/>
  <c r="AD213" i="1"/>
  <c r="AD216" i="1"/>
  <c r="AC226" i="1"/>
  <c r="AC427" i="1"/>
  <c r="AF238" i="1"/>
  <c r="AG238" i="1" s="1"/>
  <c r="AC234" i="1"/>
  <c r="AD430" i="1"/>
  <c r="AD434" i="1" s="1"/>
  <c r="AA277" i="1"/>
  <c r="AC237" i="1"/>
  <c r="AF247" i="1"/>
  <c r="AG247" i="1" s="1"/>
  <c r="AA279" i="1"/>
  <c r="AA308" i="1" s="1"/>
  <c r="AE458" i="1"/>
  <c r="AF458" i="1" s="1"/>
  <c r="AG458" i="1" s="1"/>
  <c r="AE267" i="1"/>
  <c r="AF267" i="1" s="1"/>
  <c r="AG267" i="1" s="1"/>
  <c r="AC239" i="1"/>
  <c r="AE481" i="1"/>
  <c r="AF481" i="1" s="1"/>
  <c r="AG481" i="1" s="1"/>
  <c r="AC230" i="1"/>
  <c r="AC236" i="1"/>
  <c r="AC228" i="1"/>
  <c r="AC235" i="1"/>
  <c r="AE574" i="1"/>
  <c r="AF574" i="1" s="1"/>
  <c r="AG574" i="1" s="1"/>
  <c r="AA494" i="2"/>
  <c r="AE455" i="1"/>
  <c r="AF455" i="1" s="1"/>
  <c r="AG455" i="1" s="1"/>
  <c r="AE476" i="1"/>
  <c r="AF476" i="1" s="1"/>
  <c r="AG476" i="1" s="1"/>
  <c r="AE232" i="1"/>
  <c r="AF232" i="1" s="1"/>
  <c r="AG232" i="1" s="1"/>
  <c r="AE446" i="1"/>
  <c r="AF446" i="1" s="1"/>
  <c r="AG446" i="1" s="1"/>
  <c r="AE265" i="1"/>
  <c r="AF265" i="1" s="1"/>
  <c r="AG265" i="1" s="1"/>
  <c r="AE102" i="1"/>
  <c r="AF102" i="1" s="1"/>
  <c r="AG102" i="1" s="1"/>
  <c r="AE448" i="1"/>
  <c r="AF448" i="1" s="1"/>
  <c r="AG448" i="1" s="1"/>
  <c r="AE264" i="1"/>
  <c r="AD450" i="1"/>
  <c r="AD226" i="1" s="1"/>
  <c r="AE252" i="1"/>
  <c r="AF252" i="1" s="1"/>
  <c r="AG252" i="1" s="1"/>
  <c r="AE441" i="1"/>
  <c r="AF441" i="1" s="1"/>
  <c r="AG441" i="1" s="1"/>
  <c r="AE584" i="1"/>
  <c r="AF584" i="1" s="1"/>
  <c r="AG584" i="1" s="1"/>
  <c r="AE248" i="1"/>
  <c r="AF248" i="1" s="1"/>
  <c r="AG248" i="1" s="1"/>
  <c r="AE459" i="1"/>
  <c r="AF459" i="1" s="1"/>
  <c r="AG459" i="1" s="1"/>
  <c r="AE575" i="1"/>
  <c r="AF575" i="1" s="1"/>
  <c r="AG575" i="1" s="1"/>
  <c r="AE479" i="1"/>
  <c r="AF479" i="1" s="1"/>
  <c r="AG479" i="1" s="1"/>
  <c r="AE454" i="1"/>
  <c r="AF454" i="1" s="1"/>
  <c r="AG454" i="1" s="1"/>
  <c r="AE475" i="1"/>
  <c r="AF475" i="1" s="1"/>
  <c r="AG475" i="1" s="1"/>
  <c r="AB664" i="1"/>
  <c r="AE270" i="1"/>
  <c r="AF270" i="1" s="1"/>
  <c r="AG270" i="1" s="1"/>
  <c r="AE440" i="1"/>
  <c r="AF440" i="1" s="1"/>
  <c r="AG440" i="1" s="1"/>
  <c r="W1091" i="2"/>
  <c r="AC636" i="1"/>
  <c r="AC453" i="1" s="1"/>
  <c r="AC465" i="1" s="1"/>
  <c r="AC246" i="1" s="1"/>
  <c r="AC259" i="1" s="1"/>
  <c r="X538" i="1"/>
  <c r="X540" i="1" s="1"/>
  <c r="X656" i="1" s="1"/>
  <c r="AB486" i="1"/>
  <c r="AB488" i="1" s="1"/>
  <c r="AB490" i="1" s="1"/>
  <c r="AA384" i="2"/>
  <c r="AA330" i="2"/>
  <c r="O1091" i="2"/>
  <c r="Y1091" i="2"/>
  <c r="V1091" i="2"/>
  <c r="V699" i="2" s="1"/>
  <c r="AC665" i="1"/>
  <c r="AC263" i="1"/>
  <c r="AC273" i="1" s="1"/>
  <c r="AD383" i="1"/>
  <c r="AD658" i="1"/>
  <c r="AD146" i="1"/>
  <c r="AD155" i="1" s="1"/>
  <c r="AD659" i="1"/>
  <c r="AD158" i="1"/>
  <c r="AD164" i="1" s="1"/>
  <c r="F502" i="2"/>
  <c r="Z608" i="1"/>
  <c r="I674" i="2"/>
  <c r="V674" i="2"/>
  <c r="Z674" i="2"/>
  <c r="X674" i="2"/>
  <c r="L674" i="2"/>
  <c r="Y674" i="2"/>
  <c r="W674" i="2"/>
  <c r="M674" i="2"/>
  <c r="K674" i="2"/>
  <c r="U674" i="2"/>
  <c r="Q674" i="2"/>
  <c r="T674" i="2"/>
  <c r="S674" i="2"/>
  <c r="R674" i="2"/>
  <c r="J674" i="2"/>
  <c r="P674" i="2"/>
  <c r="O674" i="2"/>
  <c r="G674" i="2"/>
  <c r="H674" i="2"/>
  <c r="N674" i="2"/>
  <c r="L102" i="2"/>
  <c r="W102" i="2"/>
  <c r="Y102" i="2"/>
  <c r="I102" i="2"/>
  <c r="V102" i="2"/>
  <c r="X102" i="2"/>
  <c r="Z102" i="2"/>
  <c r="S102" i="2"/>
  <c r="M102" i="2"/>
  <c r="J102" i="2"/>
  <c r="Q102" i="2"/>
  <c r="P102" i="2"/>
  <c r="O102" i="2"/>
  <c r="T102" i="2"/>
  <c r="K102" i="2"/>
  <c r="U102" i="2"/>
  <c r="R102" i="2"/>
  <c r="H102" i="2"/>
  <c r="G102" i="2"/>
  <c r="N102" i="2"/>
  <c r="L326" i="2"/>
  <c r="X326" i="2"/>
  <c r="X327" i="2" s="1"/>
  <c r="G326" i="2"/>
  <c r="G327" i="2" s="1"/>
  <c r="Q326" i="2"/>
  <c r="Q327" i="2" s="1"/>
  <c r="P326" i="2"/>
  <c r="W326" i="2"/>
  <c r="W327" i="2" s="1"/>
  <c r="J326" i="2"/>
  <c r="O326" i="2"/>
  <c r="S326" i="2"/>
  <c r="S327" i="2" s="1"/>
  <c r="Z326" i="2"/>
  <c r="Z327" i="2" s="1"/>
  <c r="N326" i="2"/>
  <c r="V326" i="2"/>
  <c r="V327" i="2" s="1"/>
  <c r="T326" i="2"/>
  <c r="Y326" i="2"/>
  <c r="Y327" i="2" s="1"/>
  <c r="M326" i="2"/>
  <c r="M327" i="2" s="1"/>
  <c r="R326" i="2"/>
  <c r="R327" i="2" s="1"/>
  <c r="I326" i="2"/>
  <c r="I327" i="2" s="1"/>
  <c r="H326" i="2"/>
  <c r="K326" i="2"/>
  <c r="U326" i="2"/>
  <c r="AE206" i="1"/>
  <c r="AF206" i="1" s="1"/>
  <c r="AG206" i="1" s="1"/>
  <c r="AF201" i="1"/>
  <c r="AG201" i="1" s="1"/>
  <c r="AE643" i="1"/>
  <c r="AF641" i="1"/>
  <c r="AG641" i="1" s="1"/>
  <c r="AE514" i="1"/>
  <c r="AF514" i="1" s="1"/>
  <c r="AG514" i="1" s="1"/>
  <c r="AF502" i="1"/>
  <c r="AG502" i="1" s="1"/>
  <c r="AE29" i="1"/>
  <c r="AF19" i="1"/>
  <c r="AG19" i="1" s="1"/>
  <c r="AE291" i="1"/>
  <c r="AF291" i="1" s="1"/>
  <c r="AG291" i="1" s="1"/>
  <c r="AF285" i="1"/>
  <c r="AG285" i="1" s="1"/>
  <c r="AE631" i="1"/>
  <c r="AF365" i="1"/>
  <c r="AG365" i="1" s="1"/>
  <c r="AE640" i="1"/>
  <c r="AF39" i="1"/>
  <c r="AG39" i="1" s="1"/>
  <c r="AF133" i="1"/>
  <c r="AG133" i="1" s="1"/>
  <c r="AF74" i="1"/>
  <c r="AG74" i="1" s="1"/>
  <c r="AF591" i="1"/>
  <c r="AG591" i="1" s="1"/>
  <c r="AE415" i="1"/>
  <c r="AF409" i="1"/>
  <c r="AG409" i="1" s="1"/>
  <c r="AE423" i="1"/>
  <c r="AF423" i="1" s="1"/>
  <c r="AG423" i="1" s="1"/>
  <c r="AF418" i="1"/>
  <c r="AG418" i="1" s="1"/>
  <c r="F137" i="2"/>
  <c r="R134" i="2"/>
  <c r="Q134" i="2"/>
  <c r="N134" i="2"/>
  <c r="V134" i="2"/>
  <c r="V137" i="2" s="1"/>
  <c r="L134" i="2"/>
  <c r="Y134" i="2"/>
  <c r="Y137" i="2" s="1"/>
  <c r="W134" i="2"/>
  <c r="W137" i="2" s="1"/>
  <c r="U134" i="2"/>
  <c r="P134" i="2"/>
  <c r="O134" i="2"/>
  <c r="O137" i="2" s="1"/>
  <c r="H134" i="2"/>
  <c r="T134" i="2"/>
  <c r="Z134" i="2"/>
  <c r="Z137" i="2" s="1"/>
  <c r="K134" i="2"/>
  <c r="I134" i="2"/>
  <c r="S134" i="2"/>
  <c r="J134" i="2"/>
  <c r="M134" i="2"/>
  <c r="X134" i="2"/>
  <c r="X137" i="2" s="1"/>
  <c r="G134" i="2"/>
  <c r="AA666" i="1"/>
  <c r="AA327" i="1"/>
  <c r="AA530" i="1"/>
  <c r="AA527" i="1"/>
  <c r="AA526" i="1"/>
  <c r="AA533" i="1"/>
  <c r="AA318" i="1"/>
  <c r="AA319" i="1"/>
  <c r="AA322" i="1"/>
  <c r="AA531" i="1"/>
  <c r="AA534" i="1"/>
  <c r="AA320" i="1"/>
  <c r="AA317" i="1"/>
  <c r="AA323" i="1"/>
  <c r="AA525" i="1"/>
  <c r="AA528" i="1"/>
  <c r="AA326" i="1"/>
  <c r="AD660" i="1"/>
  <c r="AD404" i="1"/>
  <c r="AD169" i="1"/>
  <c r="AD176" i="1" s="1"/>
  <c r="AD662" i="1"/>
  <c r="AD425" i="1"/>
  <c r="AD190" i="1"/>
  <c r="AD196" i="1" s="1"/>
  <c r="AD208" i="1" s="1"/>
  <c r="AD661" i="1"/>
  <c r="AD179" i="1"/>
  <c r="AD185" i="1" s="1"/>
  <c r="AD668" i="1"/>
  <c r="AD573" i="1"/>
  <c r="AD571" i="1"/>
  <c r="AD572" i="1"/>
  <c r="AA669" i="1"/>
  <c r="AA69" i="1"/>
  <c r="AA578" i="1"/>
  <c r="AA580" i="1" s="1"/>
  <c r="W140" i="1"/>
  <c r="F497" i="2"/>
  <c r="X608" i="1"/>
  <c r="L612" i="2"/>
  <c r="V612" i="2"/>
  <c r="G612" i="2"/>
  <c r="O612" i="2"/>
  <c r="W612" i="2"/>
  <c r="N612" i="2"/>
  <c r="R612" i="2"/>
  <c r="I612" i="2"/>
  <c r="S612" i="2"/>
  <c r="X612" i="2"/>
  <c r="H612" i="2"/>
  <c r="P612" i="2"/>
  <c r="Z612" i="2"/>
  <c r="K612" i="2"/>
  <c r="U612" i="2"/>
  <c r="J612" i="2"/>
  <c r="T612" i="2"/>
  <c r="Y612" i="2"/>
  <c r="M612" i="2"/>
  <c r="Q612" i="2"/>
  <c r="AA799" i="2"/>
  <c r="Y109" i="1"/>
  <c r="F98" i="2" s="1"/>
  <c r="F99" i="2" s="1"/>
  <c r="Y600" i="1"/>
  <c r="F555" i="2" s="1"/>
  <c r="F556" i="2" s="1"/>
  <c r="Y321" i="1"/>
  <c r="Y529" i="1"/>
  <c r="Y604" i="1"/>
  <c r="F670" i="2" s="1"/>
  <c r="F671" i="2" s="1"/>
  <c r="Y598" i="1"/>
  <c r="Y532" i="1"/>
  <c r="Y606" i="1"/>
  <c r="Y602" i="1"/>
  <c r="F613" i="2" s="1"/>
  <c r="Y324" i="1"/>
  <c r="Y325" i="1"/>
  <c r="AC651" i="1"/>
  <c r="AC77" i="1"/>
  <c r="AC79" i="1" s="1"/>
  <c r="AC96" i="1" s="1"/>
  <c r="AC10" i="1"/>
  <c r="AC11" i="1"/>
  <c r="AC136" i="1"/>
  <c r="AC138" i="1" s="1"/>
  <c r="AC60" i="1"/>
  <c r="AC105" i="1"/>
  <c r="AC104" i="1"/>
  <c r="AC63" i="1"/>
  <c r="AC12" i="1"/>
  <c r="AC62" i="1"/>
  <c r="AC13" i="1"/>
  <c r="AC9" i="1"/>
  <c r="W391" i="2"/>
  <c r="V391" i="2"/>
  <c r="Z391" i="2"/>
  <c r="X391" i="2"/>
  <c r="I391" i="2"/>
  <c r="Y391" i="2"/>
  <c r="M391" i="2"/>
  <c r="L391" i="2"/>
  <c r="S391" i="2"/>
  <c r="H391" i="2"/>
  <c r="Q391" i="2"/>
  <c r="K391" i="2"/>
  <c r="U391" i="2"/>
  <c r="J391" i="2"/>
  <c r="P391" i="2"/>
  <c r="O391" i="2"/>
  <c r="T391" i="2"/>
  <c r="R391" i="2"/>
  <c r="G391" i="2"/>
  <c r="N391" i="2"/>
  <c r="M448" i="2"/>
  <c r="W448" i="2"/>
  <c r="L448" i="2"/>
  <c r="X448" i="2"/>
  <c r="I448" i="2"/>
  <c r="Z448" i="2"/>
  <c r="V448" i="2"/>
  <c r="Y448" i="2"/>
  <c r="S448" i="2"/>
  <c r="P448" i="2"/>
  <c r="O448" i="2"/>
  <c r="T448" i="2"/>
  <c r="J448" i="2"/>
  <c r="H448" i="2"/>
  <c r="Q448" i="2"/>
  <c r="K448" i="2"/>
  <c r="U448" i="2"/>
  <c r="R448" i="2"/>
  <c r="N448" i="2"/>
  <c r="G448" i="2"/>
  <c r="Y657" i="1"/>
  <c r="Y120" i="1"/>
  <c r="AA43" i="2"/>
  <c r="AC210" i="1"/>
  <c r="AE231" i="1"/>
  <c r="AF231" i="1" s="1"/>
  <c r="AG231" i="1" s="1"/>
  <c r="AE134" i="1"/>
  <c r="AF134" i="1" s="1"/>
  <c r="AG134" i="1" s="1"/>
  <c r="AE592" i="1"/>
  <c r="AF592" i="1" s="1"/>
  <c r="AG592" i="1" s="1"/>
  <c r="AE445" i="1"/>
  <c r="AF445" i="1" s="1"/>
  <c r="AG445" i="1" s="1"/>
  <c r="AE447" i="1"/>
  <c r="AF447" i="1" s="1"/>
  <c r="AG447" i="1" s="1"/>
  <c r="X331" i="1"/>
  <c r="X333" i="1" s="1"/>
  <c r="P1084" i="2"/>
  <c r="P1091" i="2" s="1"/>
  <c r="M1084" i="2"/>
  <c r="M1091" i="2" s="1"/>
  <c r="U1088" i="2"/>
  <c r="Z1091" i="2"/>
  <c r="S1088" i="2"/>
  <c r="S1089" i="2" s="1"/>
  <c r="S1091" i="2" s="1"/>
  <c r="X1091" i="2"/>
  <c r="Q1084" i="2"/>
  <c r="N1084" i="2"/>
  <c r="N1091" i="2" s="1"/>
  <c r="AD652" i="1"/>
  <c r="AD256" i="1"/>
  <c r="AD64" i="1"/>
  <c r="AD257" i="1"/>
  <c r="AD255" i="1"/>
  <c r="AD463" i="1"/>
  <c r="AD482" i="1"/>
  <c r="AD637" i="1" s="1"/>
  <c r="AD474" i="1" s="1"/>
  <c r="AD484" i="1" s="1"/>
  <c r="AD271" i="1"/>
  <c r="AD76" i="1"/>
  <c r="AD135" i="1"/>
  <c r="AD67" i="1"/>
  <c r="AD254" i="1"/>
  <c r="AD576" i="1"/>
  <c r="AD593" i="1"/>
  <c r="AD585" i="1"/>
  <c r="AD103" i="1"/>
  <c r="AD462" i="1"/>
  <c r="AA325" i="2"/>
  <c r="AA801" i="2"/>
  <c r="L617" i="2"/>
  <c r="W617" i="2"/>
  <c r="X617" i="2"/>
  <c r="I617" i="2"/>
  <c r="V617" i="2"/>
  <c r="Y617" i="2"/>
  <c r="Z617" i="2"/>
  <c r="T617" i="2"/>
  <c r="S617" i="2"/>
  <c r="U617" i="2"/>
  <c r="J617" i="2"/>
  <c r="P617" i="2"/>
  <c r="O617" i="2"/>
  <c r="M617" i="2"/>
  <c r="K617" i="2"/>
  <c r="R617" i="2"/>
  <c r="Q617" i="2"/>
  <c r="H617" i="2"/>
  <c r="G617" i="2"/>
  <c r="N617" i="2"/>
  <c r="I559" i="2"/>
  <c r="V559" i="2"/>
  <c r="Y559" i="2"/>
  <c r="Z559" i="2"/>
  <c r="L559" i="2"/>
  <c r="X559" i="2"/>
  <c r="W559" i="2"/>
  <c r="T559" i="2"/>
  <c r="S559" i="2"/>
  <c r="K559" i="2"/>
  <c r="U559" i="2"/>
  <c r="R559" i="2"/>
  <c r="Q559" i="2"/>
  <c r="P559" i="2"/>
  <c r="M559" i="2"/>
  <c r="J559" i="2"/>
  <c r="O559" i="2"/>
  <c r="H559" i="2"/>
  <c r="G559" i="2"/>
  <c r="N559" i="2"/>
  <c r="AE653" i="1"/>
  <c r="AF653" i="1" s="1"/>
  <c r="AG653" i="1" s="1"/>
  <c r="AF33" i="1"/>
  <c r="AG33" i="1" s="1"/>
  <c r="AE306" i="1"/>
  <c r="AF306" i="1" s="1"/>
  <c r="AG306" i="1" s="1"/>
  <c r="AF294" i="1"/>
  <c r="AG294" i="1" s="1"/>
  <c r="AF101" i="1"/>
  <c r="AG101" i="1" s="1"/>
  <c r="AE499" i="1"/>
  <c r="AF499" i="1" s="1"/>
  <c r="AG499" i="1" s="1"/>
  <c r="AF493" i="1"/>
  <c r="AG493" i="1" s="1"/>
  <c r="AE635" i="1"/>
  <c r="AF397" i="1"/>
  <c r="AG397" i="1" s="1"/>
  <c r="AF583" i="1"/>
  <c r="AG583" i="1" s="1"/>
  <c r="AE48" i="1"/>
  <c r="AF38" i="1"/>
  <c r="AG38" i="1" s="1"/>
  <c r="AE633" i="1"/>
  <c r="AF376" i="1"/>
  <c r="AG376" i="1" s="1"/>
  <c r="AE634" i="1"/>
  <c r="AF387" i="1"/>
  <c r="AG387" i="1" s="1"/>
  <c r="Z657" i="1"/>
  <c r="Z120" i="1"/>
  <c r="AA147" i="2"/>
  <c r="AA131" i="2"/>
  <c r="J669" i="2"/>
  <c r="R669" i="2"/>
  <c r="K669" i="2"/>
  <c r="Q669" i="2"/>
  <c r="X669" i="2"/>
  <c r="L669" i="2"/>
  <c r="T669" i="2"/>
  <c r="I669" i="2"/>
  <c r="P669" i="2"/>
  <c r="Z669" i="2"/>
  <c r="H669" i="2"/>
  <c r="N669" i="2"/>
  <c r="W669" i="2"/>
  <c r="O669" i="2"/>
  <c r="S669" i="2"/>
  <c r="G669" i="2"/>
  <c r="U669" i="2"/>
  <c r="Y669" i="2"/>
  <c r="M669" i="2"/>
  <c r="V669" i="2"/>
  <c r="L554" i="2"/>
  <c r="T554" i="2"/>
  <c r="J554" i="2"/>
  <c r="S554" i="2"/>
  <c r="Y554" i="2"/>
  <c r="K554" i="2"/>
  <c r="U554" i="2"/>
  <c r="G554" i="2"/>
  <c r="P554" i="2"/>
  <c r="Z554" i="2"/>
  <c r="H554" i="2"/>
  <c r="R554" i="2"/>
  <c r="W554" i="2"/>
  <c r="M554" i="2"/>
  <c r="V554" i="2"/>
  <c r="I554" i="2"/>
  <c r="O554" i="2"/>
  <c r="X554" i="2"/>
  <c r="N554" i="2"/>
  <c r="Q554" i="2"/>
  <c r="N97" i="2"/>
  <c r="V97" i="2"/>
  <c r="I97" i="2"/>
  <c r="S97" i="2"/>
  <c r="Z97" i="2"/>
  <c r="J97" i="2"/>
  <c r="T97" i="2"/>
  <c r="W97" i="2"/>
  <c r="O97" i="2"/>
  <c r="X97" i="2"/>
  <c r="H97" i="2"/>
  <c r="Q97" i="2"/>
  <c r="Y97" i="2"/>
  <c r="L97" i="2"/>
  <c r="P97" i="2"/>
  <c r="G97" i="2"/>
  <c r="M97" i="2"/>
  <c r="R97" i="2"/>
  <c r="K97" i="2"/>
  <c r="U97" i="2"/>
  <c r="AA38" i="2"/>
  <c r="O39" i="2"/>
  <c r="O40" i="2" s="1"/>
  <c r="Q39" i="2"/>
  <c r="Q40" i="2" s="1"/>
  <c r="V39" i="2"/>
  <c r="V40" i="2" s="1"/>
  <c r="G39" i="2"/>
  <c r="M39" i="2"/>
  <c r="M40" i="2" s="1"/>
  <c r="T39" i="2"/>
  <c r="T40" i="2" s="1"/>
  <c r="X39" i="2"/>
  <c r="X40" i="2" s="1"/>
  <c r="Z39" i="2"/>
  <c r="Z40" i="2" s="1"/>
  <c r="N39" i="2"/>
  <c r="N40" i="2" s="1"/>
  <c r="P39" i="2"/>
  <c r="P40" i="2" s="1"/>
  <c r="S39" i="2"/>
  <c r="S40" i="2" s="1"/>
  <c r="J39" i="2"/>
  <c r="J40" i="2" s="1"/>
  <c r="L39" i="2"/>
  <c r="L40" i="2" s="1"/>
  <c r="R39" i="2"/>
  <c r="R40" i="2" s="1"/>
  <c r="W39" i="2"/>
  <c r="W40" i="2" s="1"/>
  <c r="Y39" i="2"/>
  <c r="Y40" i="2" s="1"/>
  <c r="I39" i="2"/>
  <c r="I40" i="2" s="1"/>
  <c r="H39" i="2"/>
  <c r="H40" i="2" s="1"/>
  <c r="K39" i="2"/>
  <c r="K40" i="2" s="1"/>
  <c r="U39" i="2"/>
  <c r="Z666" i="1"/>
  <c r="Z527" i="1"/>
  <c r="Z533" i="1"/>
  <c r="Z327" i="1"/>
  <c r="Z525" i="1"/>
  <c r="Z318" i="1"/>
  <c r="Z323" i="1"/>
  <c r="Z317" i="1"/>
  <c r="Z531" i="1"/>
  <c r="Z528" i="1"/>
  <c r="Z326" i="1"/>
  <c r="Z534" i="1"/>
  <c r="Z319" i="1"/>
  <c r="Z530" i="1"/>
  <c r="Z322" i="1"/>
  <c r="Z320" i="1"/>
  <c r="Z526" i="1"/>
  <c r="AC221" i="1"/>
  <c r="AE442" i="1"/>
  <c r="AF442" i="1" s="1"/>
  <c r="AG442" i="1" s="1"/>
  <c r="AE443" i="1"/>
  <c r="AF443" i="1" s="1"/>
  <c r="AG443" i="1" s="1"/>
  <c r="AE444" i="1"/>
  <c r="AF444" i="1" s="1"/>
  <c r="AG444" i="1" s="1"/>
  <c r="Y130" i="1"/>
  <c r="I1088" i="2"/>
  <c r="I1089" i="2" s="1"/>
  <c r="I1091" i="2" s="1"/>
  <c r="K1088" i="2"/>
  <c r="K1089" i="2" s="1"/>
  <c r="K1091" i="2" s="1"/>
  <c r="H1088" i="2"/>
  <c r="H1089" i="2" s="1"/>
  <c r="H1091" i="2" s="1"/>
  <c r="J1084" i="2"/>
  <c r="J1091" i="2" s="1"/>
  <c r="L1088" i="2"/>
  <c r="L1089" i="2" s="1"/>
  <c r="G1088" i="2"/>
  <c r="L1084" i="2"/>
  <c r="T1088" i="2"/>
  <c r="T1089" i="2" s="1"/>
  <c r="T1091" i="2" s="1"/>
  <c r="Q1088" i="2"/>
  <c r="Q1089" i="2" s="1"/>
  <c r="R1084" i="2"/>
  <c r="R1091" i="2" s="1"/>
  <c r="AB275" i="1"/>
  <c r="AB1095" i="2" l="1"/>
  <c r="AC1095" i="2"/>
  <c r="AB147" i="2"/>
  <c r="AC147" i="2"/>
  <c r="AB325" i="2"/>
  <c r="AC325" i="2"/>
  <c r="AB799" i="2"/>
  <c r="AC799" i="2"/>
  <c r="AB262" i="2"/>
  <c r="AC262" i="2"/>
  <c r="AB205" i="2"/>
  <c r="AC205" i="2"/>
  <c r="AB804" i="2"/>
  <c r="AC804" i="2"/>
  <c r="AB892" i="2"/>
  <c r="AC892" i="2"/>
  <c r="AB302" i="2"/>
  <c r="AC302" i="2"/>
  <c r="AB43" i="2"/>
  <c r="AC43" i="2"/>
  <c r="AB494" i="2"/>
  <c r="AC494" i="2"/>
  <c r="AB666" i="2"/>
  <c r="AC666" i="2"/>
  <c r="AB148" i="2"/>
  <c r="AC148" i="2"/>
  <c r="AB94" i="2"/>
  <c r="AC94" i="2"/>
  <c r="AB21" i="2"/>
  <c r="AC21" i="2"/>
  <c r="AB831" i="2"/>
  <c r="AC831" i="2"/>
  <c r="AB965" i="2"/>
  <c r="AC965" i="2"/>
  <c r="AB38" i="2"/>
  <c r="AC38" i="2"/>
  <c r="AB330" i="2"/>
  <c r="AC330" i="2"/>
  <c r="AB551" i="2"/>
  <c r="AC551" i="2"/>
  <c r="AB609" i="2"/>
  <c r="AC609" i="2"/>
  <c r="AB807" i="2"/>
  <c r="AC807" i="2"/>
  <c r="AB808" i="2"/>
  <c r="AC808" i="2"/>
  <c r="AB785" i="2"/>
  <c r="AC785" i="2"/>
  <c r="AB131" i="2"/>
  <c r="AC131" i="2"/>
  <c r="AB801" i="2"/>
  <c r="AC801" i="2"/>
  <c r="AB384" i="2"/>
  <c r="AC384" i="2"/>
  <c r="AB263" i="2"/>
  <c r="AC263" i="2"/>
  <c r="AB802" i="2"/>
  <c r="AC802" i="2"/>
  <c r="AB803" i="2"/>
  <c r="AC803" i="2"/>
  <c r="AB703" i="2"/>
  <c r="AC703" i="2"/>
  <c r="U1089" i="2"/>
  <c r="U265" i="2"/>
  <c r="U40" i="2"/>
  <c r="T327" i="2"/>
  <c r="K327" i="2"/>
  <c r="P327" i="2"/>
  <c r="H327" i="2"/>
  <c r="AE50" i="1"/>
  <c r="S208" i="2"/>
  <c r="K208" i="2"/>
  <c r="N208" i="2"/>
  <c r="O394" i="2"/>
  <c r="I394" i="2"/>
  <c r="M208" i="2"/>
  <c r="J208" i="2"/>
  <c r="Q208" i="2"/>
  <c r="V208" i="2"/>
  <c r="Z208" i="2"/>
  <c r="L208" i="2"/>
  <c r="W208" i="2"/>
  <c r="R208" i="2"/>
  <c r="P208" i="2"/>
  <c r="U208" i="2"/>
  <c r="V394" i="2"/>
  <c r="G394" i="2"/>
  <c r="O208" i="2"/>
  <c r="X394" i="2"/>
  <c r="U394" i="2"/>
  <c r="K394" i="2"/>
  <c r="H394" i="2"/>
  <c r="Y394" i="2"/>
  <c r="M394" i="2"/>
  <c r="Z394" i="2"/>
  <c r="J394" i="2"/>
  <c r="S394" i="2"/>
  <c r="W394" i="2"/>
  <c r="Q394" i="2"/>
  <c r="T394" i="2"/>
  <c r="N394" i="2"/>
  <c r="R394" i="2"/>
  <c r="L394" i="2"/>
  <c r="Y208" i="2"/>
  <c r="H208" i="2"/>
  <c r="AA206" i="2"/>
  <c r="I208" i="2"/>
  <c r="T208" i="2"/>
  <c r="X208" i="2"/>
  <c r="AB277" i="1"/>
  <c r="AD233" i="1"/>
  <c r="AD663" i="1"/>
  <c r="Q451" i="2"/>
  <c r="AA264" i="2"/>
  <c r="P451" i="2"/>
  <c r="V451" i="2"/>
  <c r="T451" i="2"/>
  <c r="M451" i="2"/>
  <c r="S451" i="2"/>
  <c r="N451" i="2"/>
  <c r="Z451" i="2"/>
  <c r="J451" i="2"/>
  <c r="O451" i="2"/>
  <c r="L451" i="2"/>
  <c r="W451" i="2"/>
  <c r="H451" i="2"/>
  <c r="K451" i="2"/>
  <c r="U451" i="2"/>
  <c r="X451" i="2"/>
  <c r="I451" i="2"/>
  <c r="R451" i="2"/>
  <c r="Y451" i="2"/>
  <c r="AD221" i="1"/>
  <c r="AA149" i="2"/>
  <c r="Y699" i="2"/>
  <c r="AA207" i="2"/>
  <c r="AB578" i="1"/>
  <c r="AB580" i="1" s="1"/>
  <c r="F336" i="2" s="1"/>
  <c r="AB669" i="1"/>
  <c r="O699" i="2"/>
  <c r="AC664" i="1"/>
  <c r="AC241" i="1"/>
  <c r="AD230" i="1"/>
  <c r="AD236" i="1"/>
  <c r="AD237" i="1"/>
  <c r="AD227" i="1"/>
  <c r="AD235" i="1"/>
  <c r="AD228" i="1"/>
  <c r="F268" i="2"/>
  <c r="G268" i="2" s="1"/>
  <c r="AD229" i="1"/>
  <c r="X119" i="1"/>
  <c r="X122" i="1" s="1"/>
  <c r="AD239" i="1"/>
  <c r="X542" i="1"/>
  <c r="AD234" i="1"/>
  <c r="W699" i="2"/>
  <c r="AA448" i="2"/>
  <c r="AC15" i="1"/>
  <c r="AC669" i="1" s="1"/>
  <c r="AC107" i="1"/>
  <c r="Y538" i="1"/>
  <c r="Y540" i="1" s="1"/>
  <c r="Y656" i="1" s="1"/>
  <c r="AA102" i="2"/>
  <c r="AC486" i="1"/>
  <c r="AC488" i="1" s="1"/>
  <c r="AC490" i="1" s="1"/>
  <c r="AC516" i="1" s="1"/>
  <c r="T699" i="2"/>
  <c r="S699" i="2"/>
  <c r="H699" i="2"/>
  <c r="K699" i="2"/>
  <c r="R699" i="2"/>
  <c r="G1089" i="2"/>
  <c r="G1091" i="2" s="1"/>
  <c r="AA1088" i="2"/>
  <c r="U699" i="2"/>
  <c r="I699" i="2"/>
  <c r="F333" i="2"/>
  <c r="J699" i="2"/>
  <c r="AA265" i="2"/>
  <c r="AA97" i="2"/>
  <c r="AA554" i="2"/>
  <c r="AA669" i="2"/>
  <c r="AF634" i="1"/>
  <c r="AG634" i="1" s="1"/>
  <c r="AE386" i="1"/>
  <c r="AF633" i="1"/>
  <c r="AG633" i="1" s="1"/>
  <c r="AE375" i="1"/>
  <c r="AE652" i="1"/>
  <c r="AF652" i="1" s="1"/>
  <c r="AG652" i="1" s="1"/>
  <c r="AF48" i="1"/>
  <c r="AG48" i="1" s="1"/>
  <c r="AE76" i="1"/>
  <c r="AE576" i="1"/>
  <c r="AF576" i="1" s="1"/>
  <c r="AG576" i="1" s="1"/>
  <c r="AE585" i="1"/>
  <c r="AE255" i="1"/>
  <c r="AF255" i="1" s="1"/>
  <c r="AG255" i="1" s="1"/>
  <c r="AE593" i="1"/>
  <c r="AF593" i="1" s="1"/>
  <c r="AG593" i="1" s="1"/>
  <c r="AE64" i="1"/>
  <c r="AF64" i="1" s="1"/>
  <c r="AG64" i="1" s="1"/>
  <c r="AE254" i="1"/>
  <c r="AF254" i="1" s="1"/>
  <c r="AG254" i="1" s="1"/>
  <c r="AE463" i="1"/>
  <c r="AF463" i="1" s="1"/>
  <c r="AG463" i="1" s="1"/>
  <c r="AE103" i="1"/>
  <c r="AE135" i="1"/>
  <c r="AF135" i="1" s="1"/>
  <c r="AG135" i="1" s="1"/>
  <c r="AE462" i="1"/>
  <c r="AE256" i="1"/>
  <c r="AF256" i="1" s="1"/>
  <c r="AG256" i="1" s="1"/>
  <c r="AE482" i="1"/>
  <c r="AE271" i="1"/>
  <c r="AF271" i="1" s="1"/>
  <c r="AG271" i="1" s="1"/>
  <c r="AE67" i="1"/>
  <c r="AF67" i="1" s="1"/>
  <c r="AG67" i="1" s="1"/>
  <c r="AE257" i="1"/>
  <c r="AF257" i="1" s="1"/>
  <c r="AG257" i="1" s="1"/>
  <c r="AF635" i="1"/>
  <c r="AG635" i="1" s="1"/>
  <c r="AE396" i="1"/>
  <c r="AA657" i="1"/>
  <c r="AA120" i="1"/>
  <c r="AD665" i="1"/>
  <c r="AD263" i="1"/>
  <c r="AD273" i="1" s="1"/>
  <c r="AB516" i="1"/>
  <c r="P699" i="2"/>
  <c r="X610" i="1"/>
  <c r="X335" i="1"/>
  <c r="F211" i="2"/>
  <c r="AA391" i="2"/>
  <c r="AC667" i="1"/>
  <c r="AC329" i="1"/>
  <c r="AC594" i="1"/>
  <c r="AC596" i="1" s="1"/>
  <c r="F454" i="2" s="1"/>
  <c r="AC577" i="1"/>
  <c r="AC586" i="1"/>
  <c r="AC588" i="1" s="1"/>
  <c r="F397" i="2" s="1"/>
  <c r="AC328" i="1"/>
  <c r="AC536" i="1"/>
  <c r="AC535" i="1"/>
  <c r="N613" i="2"/>
  <c r="N614" i="2" s="1"/>
  <c r="Q613" i="2"/>
  <c r="Q614" i="2" s="1"/>
  <c r="R613" i="2"/>
  <c r="R614" i="2" s="1"/>
  <c r="Z613" i="2"/>
  <c r="Z614" i="2" s="1"/>
  <c r="G613" i="2"/>
  <c r="G614" i="2" s="1"/>
  <c r="O613" i="2"/>
  <c r="O614" i="2" s="1"/>
  <c r="P613" i="2"/>
  <c r="P614" i="2" s="1"/>
  <c r="X613" i="2"/>
  <c r="X614" i="2" s="1"/>
  <c r="M613" i="2"/>
  <c r="M614" i="2" s="1"/>
  <c r="V613" i="2"/>
  <c r="V614" i="2" s="1"/>
  <c r="W613" i="2"/>
  <c r="W614" i="2" s="1"/>
  <c r="J613" i="2"/>
  <c r="J614" i="2" s="1"/>
  <c r="L613" i="2"/>
  <c r="L614" i="2" s="1"/>
  <c r="T613" i="2"/>
  <c r="T614" i="2" s="1"/>
  <c r="S613" i="2"/>
  <c r="S614" i="2" s="1"/>
  <c r="Y613" i="2"/>
  <c r="Y614" i="2" s="1"/>
  <c r="I613" i="2"/>
  <c r="I614" i="2" s="1"/>
  <c r="H613" i="2"/>
  <c r="H614" i="2" s="1"/>
  <c r="K613" i="2"/>
  <c r="K614" i="2" s="1"/>
  <c r="U613" i="2"/>
  <c r="N670" i="2"/>
  <c r="N671" i="2" s="1"/>
  <c r="T670" i="2"/>
  <c r="T671" i="2" s="1"/>
  <c r="V670" i="2"/>
  <c r="V671" i="2" s="1"/>
  <c r="Z670" i="2"/>
  <c r="Z671" i="2" s="1"/>
  <c r="G670" i="2"/>
  <c r="O670" i="2"/>
  <c r="O671" i="2" s="1"/>
  <c r="Q670" i="2"/>
  <c r="Q671" i="2" s="1"/>
  <c r="W670" i="2"/>
  <c r="W671" i="2" s="1"/>
  <c r="L670" i="2"/>
  <c r="L671" i="2" s="1"/>
  <c r="P670" i="2"/>
  <c r="P671" i="2" s="1"/>
  <c r="S670" i="2"/>
  <c r="S671" i="2" s="1"/>
  <c r="Y670" i="2"/>
  <c r="Y671" i="2" s="1"/>
  <c r="J670" i="2"/>
  <c r="J671" i="2" s="1"/>
  <c r="M670" i="2"/>
  <c r="M671" i="2" s="1"/>
  <c r="R670" i="2"/>
  <c r="R671" i="2" s="1"/>
  <c r="X670" i="2"/>
  <c r="X671" i="2" s="1"/>
  <c r="I670" i="2"/>
  <c r="I671" i="2" s="1"/>
  <c r="H670" i="2"/>
  <c r="H671" i="2" s="1"/>
  <c r="K670" i="2"/>
  <c r="K671" i="2" s="1"/>
  <c r="U670" i="2"/>
  <c r="L497" i="2"/>
  <c r="V497" i="2"/>
  <c r="G497" i="2"/>
  <c r="O497" i="2"/>
  <c r="X497" i="2"/>
  <c r="M497" i="2"/>
  <c r="S497" i="2"/>
  <c r="H497" i="2"/>
  <c r="R497" i="2"/>
  <c r="Z497" i="2"/>
  <c r="I497" i="2"/>
  <c r="Q497" i="2"/>
  <c r="Y497" i="2"/>
  <c r="K497" i="2"/>
  <c r="U497" i="2"/>
  <c r="J497" i="2"/>
  <c r="T497" i="2"/>
  <c r="W497" i="2"/>
  <c r="N497" i="2"/>
  <c r="P497" i="2"/>
  <c r="F150" i="2"/>
  <c r="AA655" i="1"/>
  <c r="AA95" i="1"/>
  <c r="AA98" i="1" s="1"/>
  <c r="AA81" i="1"/>
  <c r="AA83" i="1" s="1"/>
  <c r="F46" i="2"/>
  <c r="AA114" i="1"/>
  <c r="AA125" i="1"/>
  <c r="AA113" i="1"/>
  <c r="AA127" i="1"/>
  <c r="AA126" i="1"/>
  <c r="AA128" i="1"/>
  <c r="AD651" i="1"/>
  <c r="AD9" i="1"/>
  <c r="AD77" i="1"/>
  <c r="AD79" i="1" s="1"/>
  <c r="AD96" i="1" s="1"/>
  <c r="AD62" i="1"/>
  <c r="AD104" i="1"/>
  <c r="AD105" i="1"/>
  <c r="AD13" i="1"/>
  <c r="AD10" i="1"/>
  <c r="AD11" i="1"/>
  <c r="AD63" i="1"/>
  <c r="AD60" i="1"/>
  <c r="AD136" i="1"/>
  <c r="AD138" i="1" s="1"/>
  <c r="AD12" i="1"/>
  <c r="G137" i="2"/>
  <c r="AA134" i="2"/>
  <c r="M137" i="2"/>
  <c r="S137" i="2"/>
  <c r="K137" i="2"/>
  <c r="T137" i="2"/>
  <c r="U137" i="2"/>
  <c r="Q137" i="2"/>
  <c r="U327" i="2"/>
  <c r="AB279" i="1"/>
  <c r="L1091" i="2"/>
  <c r="Z538" i="1"/>
  <c r="Z540" i="1" s="1"/>
  <c r="AA559" i="2"/>
  <c r="AA617" i="2"/>
  <c r="AD636" i="1"/>
  <c r="AD453" i="1" s="1"/>
  <c r="AD465" i="1" s="1"/>
  <c r="AD486" i="1" s="1"/>
  <c r="AD488" i="1" s="1"/>
  <c r="Q1091" i="2"/>
  <c r="AC223" i="1"/>
  <c r="Y331" i="1"/>
  <c r="Y333" i="1" s="1"/>
  <c r="F614" i="2"/>
  <c r="AD187" i="1"/>
  <c r="AA674" i="2"/>
  <c r="AB81" i="1"/>
  <c r="AB95" i="1"/>
  <c r="AB98" i="1" s="1"/>
  <c r="AB655" i="1"/>
  <c r="AB125" i="1"/>
  <c r="F49" i="2"/>
  <c r="AB114" i="1"/>
  <c r="AB128" i="1"/>
  <c r="AB127" i="1"/>
  <c r="AB113" i="1"/>
  <c r="AB126" i="1"/>
  <c r="N699" i="2"/>
  <c r="X699" i="2"/>
  <c r="Z699" i="2"/>
  <c r="M699" i="2"/>
  <c r="F498" i="2"/>
  <c r="Y608" i="1"/>
  <c r="M555" i="2"/>
  <c r="M556" i="2" s="1"/>
  <c r="P555" i="2"/>
  <c r="P556" i="2" s="1"/>
  <c r="S555" i="2"/>
  <c r="S556" i="2" s="1"/>
  <c r="Z555" i="2"/>
  <c r="Z556" i="2" s="1"/>
  <c r="L555" i="2"/>
  <c r="L556" i="2" s="1"/>
  <c r="Q555" i="2"/>
  <c r="Q556" i="2" s="1"/>
  <c r="V555" i="2"/>
  <c r="V556" i="2" s="1"/>
  <c r="Y555" i="2"/>
  <c r="Y556" i="2" s="1"/>
  <c r="J555" i="2"/>
  <c r="J556" i="2" s="1"/>
  <c r="N555" i="2"/>
  <c r="N556" i="2" s="1"/>
  <c r="R555" i="2"/>
  <c r="R556" i="2" s="1"/>
  <c r="X555" i="2"/>
  <c r="X556" i="2" s="1"/>
  <c r="G555" i="2"/>
  <c r="O555" i="2"/>
  <c r="O556" i="2" s="1"/>
  <c r="T555" i="2"/>
  <c r="T556" i="2" s="1"/>
  <c r="W555" i="2"/>
  <c r="W556" i="2" s="1"/>
  <c r="I555" i="2"/>
  <c r="I556" i="2" s="1"/>
  <c r="H555" i="2"/>
  <c r="H556" i="2" s="1"/>
  <c r="U555" i="2"/>
  <c r="K555" i="2"/>
  <c r="K556" i="2" s="1"/>
  <c r="M98" i="2"/>
  <c r="M99" i="2" s="1"/>
  <c r="P98" i="2"/>
  <c r="P99" i="2" s="1"/>
  <c r="V98" i="2"/>
  <c r="V99" i="2" s="1"/>
  <c r="Z98" i="2"/>
  <c r="Z99" i="2" s="1"/>
  <c r="G98" i="2"/>
  <c r="O98" i="2"/>
  <c r="O99" i="2" s="1"/>
  <c r="S98" i="2"/>
  <c r="S99" i="2" s="1"/>
  <c r="W98" i="2"/>
  <c r="W99" i="2" s="1"/>
  <c r="N98" i="2"/>
  <c r="N99" i="2" s="1"/>
  <c r="T98" i="2"/>
  <c r="T99" i="2" s="1"/>
  <c r="R98" i="2"/>
  <c r="R99" i="2" s="1"/>
  <c r="Y98" i="2"/>
  <c r="Y99" i="2" s="1"/>
  <c r="J98" i="2"/>
  <c r="J99" i="2" s="1"/>
  <c r="L98" i="2"/>
  <c r="L99" i="2" s="1"/>
  <c r="Q98" i="2"/>
  <c r="Q99" i="2" s="1"/>
  <c r="X98" i="2"/>
  <c r="X99" i="2" s="1"/>
  <c r="I98" i="2"/>
  <c r="I99" i="2" s="1"/>
  <c r="H98" i="2"/>
  <c r="H99" i="2" s="1"/>
  <c r="K98" i="2"/>
  <c r="K99" i="2" s="1"/>
  <c r="U98" i="2"/>
  <c r="AA612" i="2"/>
  <c r="J137" i="2"/>
  <c r="I137" i="2"/>
  <c r="H137" i="2"/>
  <c r="P137" i="2"/>
  <c r="L137" i="2"/>
  <c r="N137" i="2"/>
  <c r="R137" i="2"/>
  <c r="AE425" i="1"/>
  <c r="AF425" i="1" s="1"/>
  <c r="AG425" i="1" s="1"/>
  <c r="AE662" i="1"/>
  <c r="AF662" i="1" s="1"/>
  <c r="AG662" i="1" s="1"/>
  <c r="AF415" i="1"/>
  <c r="AG415" i="1" s="1"/>
  <c r="AE190" i="1"/>
  <c r="AF640" i="1"/>
  <c r="AG640" i="1" s="1"/>
  <c r="AE123" i="1"/>
  <c r="AF123" i="1" s="1"/>
  <c r="AG123" i="1" s="1"/>
  <c r="AF631" i="1"/>
  <c r="AG631" i="1" s="1"/>
  <c r="AE364" i="1"/>
  <c r="AE668" i="1"/>
  <c r="AF668" i="1" s="1"/>
  <c r="AG668" i="1" s="1"/>
  <c r="AF29" i="1"/>
  <c r="AG29" i="1" s="1"/>
  <c r="AE571" i="1"/>
  <c r="AE573" i="1"/>
  <c r="AF573" i="1" s="1"/>
  <c r="AG573" i="1" s="1"/>
  <c r="AE572" i="1"/>
  <c r="AF572" i="1" s="1"/>
  <c r="AG572" i="1" s="1"/>
  <c r="AF643" i="1"/>
  <c r="AG643" i="1" s="1"/>
  <c r="AE214" i="1"/>
  <c r="AF214" i="1" s="1"/>
  <c r="AG214" i="1" s="1"/>
  <c r="AE216" i="1"/>
  <c r="AF216" i="1" s="1"/>
  <c r="AG216" i="1" s="1"/>
  <c r="AE215" i="1"/>
  <c r="AF215" i="1" s="1"/>
  <c r="AG215" i="1" s="1"/>
  <c r="AE430" i="1"/>
  <c r="AE213" i="1"/>
  <c r="N327" i="2"/>
  <c r="AA326" i="2"/>
  <c r="I502" i="2"/>
  <c r="V502" i="2"/>
  <c r="Y502" i="2"/>
  <c r="Z502" i="2"/>
  <c r="L502" i="2"/>
  <c r="W502" i="2"/>
  <c r="X502" i="2"/>
  <c r="T502" i="2"/>
  <c r="K502" i="2"/>
  <c r="R502" i="2"/>
  <c r="J502" i="2"/>
  <c r="S502" i="2"/>
  <c r="M502" i="2"/>
  <c r="U502" i="2"/>
  <c r="Q502" i="2"/>
  <c r="P502" i="2"/>
  <c r="O502" i="2"/>
  <c r="H502" i="2"/>
  <c r="G502" i="2"/>
  <c r="N502" i="2"/>
  <c r="Z331" i="1"/>
  <c r="Z333" i="1" s="1"/>
  <c r="AA39" i="2"/>
  <c r="G40" i="2"/>
  <c r="AE450" i="1"/>
  <c r="O327" i="2"/>
  <c r="J327" i="2"/>
  <c r="L327" i="2"/>
  <c r="AD166" i="1"/>
  <c r="AD427" i="1"/>
  <c r="AA1084" i="2"/>
  <c r="AC275" i="1"/>
  <c r="AB1084" i="2" l="1"/>
  <c r="AC1084" i="2"/>
  <c r="AB1088" i="2"/>
  <c r="AC1088" i="2"/>
  <c r="AB39" i="2"/>
  <c r="AC39" i="2"/>
  <c r="AB391" i="2"/>
  <c r="AC391" i="2"/>
  <c r="AB97" i="2"/>
  <c r="AC97" i="2"/>
  <c r="AB265" i="2"/>
  <c r="AC265" i="2"/>
  <c r="AB207" i="2"/>
  <c r="AC207" i="2"/>
  <c r="AB326" i="2"/>
  <c r="AC326" i="2"/>
  <c r="AB612" i="2"/>
  <c r="AC612" i="2"/>
  <c r="AB617" i="2"/>
  <c r="AC617" i="2"/>
  <c r="AB134" i="2"/>
  <c r="AC134" i="2"/>
  <c r="AB669" i="2"/>
  <c r="AC669" i="2"/>
  <c r="AB102" i="2"/>
  <c r="AC102" i="2"/>
  <c r="AB448" i="2"/>
  <c r="AC448" i="2"/>
  <c r="AB674" i="2"/>
  <c r="AC674" i="2"/>
  <c r="AB559" i="2"/>
  <c r="AC559" i="2"/>
  <c r="AB554" i="2"/>
  <c r="AC554" i="2"/>
  <c r="AB149" i="2"/>
  <c r="AC149" i="2"/>
  <c r="AB264" i="2"/>
  <c r="AC264" i="2"/>
  <c r="AB206" i="2"/>
  <c r="AC206" i="2"/>
  <c r="U99" i="2"/>
  <c r="U556" i="2"/>
  <c r="U671" i="2"/>
  <c r="U614" i="2"/>
  <c r="AA614" i="2" s="1"/>
  <c r="U1091" i="2"/>
  <c r="AA208" i="2"/>
  <c r="AA394" i="2"/>
  <c r="AC277" i="1"/>
  <c r="F269" i="2"/>
  <c r="W269" i="2" s="1"/>
  <c r="AA451" i="2"/>
  <c r="U268" i="2"/>
  <c r="AC69" i="1"/>
  <c r="AC128" i="1" s="1"/>
  <c r="AC578" i="1"/>
  <c r="AC580" i="1" s="1"/>
  <c r="X268" i="2"/>
  <c r="S268" i="2"/>
  <c r="N268" i="2"/>
  <c r="L268" i="2"/>
  <c r="W268" i="2"/>
  <c r="V268" i="2"/>
  <c r="O268" i="2"/>
  <c r="P268" i="2"/>
  <c r="Y119" i="1"/>
  <c r="Y122" i="1" s="1"/>
  <c r="M268" i="2"/>
  <c r="H268" i="2"/>
  <c r="I268" i="2"/>
  <c r="Y542" i="1"/>
  <c r="Y268" i="2"/>
  <c r="Z268" i="2"/>
  <c r="Q268" i="2"/>
  <c r="R268" i="2"/>
  <c r="T268" i="2"/>
  <c r="K268" i="2"/>
  <c r="J268" i="2"/>
  <c r="AD241" i="1"/>
  <c r="AD107" i="1"/>
  <c r="AD490" i="1"/>
  <c r="AD516" i="1" s="1"/>
  <c r="AD210" i="1"/>
  <c r="AD223" i="1" s="1"/>
  <c r="AE663" i="1"/>
  <c r="AF663" i="1" s="1"/>
  <c r="AG663" i="1" s="1"/>
  <c r="AF450" i="1"/>
  <c r="AG450" i="1" s="1"/>
  <c r="AE228" i="1"/>
  <c r="AF228" i="1" s="1"/>
  <c r="AG228" i="1" s="1"/>
  <c r="AE230" i="1"/>
  <c r="AF230" i="1" s="1"/>
  <c r="AG230" i="1" s="1"/>
  <c r="AE226" i="1"/>
  <c r="AE229" i="1"/>
  <c r="AF229" i="1" s="1"/>
  <c r="AG229" i="1" s="1"/>
  <c r="AE239" i="1"/>
  <c r="AF239" i="1" s="1"/>
  <c r="AG239" i="1" s="1"/>
  <c r="AE235" i="1"/>
  <c r="AF235" i="1" s="1"/>
  <c r="AG235" i="1" s="1"/>
  <c r="AE227" i="1"/>
  <c r="AF227" i="1" s="1"/>
  <c r="AG227" i="1" s="1"/>
  <c r="AE234" i="1"/>
  <c r="AF234" i="1" s="1"/>
  <c r="AG234" i="1" s="1"/>
  <c r="AE236" i="1"/>
  <c r="AF236" i="1" s="1"/>
  <c r="AG236" i="1" s="1"/>
  <c r="AE237" i="1"/>
  <c r="AF237" i="1" s="1"/>
  <c r="AG237" i="1" s="1"/>
  <c r="AE233" i="1"/>
  <c r="AF233" i="1" s="1"/>
  <c r="AG233" i="1" s="1"/>
  <c r="Z610" i="1"/>
  <c r="Z335" i="1"/>
  <c r="F216" i="2"/>
  <c r="AC666" i="1"/>
  <c r="AC528" i="1"/>
  <c r="AC318" i="1"/>
  <c r="AC534" i="1"/>
  <c r="AC326" i="1"/>
  <c r="AC527" i="1"/>
  <c r="AC322" i="1"/>
  <c r="AC319" i="1"/>
  <c r="AC525" i="1"/>
  <c r="AC327" i="1"/>
  <c r="AC323" i="1"/>
  <c r="AC530" i="1"/>
  <c r="AC531" i="1"/>
  <c r="AC526" i="1"/>
  <c r="AC317" i="1"/>
  <c r="AC320" i="1"/>
  <c r="AC533" i="1"/>
  <c r="AE434" i="1"/>
  <c r="AF434" i="1" s="1"/>
  <c r="AG434" i="1" s="1"/>
  <c r="AF430" i="1"/>
  <c r="AG430" i="1" s="1"/>
  <c r="J498" i="2"/>
  <c r="N498" i="2"/>
  <c r="T498" i="2"/>
  <c r="Y498" i="2"/>
  <c r="Y499" i="2" s="1"/>
  <c r="G498" i="2"/>
  <c r="G499" i="2" s="1"/>
  <c r="O498" i="2"/>
  <c r="V498" i="2"/>
  <c r="V499" i="2" s="1"/>
  <c r="X498" i="2"/>
  <c r="X499" i="2" s="1"/>
  <c r="L498" i="2"/>
  <c r="L499" i="2" s="1"/>
  <c r="P498" i="2"/>
  <c r="R498" i="2"/>
  <c r="R499" i="2" s="1"/>
  <c r="W498" i="2"/>
  <c r="W499" i="2" s="1"/>
  <c r="M498" i="2"/>
  <c r="M499" i="2" s="1"/>
  <c r="Q498" i="2"/>
  <c r="Q499" i="2" s="1"/>
  <c r="S498" i="2"/>
  <c r="S499" i="2" s="1"/>
  <c r="Z498" i="2"/>
  <c r="Z499" i="2" s="1"/>
  <c r="I498" i="2"/>
  <c r="H498" i="2"/>
  <c r="K498" i="2"/>
  <c r="U498" i="2"/>
  <c r="J49" i="2"/>
  <c r="H49" i="2"/>
  <c r="K49" i="2"/>
  <c r="N49" i="2"/>
  <c r="L49" i="2"/>
  <c r="Q49" i="2"/>
  <c r="U49" i="2"/>
  <c r="S49" i="2"/>
  <c r="W49" i="2"/>
  <c r="Y49" i="2"/>
  <c r="G49" i="2"/>
  <c r="I49" i="2"/>
  <c r="M49" i="2"/>
  <c r="O49" i="2"/>
  <c r="P49" i="2"/>
  <c r="R49" i="2"/>
  <c r="V49" i="2"/>
  <c r="T49" i="2"/>
  <c r="X49" i="2"/>
  <c r="Z49" i="2"/>
  <c r="Q699" i="2"/>
  <c r="AB308" i="1"/>
  <c r="AD667" i="1"/>
  <c r="AD328" i="1"/>
  <c r="AD329" i="1"/>
  <c r="AD577" i="1"/>
  <c r="AD594" i="1"/>
  <c r="AD596" i="1" s="1"/>
  <c r="F457" i="2" s="1"/>
  <c r="AD586" i="1"/>
  <c r="AD588" i="1" s="1"/>
  <c r="F400" i="2" s="1"/>
  <c r="AD535" i="1"/>
  <c r="AD536" i="1"/>
  <c r="K150" i="2"/>
  <c r="N150" i="2"/>
  <c r="S150" i="2"/>
  <c r="Q150" i="2"/>
  <c r="X150" i="2"/>
  <c r="X151" i="2" s="1"/>
  <c r="L150" i="2"/>
  <c r="R150" i="2"/>
  <c r="T150" i="2"/>
  <c r="Y150" i="2"/>
  <c r="Y151" i="2" s="1"/>
  <c r="J150" i="2"/>
  <c r="I150" i="2"/>
  <c r="O150" i="2"/>
  <c r="V150" i="2"/>
  <c r="V151" i="2" s="1"/>
  <c r="Z150" i="2"/>
  <c r="Z151" i="2" s="1"/>
  <c r="G150" i="2"/>
  <c r="M150" i="2"/>
  <c r="P150" i="2"/>
  <c r="W150" i="2"/>
  <c r="W151" i="2" s="1"/>
  <c r="H150" i="2"/>
  <c r="U150" i="2"/>
  <c r="F151" i="2"/>
  <c r="AA497" i="2"/>
  <c r="J211" i="2"/>
  <c r="S211" i="2"/>
  <c r="Z211" i="2"/>
  <c r="M211" i="2"/>
  <c r="T211" i="2"/>
  <c r="H211" i="2"/>
  <c r="P211" i="2"/>
  <c r="Y211" i="2"/>
  <c r="K211" i="2"/>
  <c r="U211" i="2"/>
  <c r="N211" i="2"/>
  <c r="V211" i="2"/>
  <c r="I211" i="2"/>
  <c r="Q211" i="2"/>
  <c r="W211" i="2"/>
  <c r="L211" i="2"/>
  <c r="R211" i="2"/>
  <c r="G211" i="2"/>
  <c r="O211" i="2"/>
  <c r="X211" i="2"/>
  <c r="AB666" i="1"/>
  <c r="AB527" i="1"/>
  <c r="AB322" i="1"/>
  <c r="AB530" i="1"/>
  <c r="AB533" i="1"/>
  <c r="AB318" i="1"/>
  <c r="AB528" i="1"/>
  <c r="AB327" i="1"/>
  <c r="AB320" i="1"/>
  <c r="AB317" i="1"/>
  <c r="AB326" i="1"/>
  <c r="AB525" i="1"/>
  <c r="AB319" i="1"/>
  <c r="AB534" i="1"/>
  <c r="AB526" i="1"/>
  <c r="AB531" i="1"/>
  <c r="AB323" i="1"/>
  <c r="AE402" i="1"/>
  <c r="AF396" i="1"/>
  <c r="AG396" i="1" s="1"/>
  <c r="AE381" i="1"/>
  <c r="AF375" i="1"/>
  <c r="AG375" i="1" s="1"/>
  <c r="AE393" i="1"/>
  <c r="AF386" i="1"/>
  <c r="AG386" i="1" s="1"/>
  <c r="L333" i="2"/>
  <c r="V333" i="2"/>
  <c r="X333" i="2"/>
  <c r="Z333" i="2"/>
  <c r="I333" i="2"/>
  <c r="M333" i="2"/>
  <c r="W333" i="2"/>
  <c r="Y333" i="2"/>
  <c r="P333" i="2"/>
  <c r="O333" i="2"/>
  <c r="K333" i="2"/>
  <c r="U333" i="2"/>
  <c r="T333" i="2"/>
  <c r="S333" i="2"/>
  <c r="H333" i="2"/>
  <c r="Q333" i="2"/>
  <c r="J333" i="2"/>
  <c r="R333" i="2"/>
  <c r="G333" i="2"/>
  <c r="N333" i="2"/>
  <c r="I336" i="2"/>
  <c r="K336" i="2"/>
  <c r="L336" i="2"/>
  <c r="N336" i="2"/>
  <c r="S336" i="2"/>
  <c r="U336" i="2"/>
  <c r="P336" i="2"/>
  <c r="R336" i="2"/>
  <c r="Y336" i="2"/>
  <c r="X336" i="2"/>
  <c r="G336" i="2"/>
  <c r="J336" i="2"/>
  <c r="H336" i="2"/>
  <c r="M336" i="2"/>
  <c r="O336" i="2"/>
  <c r="T336" i="2"/>
  <c r="V336" i="2"/>
  <c r="Q336" i="2"/>
  <c r="W336" i="2"/>
  <c r="Z336" i="2"/>
  <c r="AA502" i="2"/>
  <c r="AA98" i="2"/>
  <c r="AA555" i="2"/>
  <c r="AA40" i="2"/>
  <c r="AE221" i="1"/>
  <c r="AF221" i="1" s="1"/>
  <c r="AG221" i="1" s="1"/>
  <c r="AF213" i="1"/>
  <c r="AG213" i="1" s="1"/>
  <c r="AF571" i="1"/>
  <c r="AG571" i="1" s="1"/>
  <c r="AE651" i="1"/>
  <c r="AF651" i="1" s="1"/>
  <c r="AG651" i="1" s="1"/>
  <c r="AF50" i="1"/>
  <c r="AG50" i="1" s="1"/>
  <c r="AE77" i="1"/>
  <c r="AF77" i="1" s="1"/>
  <c r="AG77" i="1" s="1"/>
  <c r="AE13" i="1"/>
  <c r="AF13" i="1" s="1"/>
  <c r="AG13" i="1" s="1"/>
  <c r="AE12" i="1"/>
  <c r="AF12" i="1" s="1"/>
  <c r="AG12" i="1" s="1"/>
  <c r="AE9" i="1"/>
  <c r="AE11" i="1"/>
  <c r="AF11" i="1" s="1"/>
  <c r="AG11" i="1" s="1"/>
  <c r="AE10" i="1"/>
  <c r="AF10" i="1" s="1"/>
  <c r="AG10" i="1" s="1"/>
  <c r="AE136" i="1"/>
  <c r="AE62" i="1"/>
  <c r="AF62" i="1" s="1"/>
  <c r="AG62" i="1" s="1"/>
  <c r="AE105" i="1"/>
  <c r="AF105" i="1" s="1"/>
  <c r="AG105" i="1" s="1"/>
  <c r="AE104" i="1"/>
  <c r="AF104" i="1" s="1"/>
  <c r="AG104" i="1" s="1"/>
  <c r="AE63" i="1"/>
  <c r="AF63" i="1" s="1"/>
  <c r="AG63" i="1" s="1"/>
  <c r="AE60" i="1"/>
  <c r="AE372" i="1"/>
  <c r="AF364" i="1"/>
  <c r="AG364" i="1" s="1"/>
  <c r="AE196" i="1"/>
  <c r="AF190" i="1"/>
  <c r="AG190" i="1" s="1"/>
  <c r="AB109" i="1"/>
  <c r="F108" i="2" s="1"/>
  <c r="AB324" i="1"/>
  <c r="AB598" i="1"/>
  <c r="AB325" i="1"/>
  <c r="AB604" i="1"/>
  <c r="F680" i="2" s="1"/>
  <c r="AB529" i="1"/>
  <c r="AB606" i="1"/>
  <c r="AB532" i="1"/>
  <c r="AB600" i="1"/>
  <c r="F565" i="2" s="1"/>
  <c r="AB602" i="1"/>
  <c r="F623" i="2" s="1"/>
  <c r="AB321" i="1"/>
  <c r="Y610" i="1"/>
  <c r="Y335" i="1"/>
  <c r="F212" i="2"/>
  <c r="AD664" i="1"/>
  <c r="AD246" i="1"/>
  <c r="AD259" i="1" s="1"/>
  <c r="AD275" i="1" s="1"/>
  <c r="Z542" i="1"/>
  <c r="Z656" i="1"/>
  <c r="F273" i="2"/>
  <c r="Z119" i="1"/>
  <c r="Z122" i="1" s="1"/>
  <c r="L699" i="2"/>
  <c r="AA137" i="2"/>
  <c r="M46" i="2"/>
  <c r="V46" i="2"/>
  <c r="Z46" i="2"/>
  <c r="Y46" i="2"/>
  <c r="I46" i="2"/>
  <c r="L46" i="2"/>
  <c r="X46" i="2"/>
  <c r="W46" i="2"/>
  <c r="H46" i="2"/>
  <c r="Q46" i="2"/>
  <c r="S46" i="2"/>
  <c r="P46" i="2"/>
  <c r="O46" i="2"/>
  <c r="K46" i="2"/>
  <c r="U46" i="2"/>
  <c r="T46" i="2"/>
  <c r="J46" i="2"/>
  <c r="G46" i="2"/>
  <c r="N46" i="2"/>
  <c r="R46" i="2"/>
  <c r="AA109" i="1"/>
  <c r="F105" i="2" s="1"/>
  <c r="AA532" i="1"/>
  <c r="AA529" i="1"/>
  <c r="AA321" i="1"/>
  <c r="AA598" i="1"/>
  <c r="AA606" i="1"/>
  <c r="AA324" i="1"/>
  <c r="AA602" i="1"/>
  <c r="F620" i="2" s="1"/>
  <c r="AA604" i="1"/>
  <c r="F677" i="2" s="1"/>
  <c r="AA600" i="1"/>
  <c r="F562" i="2" s="1"/>
  <c r="AA325" i="1"/>
  <c r="I397" i="2"/>
  <c r="M397" i="2"/>
  <c r="R397" i="2"/>
  <c r="V397" i="2"/>
  <c r="S397" i="2"/>
  <c r="Y397" i="2"/>
  <c r="Z397" i="2"/>
  <c r="G397" i="2"/>
  <c r="L397" i="2"/>
  <c r="O397" i="2"/>
  <c r="T397" i="2"/>
  <c r="P397" i="2"/>
  <c r="X397" i="2"/>
  <c r="W397" i="2"/>
  <c r="Q397" i="2"/>
  <c r="U397" i="2"/>
  <c r="K397" i="2"/>
  <c r="H397" i="2"/>
  <c r="N397" i="2"/>
  <c r="J397" i="2"/>
  <c r="I454" i="2"/>
  <c r="M454" i="2"/>
  <c r="L454" i="2"/>
  <c r="P454" i="2"/>
  <c r="V454" i="2"/>
  <c r="S454" i="2"/>
  <c r="Z454" i="2"/>
  <c r="Y454" i="2"/>
  <c r="G454" i="2"/>
  <c r="O454" i="2"/>
  <c r="T454" i="2"/>
  <c r="R454" i="2"/>
  <c r="X454" i="2"/>
  <c r="W454" i="2"/>
  <c r="Q454" i="2"/>
  <c r="H454" i="2"/>
  <c r="U454" i="2"/>
  <c r="K454" i="2"/>
  <c r="N454" i="2"/>
  <c r="J454" i="2"/>
  <c r="X654" i="1"/>
  <c r="X112" i="1"/>
  <c r="X116" i="1" s="1"/>
  <c r="X140" i="1" s="1"/>
  <c r="F154" i="2" s="1"/>
  <c r="AF482" i="1"/>
  <c r="AG482" i="1" s="1"/>
  <c r="AE637" i="1"/>
  <c r="AF462" i="1"/>
  <c r="AG462" i="1" s="1"/>
  <c r="AE636" i="1"/>
  <c r="AF103" i="1"/>
  <c r="AG103" i="1" s="1"/>
  <c r="AF585" i="1"/>
  <c r="AG585" i="1" s="1"/>
  <c r="AF76" i="1"/>
  <c r="AG76" i="1" s="1"/>
  <c r="G699" i="2"/>
  <c r="AA1091" i="2"/>
  <c r="AB130" i="1"/>
  <c r="AC279" i="1"/>
  <c r="AD15" i="1"/>
  <c r="AA130" i="1"/>
  <c r="F499" i="2"/>
  <c r="AA670" i="2"/>
  <c r="AA613" i="2"/>
  <c r="AA327" i="2"/>
  <c r="G671" i="2"/>
  <c r="G556" i="2"/>
  <c r="G99" i="2"/>
  <c r="AB1091" i="2" l="1"/>
  <c r="AC1091" i="2"/>
  <c r="AB670" i="2"/>
  <c r="AC670" i="2"/>
  <c r="AB137" i="2"/>
  <c r="AC137" i="2"/>
  <c r="AB40" i="2"/>
  <c r="AC40" i="2"/>
  <c r="AB394" i="2"/>
  <c r="AC394" i="2"/>
  <c r="AB327" i="2"/>
  <c r="AC327" i="2"/>
  <c r="AB555" i="2"/>
  <c r="AC555" i="2"/>
  <c r="AB451" i="2"/>
  <c r="AC451" i="2"/>
  <c r="AB208" i="2"/>
  <c r="AC208" i="2"/>
  <c r="AB98" i="2"/>
  <c r="AC98" i="2"/>
  <c r="AB613" i="2"/>
  <c r="AC613" i="2"/>
  <c r="AB614" i="2"/>
  <c r="AC614" i="2"/>
  <c r="AB502" i="2"/>
  <c r="AC502" i="2"/>
  <c r="AB497" i="2"/>
  <c r="AC497" i="2"/>
  <c r="O499" i="2"/>
  <c r="J499" i="2"/>
  <c r="O151" i="2"/>
  <c r="K499" i="2"/>
  <c r="T499" i="2"/>
  <c r="H499" i="2"/>
  <c r="P499" i="2"/>
  <c r="S269" i="2"/>
  <c r="S270" i="2" s="1"/>
  <c r="K269" i="2"/>
  <c r="K270" i="2" s="1"/>
  <c r="R269" i="2"/>
  <c r="R270" i="2" s="1"/>
  <c r="O269" i="2"/>
  <c r="O270" i="2" s="1"/>
  <c r="H269" i="2"/>
  <c r="H270" i="2" s="1"/>
  <c r="X269" i="2"/>
  <c r="X270" i="2" s="1"/>
  <c r="T269" i="2"/>
  <c r="T270" i="2" s="1"/>
  <c r="P269" i="2"/>
  <c r="P270" i="2" s="1"/>
  <c r="F270" i="2"/>
  <c r="M269" i="2"/>
  <c r="M270" i="2" s="1"/>
  <c r="I269" i="2"/>
  <c r="I270" i="2" s="1"/>
  <c r="G269" i="2"/>
  <c r="G270" i="2" s="1"/>
  <c r="J269" i="2"/>
  <c r="J270" i="2" s="1"/>
  <c r="Y269" i="2"/>
  <c r="Y270" i="2" s="1"/>
  <c r="L269" i="2"/>
  <c r="L270" i="2" s="1"/>
  <c r="Q269" i="2"/>
  <c r="Q270" i="2" s="1"/>
  <c r="N269" i="2"/>
  <c r="N270" i="2" s="1"/>
  <c r="Z269" i="2"/>
  <c r="Z270" i="2" s="1"/>
  <c r="U269" i="2"/>
  <c r="V269" i="2"/>
  <c r="V270" i="2" s="1"/>
  <c r="AC127" i="1"/>
  <c r="AC126" i="1"/>
  <c r="AC114" i="1"/>
  <c r="AC113" i="1"/>
  <c r="AC81" i="1"/>
  <c r="AC125" i="1"/>
  <c r="AC95" i="1"/>
  <c r="AC98" i="1" s="1"/>
  <c r="AC532" i="1" s="1"/>
  <c r="F52" i="2"/>
  <c r="AC655" i="1"/>
  <c r="AE79" i="1"/>
  <c r="AE96" i="1" s="1"/>
  <c r="AF96" i="1" s="1"/>
  <c r="AG96" i="1" s="1"/>
  <c r="W270" i="2"/>
  <c r="AD277" i="1"/>
  <c r="AA268" i="2"/>
  <c r="N499" i="2"/>
  <c r="AE107" i="1"/>
  <c r="AF107" i="1" s="1"/>
  <c r="AG107" i="1" s="1"/>
  <c r="AA331" i="1"/>
  <c r="AA333" i="1" s="1"/>
  <c r="AA335" i="1" s="1"/>
  <c r="AD69" i="1"/>
  <c r="AD669" i="1"/>
  <c r="AD578" i="1"/>
  <c r="AD580" i="1" s="1"/>
  <c r="AC308" i="1"/>
  <c r="H154" i="2"/>
  <c r="O154" i="2"/>
  <c r="X154" i="2"/>
  <c r="L154" i="2"/>
  <c r="S154" i="2"/>
  <c r="I154" i="2"/>
  <c r="P154" i="2"/>
  <c r="W154" i="2"/>
  <c r="N154" i="2"/>
  <c r="V154" i="2"/>
  <c r="K154" i="2"/>
  <c r="R154" i="2"/>
  <c r="G154" i="2"/>
  <c r="T154" i="2"/>
  <c r="Y154" i="2"/>
  <c r="M154" i="2"/>
  <c r="U154" i="2"/>
  <c r="J154" i="2"/>
  <c r="Q154" i="2"/>
  <c r="Z154" i="2"/>
  <c r="AA397" i="2"/>
  <c r="W677" i="2"/>
  <c r="L677" i="2"/>
  <c r="Y677" i="2"/>
  <c r="M677" i="2"/>
  <c r="X677" i="2"/>
  <c r="I677" i="2"/>
  <c r="V677" i="2"/>
  <c r="Z677" i="2"/>
  <c r="P677" i="2"/>
  <c r="O677" i="2"/>
  <c r="H677" i="2"/>
  <c r="U677" i="2"/>
  <c r="T677" i="2"/>
  <c r="J677" i="2"/>
  <c r="S677" i="2"/>
  <c r="Q677" i="2"/>
  <c r="K677" i="2"/>
  <c r="R677" i="2"/>
  <c r="G677" i="2"/>
  <c r="N677" i="2"/>
  <c r="F505" i="2"/>
  <c r="AA608" i="1"/>
  <c r="M212" i="2"/>
  <c r="M213" i="2" s="1"/>
  <c r="O212" i="2"/>
  <c r="L212" i="2"/>
  <c r="L213" i="2" s="1"/>
  <c r="Q212" i="2"/>
  <c r="Q213" i="2" s="1"/>
  <c r="S212" i="2"/>
  <c r="S213" i="2" s="1"/>
  <c r="W212" i="2"/>
  <c r="W213" i="2" s="1"/>
  <c r="V212" i="2"/>
  <c r="V213" i="2" s="1"/>
  <c r="Z212" i="2"/>
  <c r="Z213" i="2" s="1"/>
  <c r="J212" i="2"/>
  <c r="N212" i="2"/>
  <c r="G212" i="2"/>
  <c r="G213" i="2" s="1"/>
  <c r="P212" i="2"/>
  <c r="R212" i="2"/>
  <c r="R213" i="2" s="1"/>
  <c r="T212" i="2"/>
  <c r="Y212" i="2"/>
  <c r="Y213" i="2" s="1"/>
  <c r="X212" i="2"/>
  <c r="X213" i="2" s="1"/>
  <c r="I212" i="2"/>
  <c r="I213" i="2" s="1"/>
  <c r="H212" i="2"/>
  <c r="K212" i="2"/>
  <c r="U212" i="2"/>
  <c r="J623" i="2"/>
  <c r="I623" i="2"/>
  <c r="L623" i="2"/>
  <c r="O623" i="2"/>
  <c r="S623" i="2"/>
  <c r="U623" i="2"/>
  <c r="Q623" i="2"/>
  <c r="V623" i="2"/>
  <c r="X623" i="2"/>
  <c r="Z623" i="2"/>
  <c r="H623" i="2"/>
  <c r="G623" i="2"/>
  <c r="K623" i="2"/>
  <c r="N623" i="2"/>
  <c r="M623" i="2"/>
  <c r="T623" i="2"/>
  <c r="P623" i="2"/>
  <c r="R623" i="2"/>
  <c r="W623" i="2"/>
  <c r="Y623" i="2"/>
  <c r="AE667" i="1"/>
  <c r="AF667" i="1" s="1"/>
  <c r="AG667" i="1" s="1"/>
  <c r="AF60" i="1"/>
  <c r="AG60" i="1" s="1"/>
  <c r="AE536" i="1"/>
  <c r="AF536" i="1" s="1"/>
  <c r="AG536" i="1" s="1"/>
  <c r="AE577" i="1"/>
  <c r="AE329" i="1"/>
  <c r="AE328" i="1"/>
  <c r="AF328" i="1" s="1"/>
  <c r="AG328" i="1" s="1"/>
  <c r="AE586" i="1"/>
  <c r="AE594" i="1"/>
  <c r="AE535" i="1"/>
  <c r="AF535" i="1" s="1"/>
  <c r="AG535" i="1" s="1"/>
  <c r="AE15" i="1"/>
  <c r="AF9" i="1"/>
  <c r="AG9" i="1" s="1"/>
  <c r="F339" i="2"/>
  <c r="AA333" i="2"/>
  <c r="AE660" i="1"/>
  <c r="AF660" i="1" s="1"/>
  <c r="AG660" i="1" s="1"/>
  <c r="AE404" i="1"/>
  <c r="AF404" i="1" s="1"/>
  <c r="AG404" i="1" s="1"/>
  <c r="AF393" i="1"/>
  <c r="AG393" i="1" s="1"/>
  <c r="AE169" i="1"/>
  <c r="AE659" i="1"/>
  <c r="AF659" i="1" s="1"/>
  <c r="AG659" i="1" s="1"/>
  <c r="AF381" i="1"/>
  <c r="AG381" i="1" s="1"/>
  <c r="AE158" i="1"/>
  <c r="AE661" i="1"/>
  <c r="AF661" i="1" s="1"/>
  <c r="AG661" i="1" s="1"/>
  <c r="AF402" i="1"/>
  <c r="AG402" i="1" s="1"/>
  <c r="AE179" i="1"/>
  <c r="AA211" i="2"/>
  <c r="U151" i="2"/>
  <c r="M151" i="2"/>
  <c r="J151" i="2"/>
  <c r="T151" i="2"/>
  <c r="L151" i="2"/>
  <c r="Q151" i="2"/>
  <c r="N151" i="2"/>
  <c r="G400" i="2"/>
  <c r="L400" i="2"/>
  <c r="Y400" i="2"/>
  <c r="W400" i="2"/>
  <c r="P400" i="2"/>
  <c r="R400" i="2"/>
  <c r="V400" i="2"/>
  <c r="I400" i="2"/>
  <c r="O400" i="2"/>
  <c r="S400" i="2"/>
  <c r="M400" i="2"/>
  <c r="Z400" i="2"/>
  <c r="T400" i="2"/>
  <c r="X400" i="2"/>
  <c r="Q400" i="2"/>
  <c r="U400" i="2"/>
  <c r="K400" i="2"/>
  <c r="H400" i="2"/>
  <c r="N400" i="2"/>
  <c r="J400" i="2"/>
  <c r="U499" i="2"/>
  <c r="Z654" i="1"/>
  <c r="Z112" i="1"/>
  <c r="Z116" i="1" s="1"/>
  <c r="Z140" i="1" s="1"/>
  <c r="F159" i="2" s="1"/>
  <c r="AE241" i="1"/>
  <c r="AF241" i="1" s="1"/>
  <c r="AG241" i="1" s="1"/>
  <c r="AF226" i="1"/>
  <c r="AG226" i="1" s="1"/>
  <c r="AA538" i="1"/>
  <c r="AA540" i="1" s="1"/>
  <c r="AB538" i="1"/>
  <c r="AB540" i="1" s="1"/>
  <c r="AB331" i="1"/>
  <c r="AB333" i="1" s="1"/>
  <c r="F213" i="2"/>
  <c r="AA556" i="2"/>
  <c r="AA699" i="2"/>
  <c r="AF636" i="1"/>
  <c r="AG636" i="1" s="1"/>
  <c r="AE453" i="1"/>
  <c r="AF637" i="1"/>
  <c r="AG637" i="1" s="1"/>
  <c r="AE474" i="1"/>
  <c r="AA454" i="2"/>
  <c r="I562" i="2"/>
  <c r="X562" i="2"/>
  <c r="L562" i="2"/>
  <c r="V562" i="2"/>
  <c r="Z562" i="2"/>
  <c r="M562" i="2"/>
  <c r="Y562" i="2"/>
  <c r="W562" i="2"/>
  <c r="O562" i="2"/>
  <c r="H562" i="2"/>
  <c r="K562" i="2"/>
  <c r="U562" i="2"/>
  <c r="T562" i="2"/>
  <c r="S562" i="2"/>
  <c r="P562" i="2"/>
  <c r="Q562" i="2"/>
  <c r="J562" i="2"/>
  <c r="R562" i="2"/>
  <c r="G562" i="2"/>
  <c r="N562" i="2"/>
  <c r="Y620" i="2"/>
  <c r="M620" i="2"/>
  <c r="V620" i="2"/>
  <c r="Z620" i="2"/>
  <c r="W620" i="2"/>
  <c r="I620" i="2"/>
  <c r="L620" i="2"/>
  <c r="X620" i="2"/>
  <c r="S620" i="2"/>
  <c r="Q620" i="2"/>
  <c r="J620" i="2"/>
  <c r="P620" i="2"/>
  <c r="O620" i="2"/>
  <c r="H620" i="2"/>
  <c r="K620" i="2"/>
  <c r="U620" i="2"/>
  <c r="T620" i="2"/>
  <c r="G620" i="2"/>
  <c r="N620" i="2"/>
  <c r="R620" i="2"/>
  <c r="M105" i="2"/>
  <c r="W105" i="2"/>
  <c r="L105" i="2"/>
  <c r="X105" i="2"/>
  <c r="I105" i="2"/>
  <c r="Y105" i="2"/>
  <c r="V105" i="2"/>
  <c r="Z105" i="2"/>
  <c r="S105" i="2"/>
  <c r="P105" i="2"/>
  <c r="Q105" i="2"/>
  <c r="K105" i="2"/>
  <c r="U105" i="2"/>
  <c r="J105" i="2"/>
  <c r="O105" i="2"/>
  <c r="H105" i="2"/>
  <c r="T105" i="2"/>
  <c r="G105" i="2"/>
  <c r="N105" i="2"/>
  <c r="R105" i="2"/>
  <c r="L273" i="2"/>
  <c r="W273" i="2"/>
  <c r="Z273" i="2"/>
  <c r="I273" i="2"/>
  <c r="V273" i="2"/>
  <c r="X273" i="2"/>
  <c r="Y273" i="2"/>
  <c r="T273" i="2"/>
  <c r="S273" i="2"/>
  <c r="M273" i="2"/>
  <c r="K273" i="2"/>
  <c r="U273" i="2"/>
  <c r="O273" i="2"/>
  <c r="R273" i="2"/>
  <c r="J273" i="2"/>
  <c r="Q273" i="2"/>
  <c r="P273" i="2"/>
  <c r="H273" i="2"/>
  <c r="G273" i="2"/>
  <c r="N273" i="2"/>
  <c r="Y654" i="1"/>
  <c r="Y112" i="1"/>
  <c r="Y116" i="1" s="1"/>
  <c r="Y140" i="1" s="1"/>
  <c r="F155" i="2" s="1"/>
  <c r="I565" i="2"/>
  <c r="G565" i="2"/>
  <c r="J565" i="2"/>
  <c r="M565" i="2"/>
  <c r="N565" i="2"/>
  <c r="V565" i="2"/>
  <c r="Q565" i="2"/>
  <c r="S565" i="2"/>
  <c r="W565" i="2"/>
  <c r="Z565" i="2"/>
  <c r="K565" i="2"/>
  <c r="H565" i="2"/>
  <c r="L565" i="2"/>
  <c r="O565" i="2"/>
  <c r="T565" i="2"/>
  <c r="P565" i="2"/>
  <c r="R565" i="2"/>
  <c r="U565" i="2"/>
  <c r="Y565" i="2"/>
  <c r="X565" i="2"/>
  <c r="J680" i="2"/>
  <c r="H680" i="2"/>
  <c r="L680" i="2"/>
  <c r="O680" i="2"/>
  <c r="P680" i="2"/>
  <c r="Q680" i="2"/>
  <c r="T680" i="2"/>
  <c r="X680" i="2"/>
  <c r="V680" i="2"/>
  <c r="Y680" i="2"/>
  <c r="G680" i="2"/>
  <c r="K680" i="2"/>
  <c r="I680" i="2"/>
  <c r="M680" i="2"/>
  <c r="N680" i="2"/>
  <c r="R680" i="2"/>
  <c r="S680" i="2"/>
  <c r="U680" i="2"/>
  <c r="Z680" i="2"/>
  <c r="W680" i="2"/>
  <c r="F508" i="2"/>
  <c r="AB608" i="1"/>
  <c r="G108" i="2"/>
  <c r="I108" i="2"/>
  <c r="K108" i="2"/>
  <c r="M108" i="2"/>
  <c r="O108" i="2"/>
  <c r="Q108" i="2"/>
  <c r="U108" i="2"/>
  <c r="S108" i="2"/>
  <c r="W108" i="2"/>
  <c r="X108" i="2"/>
  <c r="H108" i="2"/>
  <c r="J108" i="2"/>
  <c r="L108" i="2"/>
  <c r="N108" i="2"/>
  <c r="P108" i="2"/>
  <c r="R108" i="2"/>
  <c r="V108" i="2"/>
  <c r="T108" i="2"/>
  <c r="Z108" i="2"/>
  <c r="Y108" i="2"/>
  <c r="AE208" i="1"/>
  <c r="AF208" i="1" s="1"/>
  <c r="AG208" i="1" s="1"/>
  <c r="AF196" i="1"/>
  <c r="AG196" i="1" s="1"/>
  <c r="AE658" i="1"/>
  <c r="AF658" i="1" s="1"/>
  <c r="AG658" i="1" s="1"/>
  <c r="AE383" i="1"/>
  <c r="AF372" i="1"/>
  <c r="AG372" i="1" s="1"/>
  <c r="AE146" i="1"/>
  <c r="AF136" i="1"/>
  <c r="AG136" i="1" s="1"/>
  <c r="AE138" i="1"/>
  <c r="AF138" i="1" s="1"/>
  <c r="AG138" i="1" s="1"/>
  <c r="H151" i="2"/>
  <c r="P151" i="2"/>
  <c r="AA150" i="2"/>
  <c r="G151" i="2"/>
  <c r="I151" i="2"/>
  <c r="R151" i="2"/>
  <c r="S151" i="2"/>
  <c r="K151" i="2"/>
  <c r="V457" i="2"/>
  <c r="L457" i="2"/>
  <c r="M457" i="2"/>
  <c r="T457" i="2"/>
  <c r="W457" i="2"/>
  <c r="S457" i="2"/>
  <c r="I457" i="2"/>
  <c r="O457" i="2"/>
  <c r="R457" i="2"/>
  <c r="Y457" i="2"/>
  <c r="G457" i="2"/>
  <c r="P457" i="2"/>
  <c r="X457" i="2"/>
  <c r="Z457" i="2"/>
  <c r="Q457" i="2"/>
  <c r="U457" i="2"/>
  <c r="K457" i="2"/>
  <c r="H457" i="2"/>
  <c r="N457" i="2"/>
  <c r="J457" i="2"/>
  <c r="AB657" i="1"/>
  <c r="AB120" i="1"/>
  <c r="I499" i="2"/>
  <c r="AA498" i="2"/>
  <c r="L216" i="2"/>
  <c r="W216" i="2"/>
  <c r="Z216" i="2"/>
  <c r="I216" i="2"/>
  <c r="V216" i="2"/>
  <c r="X216" i="2"/>
  <c r="Y216" i="2"/>
  <c r="R216" i="2"/>
  <c r="Q216" i="2"/>
  <c r="P216" i="2"/>
  <c r="O216" i="2"/>
  <c r="T216" i="2"/>
  <c r="S216" i="2"/>
  <c r="M216" i="2"/>
  <c r="K216" i="2"/>
  <c r="U216" i="2"/>
  <c r="J216" i="2"/>
  <c r="H216" i="2"/>
  <c r="G216" i="2"/>
  <c r="N216" i="2"/>
  <c r="AD666" i="1"/>
  <c r="AD528" i="1"/>
  <c r="AD318" i="1"/>
  <c r="AD525" i="1"/>
  <c r="AD322" i="1"/>
  <c r="AD319" i="1"/>
  <c r="AD317" i="1"/>
  <c r="AD326" i="1"/>
  <c r="AD320" i="1"/>
  <c r="AD327" i="1"/>
  <c r="AD534" i="1"/>
  <c r="AD526" i="1"/>
  <c r="AD531" i="1"/>
  <c r="AD530" i="1"/>
  <c r="AD533" i="1"/>
  <c r="AD527" i="1"/>
  <c r="AD323" i="1"/>
  <c r="AA46" i="2"/>
  <c r="AD279" i="1"/>
  <c r="AA336" i="2"/>
  <c r="AA671" i="2"/>
  <c r="AA49" i="2"/>
  <c r="AA99" i="2"/>
  <c r="AB211" i="2" l="1"/>
  <c r="AC211" i="2"/>
  <c r="AB498" i="2"/>
  <c r="AC498" i="2"/>
  <c r="AB454" i="2"/>
  <c r="AC454" i="2"/>
  <c r="AB99" i="2"/>
  <c r="AC99" i="2"/>
  <c r="AB150" i="2"/>
  <c r="AC150" i="2"/>
  <c r="AB699" i="2"/>
  <c r="AC699" i="2"/>
  <c r="AB397" i="2"/>
  <c r="AC397" i="2"/>
  <c r="AB268" i="2"/>
  <c r="AC268" i="2"/>
  <c r="AB671" i="2"/>
  <c r="AC671" i="2"/>
  <c r="AB336" i="2"/>
  <c r="AC336" i="2"/>
  <c r="AB49" i="2"/>
  <c r="AC49" i="2"/>
  <c r="AB46" i="2"/>
  <c r="AC46" i="2"/>
  <c r="AB556" i="2"/>
  <c r="AC556" i="2"/>
  <c r="AB333" i="2"/>
  <c r="AC333" i="2"/>
  <c r="U270" i="2"/>
  <c r="P213" i="2"/>
  <c r="T213" i="2"/>
  <c r="H213" i="2"/>
  <c r="N213" i="2"/>
  <c r="O213" i="2"/>
  <c r="K213" i="2"/>
  <c r="J213" i="2"/>
  <c r="L52" i="2"/>
  <c r="AA269" i="2"/>
  <c r="AC130" i="1"/>
  <c r="AF79" i="1"/>
  <c r="AG79" i="1" s="1"/>
  <c r="AC598" i="1"/>
  <c r="F511" i="2" s="1"/>
  <c r="Z511" i="2" s="1"/>
  <c r="AC324" i="1"/>
  <c r="S52" i="2"/>
  <c r="Q52" i="2"/>
  <c r="K52" i="2"/>
  <c r="AC325" i="1"/>
  <c r="Y52" i="2"/>
  <c r="I52" i="2"/>
  <c r="G52" i="2"/>
  <c r="W52" i="2"/>
  <c r="AC604" i="1"/>
  <c r="F683" i="2" s="1"/>
  <c r="T683" i="2" s="1"/>
  <c r="AC109" i="1"/>
  <c r="F111" i="2" s="1"/>
  <c r="Y111" i="2" s="1"/>
  <c r="U52" i="2"/>
  <c r="Z52" i="2"/>
  <c r="X52" i="2"/>
  <c r="T52" i="2"/>
  <c r="AC602" i="1"/>
  <c r="F626" i="2" s="1"/>
  <c r="G626" i="2" s="1"/>
  <c r="J52" i="2"/>
  <c r="V52" i="2"/>
  <c r="P52" i="2"/>
  <c r="AC529" i="1"/>
  <c r="AC538" i="1" s="1"/>
  <c r="AC540" i="1" s="1"/>
  <c r="AC542" i="1" s="1"/>
  <c r="AC606" i="1"/>
  <c r="AC321" i="1"/>
  <c r="N52" i="2"/>
  <c r="R52" i="2"/>
  <c r="M52" i="2"/>
  <c r="AC600" i="1"/>
  <c r="F568" i="2" s="1"/>
  <c r="O568" i="2" s="1"/>
  <c r="H52" i="2"/>
  <c r="O52" i="2"/>
  <c r="F219" i="2"/>
  <c r="M219" i="2" s="1"/>
  <c r="AA610" i="1"/>
  <c r="AA216" i="2"/>
  <c r="AA273" i="2"/>
  <c r="AD308" i="1"/>
  <c r="AA151" i="2"/>
  <c r="AE155" i="1"/>
  <c r="AF146" i="1"/>
  <c r="AE427" i="1"/>
  <c r="AF427" i="1" s="1"/>
  <c r="AG427" i="1" s="1"/>
  <c r="AF383" i="1"/>
  <c r="AG383" i="1" s="1"/>
  <c r="J155" i="2"/>
  <c r="O155" i="2"/>
  <c r="M155" i="2"/>
  <c r="M156" i="2" s="1"/>
  <c r="R155" i="2"/>
  <c r="R156" i="2" s="1"/>
  <c r="P155" i="2"/>
  <c r="S155" i="2"/>
  <c r="S156" i="2" s="1"/>
  <c r="V155" i="2"/>
  <c r="V156" i="2" s="1"/>
  <c r="X155" i="2"/>
  <c r="X156" i="2" s="1"/>
  <c r="G155" i="2"/>
  <c r="G156" i="2" s="1"/>
  <c r="L155" i="2"/>
  <c r="L156" i="2" s="1"/>
  <c r="N155" i="2"/>
  <c r="T155" i="2"/>
  <c r="Q155" i="2"/>
  <c r="Q156" i="2" s="1"/>
  <c r="Z155" i="2"/>
  <c r="Z156" i="2" s="1"/>
  <c r="W155" i="2"/>
  <c r="W156" i="2" s="1"/>
  <c r="Y155" i="2"/>
  <c r="Y156" i="2" s="1"/>
  <c r="I155" i="2"/>
  <c r="H155" i="2"/>
  <c r="K155" i="2"/>
  <c r="U155" i="2"/>
  <c r="AA654" i="1"/>
  <c r="AA112" i="1"/>
  <c r="AA116" i="1" s="1"/>
  <c r="AA337" i="1"/>
  <c r="AA620" i="2"/>
  <c r="AB656" i="1"/>
  <c r="AB542" i="1"/>
  <c r="AB119" i="1"/>
  <c r="AB122" i="1" s="1"/>
  <c r="F279" i="2"/>
  <c r="I159" i="2"/>
  <c r="V159" i="2"/>
  <c r="Z159" i="2"/>
  <c r="Y159" i="2"/>
  <c r="L159" i="2"/>
  <c r="W159" i="2"/>
  <c r="X159" i="2"/>
  <c r="M159" i="2"/>
  <c r="U159" i="2"/>
  <c r="J159" i="2"/>
  <c r="T159" i="2"/>
  <c r="S159" i="2"/>
  <c r="K159" i="2"/>
  <c r="R159" i="2"/>
  <c r="Q159" i="2"/>
  <c r="P159" i="2"/>
  <c r="O159" i="2"/>
  <c r="H159" i="2"/>
  <c r="G159" i="2"/>
  <c r="N159" i="2"/>
  <c r="AE164" i="1"/>
  <c r="AF164" i="1" s="1"/>
  <c r="AG164" i="1" s="1"/>
  <c r="AF158" i="1"/>
  <c r="AG158" i="1" s="1"/>
  <c r="G339" i="2"/>
  <c r="L339" i="2"/>
  <c r="P339" i="2"/>
  <c r="R339" i="2"/>
  <c r="T339" i="2"/>
  <c r="Y339" i="2"/>
  <c r="W339" i="2"/>
  <c r="I339" i="2"/>
  <c r="M339" i="2"/>
  <c r="O339" i="2"/>
  <c r="V339" i="2"/>
  <c r="S339" i="2"/>
  <c r="X339" i="2"/>
  <c r="Z339" i="2"/>
  <c r="Q339" i="2"/>
  <c r="U339" i="2"/>
  <c r="K339" i="2"/>
  <c r="H339" i="2"/>
  <c r="N339" i="2"/>
  <c r="J339" i="2"/>
  <c r="AF586" i="1"/>
  <c r="AG586" i="1" s="1"/>
  <c r="AE588" i="1"/>
  <c r="U213" i="2"/>
  <c r="AD95" i="1"/>
  <c r="AD98" i="1" s="1"/>
  <c r="AD655" i="1"/>
  <c r="AD81" i="1"/>
  <c r="F55" i="2"/>
  <c r="AD127" i="1"/>
  <c r="AD113" i="1"/>
  <c r="AD125" i="1"/>
  <c r="AD128" i="1"/>
  <c r="AD114" i="1"/>
  <c r="AD126" i="1"/>
  <c r="AA457" i="2"/>
  <c r="AA565" i="2"/>
  <c r="AA562" i="2"/>
  <c r="AA499" i="2"/>
  <c r="AA623" i="2"/>
  <c r="AA677" i="2"/>
  <c r="F156" i="2"/>
  <c r="I508" i="2"/>
  <c r="G508" i="2"/>
  <c r="M508" i="2"/>
  <c r="N508" i="2"/>
  <c r="Q508" i="2"/>
  <c r="S508" i="2"/>
  <c r="V508" i="2"/>
  <c r="T508" i="2"/>
  <c r="X508" i="2"/>
  <c r="Z508" i="2"/>
  <c r="H508" i="2"/>
  <c r="K508" i="2"/>
  <c r="J508" i="2"/>
  <c r="L508" i="2"/>
  <c r="O508" i="2"/>
  <c r="R508" i="2"/>
  <c r="U508" i="2"/>
  <c r="P508" i="2"/>
  <c r="W508" i="2"/>
  <c r="Y508" i="2"/>
  <c r="AE484" i="1"/>
  <c r="AF474" i="1"/>
  <c r="AG474" i="1" s="1"/>
  <c r="AE465" i="1"/>
  <c r="AF453" i="1"/>
  <c r="AG453" i="1" s="1"/>
  <c r="F342" i="2"/>
  <c r="AB610" i="1"/>
  <c r="AB335" i="1"/>
  <c r="F222" i="2"/>
  <c r="AA656" i="1"/>
  <c r="AA542" i="1"/>
  <c r="F276" i="2"/>
  <c r="AA119" i="1"/>
  <c r="AA122" i="1" s="1"/>
  <c r="AE185" i="1"/>
  <c r="AF185" i="1" s="1"/>
  <c r="AG185" i="1" s="1"/>
  <c r="AF179" i="1"/>
  <c r="AG179" i="1" s="1"/>
  <c r="AE176" i="1"/>
  <c r="AF169" i="1"/>
  <c r="AG169" i="1" s="1"/>
  <c r="AE69" i="1"/>
  <c r="AE669" i="1"/>
  <c r="AF669" i="1" s="1"/>
  <c r="AG669" i="1" s="1"/>
  <c r="AF15" i="1"/>
  <c r="AG15" i="1" s="1"/>
  <c r="AE578" i="1"/>
  <c r="AF578" i="1" s="1"/>
  <c r="AG578" i="1" s="1"/>
  <c r="AF594" i="1"/>
  <c r="AG594" i="1" s="1"/>
  <c r="AE596" i="1"/>
  <c r="AF577" i="1"/>
  <c r="AG577" i="1" s="1"/>
  <c r="AA212" i="2"/>
  <c r="M505" i="2"/>
  <c r="X505" i="2"/>
  <c r="L505" i="2"/>
  <c r="V505" i="2"/>
  <c r="Z505" i="2"/>
  <c r="W505" i="2"/>
  <c r="I505" i="2"/>
  <c r="Y505" i="2"/>
  <c r="P505" i="2"/>
  <c r="Q505" i="2"/>
  <c r="K505" i="2"/>
  <c r="S505" i="2"/>
  <c r="O505" i="2"/>
  <c r="H505" i="2"/>
  <c r="U505" i="2"/>
  <c r="T505" i="2"/>
  <c r="J505" i="2"/>
  <c r="N505" i="2"/>
  <c r="R505" i="2"/>
  <c r="G505" i="2"/>
  <c r="AA154" i="2"/>
  <c r="AC657" i="1"/>
  <c r="AC120" i="1"/>
  <c r="AA108" i="2"/>
  <c r="AA680" i="2"/>
  <c r="AA105" i="2"/>
  <c r="AA400" i="2"/>
  <c r="AA270" i="2"/>
  <c r="AB400" i="2" l="1"/>
  <c r="AC400" i="2"/>
  <c r="AB677" i="2"/>
  <c r="AC677" i="2"/>
  <c r="AB565" i="2"/>
  <c r="AC565" i="2"/>
  <c r="AB216" i="2"/>
  <c r="AC216" i="2"/>
  <c r="AB105" i="2"/>
  <c r="AC105" i="2"/>
  <c r="AB623" i="2"/>
  <c r="AC623" i="2"/>
  <c r="AB457" i="2"/>
  <c r="AC457" i="2"/>
  <c r="AB620" i="2"/>
  <c r="AC620" i="2"/>
  <c r="AB151" i="2"/>
  <c r="AC151" i="2"/>
  <c r="AB270" i="2"/>
  <c r="AC270" i="2"/>
  <c r="AB108" i="2"/>
  <c r="AC108" i="2"/>
  <c r="AB680" i="2"/>
  <c r="AC680" i="2"/>
  <c r="AB154" i="2"/>
  <c r="AC154" i="2"/>
  <c r="AB499" i="2"/>
  <c r="AC499" i="2"/>
  <c r="AB269" i="2"/>
  <c r="AC269" i="2"/>
  <c r="AB212" i="2"/>
  <c r="AC212" i="2"/>
  <c r="AB562" i="2"/>
  <c r="AC562" i="2"/>
  <c r="AB273" i="2"/>
  <c r="AC273" i="2"/>
  <c r="U156" i="2"/>
  <c r="K156" i="2"/>
  <c r="H156" i="2"/>
  <c r="O156" i="2"/>
  <c r="AA213" i="2"/>
  <c r="T156" i="2"/>
  <c r="J156" i="2"/>
  <c r="P156" i="2"/>
  <c r="L683" i="2"/>
  <c r="Z683" i="2"/>
  <c r="P568" i="2"/>
  <c r="G511" i="2"/>
  <c r="G111" i="2"/>
  <c r="M568" i="2"/>
  <c r="U511" i="2"/>
  <c r="W511" i="2"/>
  <c r="P111" i="2"/>
  <c r="O111" i="2"/>
  <c r="N111" i="2"/>
  <c r="V111" i="2"/>
  <c r="J111" i="2"/>
  <c r="R111" i="2"/>
  <c r="L111" i="2"/>
  <c r="K111" i="2"/>
  <c r="M111" i="2"/>
  <c r="U111" i="2"/>
  <c r="I111" i="2"/>
  <c r="H111" i="2"/>
  <c r="W111" i="2"/>
  <c r="Q111" i="2"/>
  <c r="T111" i="2"/>
  <c r="Z111" i="2"/>
  <c r="S111" i="2"/>
  <c r="J511" i="2"/>
  <c r="T511" i="2"/>
  <c r="R511" i="2"/>
  <c r="N511" i="2"/>
  <c r="P511" i="2"/>
  <c r="S511" i="2"/>
  <c r="O511" i="2"/>
  <c r="L511" i="2"/>
  <c r="V511" i="2"/>
  <c r="W219" i="2"/>
  <c r="H511" i="2"/>
  <c r="K511" i="2"/>
  <c r="M511" i="2"/>
  <c r="I511" i="2"/>
  <c r="U568" i="2"/>
  <c r="Q511" i="2"/>
  <c r="Y511" i="2"/>
  <c r="X511" i="2"/>
  <c r="X111" i="2"/>
  <c r="Y219" i="2"/>
  <c r="N219" i="2"/>
  <c r="H219" i="2"/>
  <c r="T219" i="2"/>
  <c r="K219" i="2"/>
  <c r="O219" i="2"/>
  <c r="V219" i="2"/>
  <c r="AC331" i="1"/>
  <c r="AC333" i="1" s="1"/>
  <c r="AC335" i="1" s="1"/>
  <c r="AC112" i="1" s="1"/>
  <c r="AC116" i="1" s="1"/>
  <c r="P219" i="2"/>
  <c r="G219" i="2"/>
  <c r="R219" i="2"/>
  <c r="Z219" i="2"/>
  <c r="Q219" i="2"/>
  <c r="X219" i="2"/>
  <c r="L219" i="2"/>
  <c r="U219" i="2"/>
  <c r="I219" i="2"/>
  <c r="J219" i="2"/>
  <c r="S219" i="2"/>
  <c r="H626" i="2"/>
  <c r="I626" i="2"/>
  <c r="M626" i="2"/>
  <c r="AA52" i="2"/>
  <c r="AC608" i="1"/>
  <c r="AC610" i="1" s="1"/>
  <c r="I568" i="2"/>
  <c r="X683" i="2"/>
  <c r="G568" i="2"/>
  <c r="K626" i="2"/>
  <c r="N683" i="2"/>
  <c r="P683" i="2"/>
  <c r="R683" i="2"/>
  <c r="Q568" i="2"/>
  <c r="X568" i="2"/>
  <c r="Y683" i="2"/>
  <c r="H568" i="2"/>
  <c r="J683" i="2"/>
  <c r="K568" i="2"/>
  <c r="U626" i="2"/>
  <c r="H683" i="2"/>
  <c r="S683" i="2"/>
  <c r="M683" i="2"/>
  <c r="Z568" i="2"/>
  <c r="Y568" i="2"/>
  <c r="W683" i="2"/>
  <c r="L568" i="2"/>
  <c r="V683" i="2"/>
  <c r="Q626" i="2"/>
  <c r="K683" i="2"/>
  <c r="O683" i="2"/>
  <c r="G683" i="2"/>
  <c r="W568" i="2"/>
  <c r="V568" i="2"/>
  <c r="R626" i="2"/>
  <c r="U683" i="2"/>
  <c r="I683" i="2"/>
  <c r="J568" i="2"/>
  <c r="S568" i="2"/>
  <c r="R568" i="2"/>
  <c r="L626" i="2"/>
  <c r="Q683" i="2"/>
  <c r="N568" i="2"/>
  <c r="T568" i="2"/>
  <c r="P626" i="2"/>
  <c r="Y626" i="2"/>
  <c r="W626" i="2"/>
  <c r="Z626" i="2"/>
  <c r="J626" i="2"/>
  <c r="X626" i="2"/>
  <c r="T626" i="2"/>
  <c r="N626" i="2"/>
  <c r="S626" i="2"/>
  <c r="V626" i="2"/>
  <c r="O626" i="2"/>
  <c r="F282" i="2"/>
  <c r="L282" i="2" s="1"/>
  <c r="AC119" i="1"/>
  <c r="AC122" i="1" s="1"/>
  <c r="N156" i="2"/>
  <c r="AC656" i="1"/>
  <c r="AE580" i="1"/>
  <c r="F345" i="2" s="1"/>
  <c r="AD130" i="1"/>
  <c r="AE655" i="1"/>
  <c r="AF655" i="1" s="1"/>
  <c r="AG655" i="1" s="1"/>
  <c r="AE95" i="1"/>
  <c r="AE81" i="1"/>
  <c r="AF81" i="1" s="1"/>
  <c r="AG81" i="1" s="1"/>
  <c r="AF69" i="1"/>
  <c r="AG69" i="1" s="1"/>
  <c r="AE125" i="1"/>
  <c r="AE113" i="1"/>
  <c r="AF113" i="1" s="1"/>
  <c r="AG113" i="1" s="1"/>
  <c r="AE128" i="1"/>
  <c r="AF128" i="1" s="1"/>
  <c r="AG128" i="1" s="1"/>
  <c r="AE126" i="1"/>
  <c r="AF126" i="1" s="1"/>
  <c r="AG126" i="1" s="1"/>
  <c r="F58" i="2"/>
  <c r="F60" i="2" s="1"/>
  <c r="AE127" i="1"/>
  <c r="AF127" i="1" s="1"/>
  <c r="AG127" i="1" s="1"/>
  <c r="AE114" i="1"/>
  <c r="AF114" i="1" s="1"/>
  <c r="AG114" i="1" s="1"/>
  <c r="AE187" i="1"/>
  <c r="AF187" i="1" s="1"/>
  <c r="AG187" i="1" s="1"/>
  <c r="AF176" i="1"/>
  <c r="AG176" i="1" s="1"/>
  <c r="I276" i="2"/>
  <c r="M276" i="2"/>
  <c r="V276" i="2"/>
  <c r="X276" i="2"/>
  <c r="Z276" i="2"/>
  <c r="L276" i="2"/>
  <c r="W276" i="2"/>
  <c r="Y276" i="2"/>
  <c r="S276" i="2"/>
  <c r="O276" i="2"/>
  <c r="H276" i="2"/>
  <c r="Q276" i="2"/>
  <c r="T276" i="2"/>
  <c r="J276" i="2"/>
  <c r="P276" i="2"/>
  <c r="K276" i="2"/>
  <c r="U276" i="2"/>
  <c r="R276" i="2"/>
  <c r="G276" i="2"/>
  <c r="N276" i="2"/>
  <c r="AB654" i="1"/>
  <c r="AB112" i="1"/>
  <c r="AB116" i="1" s="1"/>
  <c r="AB140" i="1" s="1"/>
  <c r="F165" i="2" s="1"/>
  <c r="L342" i="2"/>
  <c r="V342" i="2"/>
  <c r="T342" i="2"/>
  <c r="X342" i="2"/>
  <c r="S342" i="2"/>
  <c r="Y342" i="2"/>
  <c r="I342" i="2"/>
  <c r="O342" i="2"/>
  <c r="R342" i="2"/>
  <c r="Z342" i="2"/>
  <c r="G342" i="2"/>
  <c r="M342" i="2"/>
  <c r="P342" i="2"/>
  <c r="W342" i="2"/>
  <c r="Q342" i="2"/>
  <c r="U342" i="2"/>
  <c r="K342" i="2"/>
  <c r="H342" i="2"/>
  <c r="N342" i="2"/>
  <c r="J342" i="2"/>
  <c r="I55" i="2"/>
  <c r="R55" i="2"/>
  <c r="V55" i="2"/>
  <c r="L55" i="2"/>
  <c r="S55" i="2"/>
  <c r="M55" i="2"/>
  <c r="O55" i="2"/>
  <c r="G55" i="2"/>
  <c r="P55" i="2"/>
  <c r="Z55" i="2"/>
  <c r="Y55" i="2"/>
  <c r="X55" i="2"/>
  <c r="T55" i="2"/>
  <c r="W55" i="2"/>
  <c r="Q55" i="2"/>
  <c r="K55" i="2"/>
  <c r="H55" i="2"/>
  <c r="N55" i="2"/>
  <c r="J55" i="2"/>
  <c r="U55" i="2"/>
  <c r="AF588" i="1"/>
  <c r="AG588" i="1" s="1"/>
  <c r="F403" i="2"/>
  <c r="I156" i="2"/>
  <c r="AA155" i="2"/>
  <c r="AD657" i="1"/>
  <c r="AD120" i="1"/>
  <c r="AA508" i="2"/>
  <c r="AA159" i="2"/>
  <c r="AA140" i="1"/>
  <c r="F162" i="2" s="1"/>
  <c r="AE166" i="1"/>
  <c r="AA505" i="2"/>
  <c r="AF596" i="1"/>
  <c r="AG596" i="1" s="1"/>
  <c r="F460" i="2"/>
  <c r="G222" i="2"/>
  <c r="H222" i="2"/>
  <c r="J222" i="2"/>
  <c r="N222" i="2"/>
  <c r="O222" i="2"/>
  <c r="R222" i="2"/>
  <c r="V222" i="2"/>
  <c r="T222" i="2"/>
  <c r="X222" i="2"/>
  <c r="Z222" i="2"/>
  <c r="K222" i="2"/>
  <c r="I222" i="2"/>
  <c r="L222" i="2"/>
  <c r="M222" i="2"/>
  <c r="Q222" i="2"/>
  <c r="S222" i="2"/>
  <c r="P222" i="2"/>
  <c r="U222" i="2"/>
  <c r="Y222" i="2"/>
  <c r="W222" i="2"/>
  <c r="AE664" i="1"/>
  <c r="AF664" i="1" s="1"/>
  <c r="AG664" i="1" s="1"/>
  <c r="AF465" i="1"/>
  <c r="AG465" i="1" s="1"/>
  <c r="AE246" i="1"/>
  <c r="AE665" i="1"/>
  <c r="AF665" i="1" s="1"/>
  <c r="AG665" i="1" s="1"/>
  <c r="AE486" i="1"/>
  <c r="AF484" i="1"/>
  <c r="AG484" i="1" s="1"/>
  <c r="AE263" i="1"/>
  <c r="AD109" i="1"/>
  <c r="F114" i="2" s="1"/>
  <c r="AD325" i="1"/>
  <c r="AD606" i="1"/>
  <c r="AD324" i="1"/>
  <c r="AD529" i="1"/>
  <c r="AD600" i="1"/>
  <c r="F571" i="2" s="1"/>
  <c r="AD532" i="1"/>
  <c r="AD604" i="1"/>
  <c r="F686" i="2" s="1"/>
  <c r="AD602" i="1"/>
  <c r="F629" i="2" s="1"/>
  <c r="AD321" i="1"/>
  <c r="AD598" i="1"/>
  <c r="AA339" i="2"/>
  <c r="H279" i="2"/>
  <c r="G279" i="2"/>
  <c r="J279" i="2"/>
  <c r="N279" i="2"/>
  <c r="L279" i="2"/>
  <c r="R279" i="2"/>
  <c r="U279" i="2"/>
  <c r="T279" i="2"/>
  <c r="X279" i="2"/>
  <c r="W279" i="2"/>
  <c r="K279" i="2"/>
  <c r="I279" i="2"/>
  <c r="M279" i="2"/>
  <c r="O279" i="2"/>
  <c r="Q279" i="2"/>
  <c r="S279" i="2"/>
  <c r="P279" i="2"/>
  <c r="V279" i="2"/>
  <c r="Z279" i="2"/>
  <c r="Y279" i="2"/>
  <c r="AF155" i="1"/>
  <c r="AG155" i="1" s="1"/>
  <c r="AG146" i="1"/>
  <c r="AB52" i="2" l="1"/>
  <c r="AC52" i="2"/>
  <c r="AB339" i="2"/>
  <c r="AC339" i="2"/>
  <c r="AB159" i="2"/>
  <c r="AC159" i="2"/>
  <c r="AB155" i="2"/>
  <c r="AC155" i="2"/>
  <c r="AB505" i="2"/>
  <c r="AC505" i="2"/>
  <c r="AB508" i="2"/>
  <c r="AC508" i="2"/>
  <c r="AB213" i="2"/>
  <c r="AC213" i="2"/>
  <c r="AA111" i="2"/>
  <c r="AA511" i="2"/>
  <c r="AC654" i="1"/>
  <c r="F225" i="2"/>
  <c r="I225" i="2" s="1"/>
  <c r="AA156" i="2"/>
  <c r="AA219" i="2"/>
  <c r="Q282" i="2"/>
  <c r="R282" i="2"/>
  <c r="O282" i="2"/>
  <c r="M282" i="2"/>
  <c r="N282" i="2"/>
  <c r="I282" i="2"/>
  <c r="H282" i="2"/>
  <c r="Z282" i="2"/>
  <c r="K282" i="2"/>
  <c r="P282" i="2"/>
  <c r="U282" i="2"/>
  <c r="G282" i="2"/>
  <c r="X282" i="2"/>
  <c r="V282" i="2"/>
  <c r="Y282" i="2"/>
  <c r="W282" i="2"/>
  <c r="J282" i="2"/>
  <c r="T282" i="2"/>
  <c r="S282" i="2"/>
  <c r="AA568" i="2"/>
  <c r="AA626" i="2"/>
  <c r="AA683" i="2"/>
  <c r="AF580" i="1"/>
  <c r="AG580" i="1" s="1"/>
  <c r="AC140" i="1"/>
  <c r="F168" i="2" s="1"/>
  <c r="S168" i="2" s="1"/>
  <c r="AD331" i="1"/>
  <c r="AD333" i="1" s="1"/>
  <c r="AD335" i="1" s="1"/>
  <c r="F514" i="2"/>
  <c r="AD608" i="1"/>
  <c r="L629" i="2"/>
  <c r="Y629" i="2"/>
  <c r="M629" i="2"/>
  <c r="S629" i="2"/>
  <c r="W629" i="2"/>
  <c r="P629" i="2"/>
  <c r="X629" i="2"/>
  <c r="I629" i="2"/>
  <c r="R629" i="2"/>
  <c r="T629" i="2"/>
  <c r="Z629" i="2"/>
  <c r="O629" i="2"/>
  <c r="G629" i="2"/>
  <c r="V629" i="2"/>
  <c r="Q629" i="2"/>
  <c r="K629" i="2"/>
  <c r="H629" i="2"/>
  <c r="U629" i="2"/>
  <c r="N629" i="2"/>
  <c r="J629" i="2"/>
  <c r="AE273" i="1"/>
  <c r="AF273" i="1" s="1"/>
  <c r="AG273" i="1" s="1"/>
  <c r="AF263" i="1"/>
  <c r="AG263" i="1" s="1"/>
  <c r="AE488" i="1"/>
  <c r="AF486" i="1"/>
  <c r="AG486" i="1" s="1"/>
  <c r="AE259" i="1"/>
  <c r="AF246" i="1"/>
  <c r="AG246" i="1" s="1"/>
  <c r="AA222" i="2"/>
  <c r="I162" i="2"/>
  <c r="W162" i="2"/>
  <c r="Y162" i="2"/>
  <c r="M162" i="2"/>
  <c r="V162" i="2"/>
  <c r="X162" i="2"/>
  <c r="Z162" i="2"/>
  <c r="L162" i="2"/>
  <c r="H162" i="2"/>
  <c r="S162" i="2"/>
  <c r="P162" i="2"/>
  <c r="O162" i="2"/>
  <c r="Q162" i="2"/>
  <c r="K162" i="2"/>
  <c r="U162" i="2"/>
  <c r="T162" i="2"/>
  <c r="J162" i="2"/>
  <c r="R162" i="2"/>
  <c r="N162" i="2"/>
  <c r="G162" i="2"/>
  <c r="I403" i="2"/>
  <c r="I405" i="2" s="1"/>
  <c r="I715" i="2" s="1"/>
  <c r="O403" i="2"/>
  <c r="O405" i="2" s="1"/>
  <c r="O715" i="2" s="1"/>
  <c r="M403" i="2"/>
  <c r="M405" i="2" s="1"/>
  <c r="M715" i="2" s="1"/>
  <c r="V403" i="2"/>
  <c r="V405" i="2" s="1"/>
  <c r="V715" i="2" s="1"/>
  <c r="V776" i="2" s="1"/>
  <c r="R403" i="2"/>
  <c r="R405" i="2" s="1"/>
  <c r="R715" i="2" s="1"/>
  <c r="R776" i="2" s="1"/>
  <c r="W403" i="2"/>
  <c r="W405" i="2" s="1"/>
  <c r="W715" i="2" s="1"/>
  <c r="W776" i="2" s="1"/>
  <c r="Y403" i="2"/>
  <c r="Y405" i="2" s="1"/>
  <c r="Y715" i="2" s="1"/>
  <c r="Y776" i="2" s="1"/>
  <c r="G403" i="2"/>
  <c r="G405" i="2" s="1"/>
  <c r="L403" i="2"/>
  <c r="L405" i="2" s="1"/>
  <c r="L715" i="2" s="1"/>
  <c r="T403" i="2"/>
  <c r="T405" i="2" s="1"/>
  <c r="T715" i="2" s="1"/>
  <c r="T776" i="2" s="1"/>
  <c r="P403" i="2"/>
  <c r="P405" i="2" s="1"/>
  <c r="P715" i="2" s="1"/>
  <c r="S403" i="2"/>
  <c r="S405" i="2" s="1"/>
  <c r="S715" i="2" s="1"/>
  <c r="S776" i="2" s="1"/>
  <c r="X403" i="2"/>
  <c r="X405" i="2" s="1"/>
  <c r="X715" i="2" s="1"/>
  <c r="X776" i="2" s="1"/>
  <c r="Z403" i="2"/>
  <c r="Z405" i="2" s="1"/>
  <c r="Z715" i="2" s="1"/>
  <c r="Z776" i="2" s="1"/>
  <c r="Q403" i="2"/>
  <c r="Q405" i="2" s="1"/>
  <c r="Q715" i="2" s="1"/>
  <c r="K403" i="2"/>
  <c r="K405" i="2" s="1"/>
  <c r="K715" i="2" s="1"/>
  <c r="H403" i="2"/>
  <c r="H405" i="2" s="1"/>
  <c r="H715" i="2" s="1"/>
  <c r="N403" i="2"/>
  <c r="N405" i="2" s="1"/>
  <c r="N715" i="2" s="1"/>
  <c r="J403" i="2"/>
  <c r="J405" i="2" s="1"/>
  <c r="J715" i="2" s="1"/>
  <c r="U403" i="2"/>
  <c r="F405" i="2"/>
  <c r="F715" i="2" s="1"/>
  <c r="F776" i="2" s="1"/>
  <c r="M58" i="2"/>
  <c r="M60" i="2" s="1"/>
  <c r="P58" i="2"/>
  <c r="P60" i="2" s="1"/>
  <c r="T58" i="2"/>
  <c r="T60" i="2" s="1"/>
  <c r="S58" i="2"/>
  <c r="S60" i="2" s="1"/>
  <c r="Z58" i="2"/>
  <c r="Z60" i="2" s="1"/>
  <c r="Y58" i="2"/>
  <c r="Y60" i="2" s="1"/>
  <c r="I58" i="2"/>
  <c r="I60" i="2" s="1"/>
  <c r="G58" i="2"/>
  <c r="G60" i="2" s="1"/>
  <c r="L58" i="2"/>
  <c r="L60" i="2" s="1"/>
  <c r="O58" i="2"/>
  <c r="O60" i="2" s="1"/>
  <c r="R58" i="2"/>
  <c r="R60" i="2" s="1"/>
  <c r="V58" i="2"/>
  <c r="V60" i="2" s="1"/>
  <c r="W58" i="2"/>
  <c r="W60" i="2" s="1"/>
  <c r="X58" i="2"/>
  <c r="X60" i="2" s="1"/>
  <c r="Q58" i="2"/>
  <c r="Q60" i="2" s="1"/>
  <c r="K58" i="2"/>
  <c r="K60" i="2" s="1"/>
  <c r="H58" i="2"/>
  <c r="H60" i="2" s="1"/>
  <c r="N58" i="2"/>
  <c r="N60" i="2" s="1"/>
  <c r="U58" i="2"/>
  <c r="J58" i="2"/>
  <c r="J60" i="2" s="1"/>
  <c r="AE130" i="1"/>
  <c r="AF130" i="1" s="1"/>
  <c r="AG130" i="1" s="1"/>
  <c r="AF125" i="1"/>
  <c r="AG125" i="1" s="1"/>
  <c r="AA279" i="2"/>
  <c r="AD538" i="1"/>
  <c r="AD540" i="1" s="1"/>
  <c r="G168" i="2"/>
  <c r="M686" i="2"/>
  <c r="P686" i="2"/>
  <c r="G686" i="2"/>
  <c r="T686" i="2"/>
  <c r="Y686" i="2"/>
  <c r="W686" i="2"/>
  <c r="L686" i="2"/>
  <c r="Z686" i="2"/>
  <c r="I686" i="2"/>
  <c r="S686" i="2"/>
  <c r="X686" i="2"/>
  <c r="R686" i="2"/>
  <c r="O686" i="2"/>
  <c r="V686" i="2"/>
  <c r="Q686" i="2"/>
  <c r="U686" i="2"/>
  <c r="K686" i="2"/>
  <c r="H686" i="2"/>
  <c r="N686" i="2"/>
  <c r="J686" i="2"/>
  <c r="X571" i="2"/>
  <c r="L571" i="2"/>
  <c r="W571" i="2"/>
  <c r="P571" i="2"/>
  <c r="Z571" i="2"/>
  <c r="O571" i="2"/>
  <c r="Y571" i="2"/>
  <c r="G571" i="2"/>
  <c r="V571" i="2"/>
  <c r="I571" i="2"/>
  <c r="T571" i="2"/>
  <c r="M571" i="2"/>
  <c r="S571" i="2"/>
  <c r="R571" i="2"/>
  <c r="Q571" i="2"/>
  <c r="U571" i="2"/>
  <c r="K571" i="2"/>
  <c r="H571" i="2"/>
  <c r="N571" i="2"/>
  <c r="J571" i="2"/>
  <c r="G114" i="2"/>
  <c r="L114" i="2"/>
  <c r="X114" i="2"/>
  <c r="I114" i="2"/>
  <c r="O114" i="2"/>
  <c r="S114" i="2"/>
  <c r="T114" i="2"/>
  <c r="Z114" i="2"/>
  <c r="R114" i="2"/>
  <c r="W114" i="2"/>
  <c r="M114" i="2"/>
  <c r="P114" i="2"/>
  <c r="V114" i="2"/>
  <c r="Y114" i="2"/>
  <c r="Q114" i="2"/>
  <c r="H114" i="2"/>
  <c r="K114" i="2"/>
  <c r="N114" i="2"/>
  <c r="J114" i="2"/>
  <c r="U114" i="2"/>
  <c r="G460" i="2"/>
  <c r="G462" i="2" s="1"/>
  <c r="O460" i="2"/>
  <c r="O462" i="2" s="1"/>
  <c r="O716" i="2" s="1"/>
  <c r="O777" i="2" s="1"/>
  <c r="T460" i="2"/>
  <c r="T462" i="2" s="1"/>
  <c r="T716" i="2" s="1"/>
  <c r="T777" i="2" s="1"/>
  <c r="P460" i="2"/>
  <c r="P462" i="2" s="1"/>
  <c r="P716" i="2" s="1"/>
  <c r="P777" i="2" s="1"/>
  <c r="X460" i="2"/>
  <c r="X462" i="2" s="1"/>
  <c r="X716" i="2" s="1"/>
  <c r="X777" i="2" s="1"/>
  <c r="W460" i="2"/>
  <c r="W462" i="2" s="1"/>
  <c r="W716" i="2" s="1"/>
  <c r="W777" i="2" s="1"/>
  <c r="I460" i="2"/>
  <c r="I462" i="2" s="1"/>
  <c r="I716" i="2" s="1"/>
  <c r="I777" i="2" s="1"/>
  <c r="M460" i="2"/>
  <c r="M462" i="2" s="1"/>
  <c r="M716" i="2" s="1"/>
  <c r="M777" i="2" s="1"/>
  <c r="L460" i="2"/>
  <c r="L462" i="2" s="1"/>
  <c r="L716" i="2" s="1"/>
  <c r="L777" i="2" s="1"/>
  <c r="R460" i="2"/>
  <c r="R462" i="2" s="1"/>
  <c r="R716" i="2" s="1"/>
  <c r="R777" i="2" s="1"/>
  <c r="V460" i="2"/>
  <c r="V462" i="2" s="1"/>
  <c r="V716" i="2" s="1"/>
  <c r="V777" i="2" s="1"/>
  <c r="S460" i="2"/>
  <c r="S462" i="2" s="1"/>
  <c r="S716" i="2" s="1"/>
  <c r="S777" i="2" s="1"/>
  <c r="Y460" i="2"/>
  <c r="Y462" i="2" s="1"/>
  <c r="Y716" i="2" s="1"/>
  <c r="Y777" i="2" s="1"/>
  <c r="Z460" i="2"/>
  <c r="Z462" i="2" s="1"/>
  <c r="Z716" i="2" s="1"/>
  <c r="Z777" i="2" s="1"/>
  <c r="Q460" i="2"/>
  <c r="Q462" i="2" s="1"/>
  <c r="Q716" i="2" s="1"/>
  <c r="Q777" i="2" s="1"/>
  <c r="K460" i="2"/>
  <c r="K462" i="2" s="1"/>
  <c r="K716" i="2" s="1"/>
  <c r="K777" i="2" s="1"/>
  <c r="H460" i="2"/>
  <c r="H462" i="2" s="1"/>
  <c r="H716" i="2" s="1"/>
  <c r="H777" i="2" s="1"/>
  <c r="N460" i="2"/>
  <c r="N462" i="2" s="1"/>
  <c r="N716" i="2" s="1"/>
  <c r="N777" i="2" s="1"/>
  <c r="J460" i="2"/>
  <c r="J462" i="2" s="1"/>
  <c r="J716" i="2" s="1"/>
  <c r="J777" i="2" s="1"/>
  <c r="U460" i="2"/>
  <c r="F462" i="2"/>
  <c r="F716" i="2" s="1"/>
  <c r="F777" i="2" s="1"/>
  <c r="I345" i="2"/>
  <c r="I347" i="2" s="1"/>
  <c r="G345" i="2"/>
  <c r="G347" i="2" s="1"/>
  <c r="L345" i="2"/>
  <c r="L347" i="2" s="1"/>
  <c r="O345" i="2"/>
  <c r="O347" i="2" s="1"/>
  <c r="R345" i="2"/>
  <c r="R347" i="2" s="1"/>
  <c r="T345" i="2"/>
  <c r="T347" i="2" s="1"/>
  <c r="Z345" i="2"/>
  <c r="Z347" i="2" s="1"/>
  <c r="X345" i="2"/>
  <c r="X347" i="2" s="1"/>
  <c r="M345" i="2"/>
  <c r="M347" i="2" s="1"/>
  <c r="P345" i="2"/>
  <c r="P347" i="2" s="1"/>
  <c r="S345" i="2"/>
  <c r="S347" i="2" s="1"/>
  <c r="V345" i="2"/>
  <c r="V347" i="2" s="1"/>
  <c r="W345" i="2"/>
  <c r="W347" i="2" s="1"/>
  <c r="Y345" i="2"/>
  <c r="Y347" i="2" s="1"/>
  <c r="Q345" i="2"/>
  <c r="Q347" i="2" s="1"/>
  <c r="K345" i="2"/>
  <c r="K347" i="2" s="1"/>
  <c r="H345" i="2"/>
  <c r="H347" i="2" s="1"/>
  <c r="N345" i="2"/>
  <c r="N347" i="2" s="1"/>
  <c r="J345" i="2"/>
  <c r="J347" i="2" s="1"/>
  <c r="U345" i="2"/>
  <c r="AE210" i="1"/>
  <c r="AF166" i="1"/>
  <c r="AG166" i="1" s="1"/>
  <c r="AA55" i="2"/>
  <c r="I165" i="2"/>
  <c r="H165" i="2"/>
  <c r="K165" i="2"/>
  <c r="N165" i="2"/>
  <c r="L165" i="2"/>
  <c r="R165" i="2"/>
  <c r="U165" i="2"/>
  <c r="P165" i="2"/>
  <c r="X165" i="2"/>
  <c r="Y165" i="2"/>
  <c r="G165" i="2"/>
  <c r="J165" i="2"/>
  <c r="M165" i="2"/>
  <c r="O165" i="2"/>
  <c r="Q165" i="2"/>
  <c r="S165" i="2"/>
  <c r="V165" i="2"/>
  <c r="T165" i="2"/>
  <c r="W165" i="2"/>
  <c r="Z165" i="2"/>
  <c r="AA276" i="2"/>
  <c r="AE98" i="1"/>
  <c r="AF95" i="1"/>
  <c r="AG95" i="1" s="1"/>
  <c r="F347" i="2"/>
  <c r="AA342" i="2"/>
  <c r="AB55" i="2" l="1"/>
  <c r="AC55" i="2"/>
  <c r="AB568" i="2"/>
  <c r="AC568" i="2"/>
  <c r="AB219" i="2"/>
  <c r="AC219" i="2"/>
  <c r="AB511" i="2"/>
  <c r="AC511" i="2"/>
  <c r="AB156" i="2"/>
  <c r="AC156" i="2"/>
  <c r="AB111" i="2"/>
  <c r="AC111" i="2"/>
  <c r="AB279" i="2"/>
  <c r="AC279" i="2"/>
  <c r="AB222" i="2"/>
  <c r="AC222" i="2"/>
  <c r="AB683" i="2"/>
  <c r="AC683" i="2"/>
  <c r="AB342" i="2"/>
  <c r="AC342" i="2"/>
  <c r="AB276" i="2"/>
  <c r="AC276" i="2"/>
  <c r="AB626" i="2"/>
  <c r="AC626" i="2"/>
  <c r="U60" i="2"/>
  <c r="Y225" i="2"/>
  <c r="R225" i="2"/>
  <c r="U225" i="2"/>
  <c r="H225" i="2"/>
  <c r="X225" i="2"/>
  <c r="Z225" i="2"/>
  <c r="N225" i="2"/>
  <c r="K225" i="2"/>
  <c r="Q225" i="2"/>
  <c r="O225" i="2"/>
  <c r="T225" i="2"/>
  <c r="P225" i="2"/>
  <c r="J225" i="2"/>
  <c r="W225" i="2"/>
  <c r="S225" i="2"/>
  <c r="M225" i="2"/>
  <c r="L225" i="2"/>
  <c r="V225" i="2"/>
  <c r="G225" i="2"/>
  <c r="L168" i="2"/>
  <c r="O168" i="2"/>
  <c r="N168" i="2"/>
  <c r="K168" i="2"/>
  <c r="R168" i="2"/>
  <c r="H168" i="2"/>
  <c r="P168" i="2"/>
  <c r="I168" i="2"/>
  <c r="U168" i="2"/>
  <c r="M168" i="2"/>
  <c r="Q168" i="2"/>
  <c r="X168" i="2"/>
  <c r="Z168" i="2"/>
  <c r="Y168" i="2"/>
  <c r="W168" i="2"/>
  <c r="T168" i="2"/>
  <c r="J168" i="2"/>
  <c r="V168" i="2"/>
  <c r="F228" i="2"/>
  <c r="S228" i="2" s="1"/>
  <c r="AD610" i="1"/>
  <c r="AA282" i="2"/>
  <c r="N776" i="2"/>
  <c r="F714" i="2"/>
  <c r="F775" i="2"/>
  <c r="V832" i="2"/>
  <c r="V718" i="2"/>
  <c r="V779" i="2" s="1"/>
  <c r="V717" i="2"/>
  <c r="V778" i="2" s="1"/>
  <c r="L795" i="2"/>
  <c r="L832" i="2"/>
  <c r="R717" i="2"/>
  <c r="R778" i="2" s="1"/>
  <c r="S832" i="2"/>
  <c r="S718" i="2"/>
  <c r="S779" i="2" s="1"/>
  <c r="S795" i="2"/>
  <c r="V795" i="2"/>
  <c r="L718" i="2"/>
  <c r="L779" i="2" s="1"/>
  <c r="L717" i="2"/>
  <c r="R832" i="2"/>
  <c r="S717" i="2"/>
  <c r="S778" i="2" s="1"/>
  <c r="R795" i="2"/>
  <c r="Q718" i="2"/>
  <c r="Q779" i="2" s="1"/>
  <c r="Q832" i="2"/>
  <c r="Q717" i="2"/>
  <c r="J717" i="2"/>
  <c r="W795" i="2"/>
  <c r="R718" i="2"/>
  <c r="R779" i="2" s="1"/>
  <c r="Q795" i="2"/>
  <c r="J718" i="2"/>
  <c r="J779" i="2" s="1"/>
  <c r="J832" i="2"/>
  <c r="J795" i="2"/>
  <c r="W832" i="2"/>
  <c r="W718" i="2"/>
  <c r="W779" i="2" s="1"/>
  <c r="W717" i="2"/>
  <c r="W778" i="2" s="1"/>
  <c r="N832" i="2"/>
  <c r="N795" i="2"/>
  <c r="X795" i="2"/>
  <c r="X717" i="2"/>
  <c r="X778" i="2" s="1"/>
  <c r="O718" i="2"/>
  <c r="O779" i="2" s="1"/>
  <c r="O717" i="2"/>
  <c r="Z718" i="2"/>
  <c r="Z795" i="2"/>
  <c r="Z832" i="2"/>
  <c r="T832" i="2"/>
  <c r="T718" i="2"/>
  <c r="T779" i="2" s="1"/>
  <c r="M717" i="2"/>
  <c r="M832" i="2"/>
  <c r="P832" i="2"/>
  <c r="N718" i="2"/>
  <c r="N779" i="2" s="1"/>
  <c r="N717" i="2"/>
  <c r="X832" i="2"/>
  <c r="X718" i="2"/>
  <c r="O832" i="2"/>
  <c r="O795" i="2"/>
  <c r="Z717" i="2"/>
  <c r="Z778" i="2" s="1"/>
  <c r="T717" i="2"/>
  <c r="T795" i="2"/>
  <c r="M795" i="2"/>
  <c r="M718" i="2"/>
  <c r="M779" i="2" s="1"/>
  <c r="P717" i="2"/>
  <c r="P718" i="2"/>
  <c r="P779" i="2" s="1"/>
  <c r="P795" i="2"/>
  <c r="Y832" i="2"/>
  <c r="Y718" i="2"/>
  <c r="Y717" i="2"/>
  <c r="Y778" i="2" s="1"/>
  <c r="Y795" i="2"/>
  <c r="G718" i="2"/>
  <c r="G795" i="2"/>
  <c r="G717" i="2"/>
  <c r="G832" i="2"/>
  <c r="H832" i="2"/>
  <c r="H795" i="2"/>
  <c r="H717" i="2"/>
  <c r="H718" i="2"/>
  <c r="H779" i="2" s="1"/>
  <c r="K718" i="2"/>
  <c r="K779" i="2" s="1"/>
  <c r="K795" i="2"/>
  <c r="I717" i="2"/>
  <c r="I795" i="2"/>
  <c r="K832" i="2"/>
  <c r="K717" i="2"/>
  <c r="I718" i="2"/>
  <c r="I779" i="2" s="1"/>
  <c r="I832" i="2"/>
  <c r="AA345" i="2"/>
  <c r="U347" i="2"/>
  <c r="N775" i="2"/>
  <c r="N714" i="2"/>
  <c r="K775" i="2"/>
  <c r="K714" i="2"/>
  <c r="Y775" i="2"/>
  <c r="Y714" i="2"/>
  <c r="V775" i="2"/>
  <c r="V714" i="2"/>
  <c r="P714" i="2"/>
  <c r="P775" i="2"/>
  <c r="X775" i="2"/>
  <c r="X714" i="2"/>
  <c r="T714" i="2"/>
  <c r="T775" i="2"/>
  <c r="O714" i="2"/>
  <c r="O775" i="2"/>
  <c r="G714" i="2"/>
  <c r="G775" i="2"/>
  <c r="G716" i="2"/>
  <c r="AA571" i="2"/>
  <c r="AD656" i="1"/>
  <c r="AD542" i="1"/>
  <c r="AD119" i="1"/>
  <c r="AD122" i="1" s="1"/>
  <c r="F285" i="2"/>
  <c r="AA403" i="2"/>
  <c r="U405" i="2"/>
  <c r="K776" i="2"/>
  <c r="G715" i="2"/>
  <c r="O776" i="2"/>
  <c r="AA629" i="2"/>
  <c r="G514" i="2"/>
  <c r="S514" i="2"/>
  <c r="V514" i="2"/>
  <c r="L514" i="2"/>
  <c r="O514" i="2"/>
  <c r="W514" i="2"/>
  <c r="T514" i="2"/>
  <c r="M514" i="2"/>
  <c r="R514" i="2"/>
  <c r="I514" i="2"/>
  <c r="X514" i="2"/>
  <c r="P514" i="2"/>
  <c r="Z514" i="2"/>
  <c r="Y514" i="2"/>
  <c r="Q514" i="2"/>
  <c r="U514" i="2"/>
  <c r="K514" i="2"/>
  <c r="H514" i="2"/>
  <c r="N514" i="2"/>
  <c r="J514" i="2"/>
  <c r="AA60" i="2"/>
  <c r="AA58" i="2"/>
  <c r="AE109" i="1"/>
  <c r="AF98" i="1"/>
  <c r="AG98" i="1" s="1"/>
  <c r="AE321" i="1"/>
  <c r="AF321" i="1" s="1"/>
  <c r="AG321" i="1" s="1"/>
  <c r="AE604" i="1"/>
  <c r="AE602" i="1"/>
  <c r="AE324" i="1"/>
  <c r="AF324" i="1" s="1"/>
  <c r="AG324" i="1" s="1"/>
  <c r="AE532" i="1"/>
  <c r="AF532" i="1" s="1"/>
  <c r="AG532" i="1" s="1"/>
  <c r="AE606" i="1"/>
  <c r="AF606" i="1" s="1"/>
  <c r="AG606" i="1" s="1"/>
  <c r="AE598" i="1"/>
  <c r="AE529" i="1"/>
  <c r="AF529" i="1" s="1"/>
  <c r="AG529" i="1" s="1"/>
  <c r="AE325" i="1"/>
  <c r="AF325" i="1" s="1"/>
  <c r="AG325" i="1" s="1"/>
  <c r="AE600" i="1"/>
  <c r="AE223" i="1"/>
  <c r="AF210" i="1"/>
  <c r="AG210" i="1" s="1"/>
  <c r="J775" i="2"/>
  <c r="J714" i="2"/>
  <c r="H714" i="2"/>
  <c r="H775" i="2"/>
  <c r="Q714" i="2"/>
  <c r="Q775" i="2"/>
  <c r="W714" i="2"/>
  <c r="W775" i="2"/>
  <c r="S775" i="2"/>
  <c r="S714" i="2"/>
  <c r="M775" i="2"/>
  <c r="M714" i="2"/>
  <c r="Z714" i="2"/>
  <c r="Z775" i="2"/>
  <c r="R714" i="2"/>
  <c r="R775" i="2"/>
  <c r="L714" i="2"/>
  <c r="L775" i="2"/>
  <c r="I714" i="2"/>
  <c r="I775" i="2"/>
  <c r="AA460" i="2"/>
  <c r="U462" i="2"/>
  <c r="AA114" i="2"/>
  <c r="AA686" i="2"/>
  <c r="AD654" i="1"/>
  <c r="AD112" i="1"/>
  <c r="AD116" i="1" s="1"/>
  <c r="J776" i="2"/>
  <c r="H776" i="2"/>
  <c r="Q776" i="2"/>
  <c r="P776" i="2"/>
  <c r="L776" i="2"/>
  <c r="M776" i="2"/>
  <c r="I776" i="2"/>
  <c r="AA162" i="2"/>
  <c r="AE275" i="1"/>
  <c r="AF259" i="1"/>
  <c r="AG259" i="1" s="1"/>
  <c r="AE490" i="1"/>
  <c r="AF488" i="1"/>
  <c r="AG488" i="1" s="1"/>
  <c r="AA165" i="2"/>
  <c r="AB165" i="2" l="1"/>
  <c r="AC165" i="2"/>
  <c r="AB686" i="2"/>
  <c r="AC686" i="2"/>
  <c r="AB629" i="2"/>
  <c r="AC629" i="2"/>
  <c r="AB403" i="2"/>
  <c r="AC403" i="2"/>
  <c r="AB571" i="2"/>
  <c r="AC571" i="2"/>
  <c r="AB114" i="2"/>
  <c r="AC114" i="2"/>
  <c r="AB162" i="2"/>
  <c r="AC162" i="2"/>
  <c r="AB58" i="2"/>
  <c r="AC58" i="2"/>
  <c r="AB460" i="2"/>
  <c r="AC460" i="2"/>
  <c r="AB60" i="2"/>
  <c r="AC60" i="2"/>
  <c r="AB345" i="2"/>
  <c r="AC345" i="2"/>
  <c r="AB282" i="2"/>
  <c r="AC282" i="2"/>
  <c r="U717" i="2"/>
  <c r="U716" i="2"/>
  <c r="U715" i="2"/>
  <c r="T778" i="2"/>
  <c r="U228" i="2"/>
  <c r="G228" i="2"/>
  <c r="V228" i="2"/>
  <c r="Q228" i="2"/>
  <c r="I228" i="2"/>
  <c r="T228" i="2"/>
  <c r="K228" i="2"/>
  <c r="O228" i="2"/>
  <c r="P228" i="2"/>
  <c r="N228" i="2"/>
  <c r="H228" i="2"/>
  <c r="L228" i="2"/>
  <c r="M228" i="2"/>
  <c r="Y228" i="2"/>
  <c r="Z228" i="2"/>
  <c r="W228" i="2"/>
  <c r="X228" i="2"/>
  <c r="J228" i="2"/>
  <c r="R228" i="2"/>
  <c r="AA225" i="2"/>
  <c r="AA168" i="2"/>
  <c r="AD140" i="1"/>
  <c r="F171" i="2" s="1"/>
  <c r="Y171" i="2" s="1"/>
  <c r="AA405" i="2"/>
  <c r="U778" i="2"/>
  <c r="AE516" i="1"/>
  <c r="AF490" i="1"/>
  <c r="AG490" i="1" s="1"/>
  <c r="AE277" i="1"/>
  <c r="AF277" i="1" s="1"/>
  <c r="AG277" i="1" s="1"/>
  <c r="AF275" i="1"/>
  <c r="AG275" i="1" s="1"/>
  <c r="AE279" i="1"/>
  <c r="AF223" i="1"/>
  <c r="AG223" i="1" s="1"/>
  <c r="AF598" i="1"/>
  <c r="AG598" i="1" s="1"/>
  <c r="F517" i="2"/>
  <c r="AE608" i="1"/>
  <c r="AF608" i="1" s="1"/>
  <c r="AG608" i="1" s="1"/>
  <c r="AF602" i="1"/>
  <c r="AG602" i="1" s="1"/>
  <c r="F632" i="2"/>
  <c r="AA514" i="2"/>
  <c r="U776" i="2"/>
  <c r="G285" i="2"/>
  <c r="M285" i="2"/>
  <c r="P285" i="2"/>
  <c r="V285" i="2"/>
  <c r="T285" i="2"/>
  <c r="X285" i="2"/>
  <c r="Z285" i="2"/>
  <c r="I285" i="2"/>
  <c r="L285" i="2"/>
  <c r="O285" i="2"/>
  <c r="S285" i="2"/>
  <c r="R285" i="2"/>
  <c r="W285" i="2"/>
  <c r="Y285" i="2"/>
  <c r="Q285" i="2"/>
  <c r="U285" i="2"/>
  <c r="K285" i="2"/>
  <c r="H285" i="2"/>
  <c r="N285" i="2"/>
  <c r="J285" i="2"/>
  <c r="K778" i="2"/>
  <c r="P778" i="2"/>
  <c r="N778" i="2"/>
  <c r="M778" i="2"/>
  <c r="O778" i="2"/>
  <c r="Q778" i="2"/>
  <c r="L778" i="2"/>
  <c r="AA462" i="2"/>
  <c r="AA347" i="2"/>
  <c r="AC347" i="2" s="1"/>
  <c r="U832" i="2"/>
  <c r="AF600" i="1"/>
  <c r="AG600" i="1" s="1"/>
  <c r="F574" i="2"/>
  <c r="AF604" i="1"/>
  <c r="AG604" i="1" s="1"/>
  <c r="F689" i="2"/>
  <c r="AF109" i="1"/>
  <c r="AG109" i="1" s="1"/>
  <c r="F117" i="2"/>
  <c r="G776" i="2"/>
  <c r="AA715" i="2"/>
  <c r="G777" i="2"/>
  <c r="AA716" i="2"/>
  <c r="U775" i="2"/>
  <c r="U714" i="2"/>
  <c r="I778" i="2"/>
  <c r="H778" i="2"/>
  <c r="G778" i="2"/>
  <c r="AA717" i="2"/>
  <c r="G779" i="2"/>
  <c r="J778" i="2"/>
  <c r="U795" i="2"/>
  <c r="U718" i="2"/>
  <c r="AB514" i="2" l="1"/>
  <c r="AC514" i="2"/>
  <c r="AB225" i="2"/>
  <c r="AC225" i="2"/>
  <c r="AB717" i="2"/>
  <c r="AC717" i="2"/>
  <c r="AB715" i="2"/>
  <c r="AC715" i="2"/>
  <c r="AB405" i="2"/>
  <c r="AC405" i="2"/>
  <c r="AB716" i="2"/>
  <c r="AC716" i="2"/>
  <c r="AB462" i="2"/>
  <c r="AC462" i="2"/>
  <c r="AB168" i="2"/>
  <c r="AC168" i="2"/>
  <c r="U779" i="2"/>
  <c r="U777" i="2"/>
  <c r="AA832" i="2"/>
  <c r="AA228" i="2"/>
  <c r="AA776" i="2"/>
  <c r="U171" i="2"/>
  <c r="V171" i="2"/>
  <c r="T171" i="2"/>
  <c r="J171" i="2"/>
  <c r="S171" i="2"/>
  <c r="P171" i="2"/>
  <c r="N171" i="2"/>
  <c r="R171" i="2"/>
  <c r="O171" i="2"/>
  <c r="K171" i="2"/>
  <c r="M171" i="2"/>
  <c r="I171" i="2"/>
  <c r="H171" i="2"/>
  <c r="L171" i="2"/>
  <c r="Q171" i="2"/>
  <c r="G171" i="2"/>
  <c r="X171" i="2"/>
  <c r="W171" i="2"/>
  <c r="Z171" i="2"/>
  <c r="F119" i="2"/>
  <c r="M117" i="2"/>
  <c r="M119" i="2" s="1"/>
  <c r="L117" i="2"/>
  <c r="L119" i="2" s="1"/>
  <c r="P117" i="2"/>
  <c r="P119" i="2" s="1"/>
  <c r="S117" i="2"/>
  <c r="S119" i="2" s="1"/>
  <c r="V117" i="2"/>
  <c r="V119" i="2" s="1"/>
  <c r="Y117" i="2"/>
  <c r="Y119" i="2" s="1"/>
  <c r="X117" i="2"/>
  <c r="X119" i="2" s="1"/>
  <c r="I117" i="2"/>
  <c r="I119" i="2" s="1"/>
  <c r="G117" i="2"/>
  <c r="G119" i="2" s="1"/>
  <c r="O117" i="2"/>
  <c r="O119" i="2" s="1"/>
  <c r="R117" i="2"/>
  <c r="R119" i="2" s="1"/>
  <c r="T117" i="2"/>
  <c r="T119" i="2" s="1"/>
  <c r="W117" i="2"/>
  <c r="W119" i="2" s="1"/>
  <c r="Z117" i="2"/>
  <c r="Z119" i="2" s="1"/>
  <c r="Q117" i="2"/>
  <c r="Q119" i="2" s="1"/>
  <c r="K117" i="2"/>
  <c r="K119" i="2" s="1"/>
  <c r="H117" i="2"/>
  <c r="H119" i="2" s="1"/>
  <c r="N117" i="2"/>
  <c r="N119" i="2" s="1"/>
  <c r="J117" i="2"/>
  <c r="J119" i="2" s="1"/>
  <c r="U117" i="2"/>
  <c r="G689" i="2"/>
  <c r="G691" i="2" s="1"/>
  <c r="I689" i="2"/>
  <c r="I691" i="2" s="1"/>
  <c r="L689" i="2"/>
  <c r="L691" i="2" s="1"/>
  <c r="R689" i="2"/>
  <c r="R691" i="2" s="1"/>
  <c r="T689" i="2"/>
  <c r="T691" i="2" s="1"/>
  <c r="X689" i="2"/>
  <c r="X691" i="2" s="1"/>
  <c r="Z689" i="2"/>
  <c r="Z691" i="2" s="1"/>
  <c r="M689" i="2"/>
  <c r="M691" i="2" s="1"/>
  <c r="O689" i="2"/>
  <c r="O691" i="2" s="1"/>
  <c r="P689" i="2"/>
  <c r="P691" i="2" s="1"/>
  <c r="S689" i="2"/>
  <c r="S691" i="2" s="1"/>
  <c r="W689" i="2"/>
  <c r="W691" i="2" s="1"/>
  <c r="Y689" i="2"/>
  <c r="Y691" i="2" s="1"/>
  <c r="V689" i="2"/>
  <c r="V691" i="2" s="1"/>
  <c r="Q689" i="2"/>
  <c r="Q691" i="2" s="1"/>
  <c r="K689" i="2"/>
  <c r="K691" i="2" s="1"/>
  <c r="H689" i="2"/>
  <c r="H691" i="2" s="1"/>
  <c r="N689" i="2"/>
  <c r="N691" i="2" s="1"/>
  <c r="U689" i="2"/>
  <c r="J689" i="2"/>
  <c r="J691" i="2" s="1"/>
  <c r="F691" i="2"/>
  <c r="AA775" i="2"/>
  <c r="AB347" i="2"/>
  <c r="F519" i="2"/>
  <c r="F719" i="2" s="1"/>
  <c r="F780" i="2" s="1"/>
  <c r="G517" i="2"/>
  <c r="G519" i="2" s="1"/>
  <c r="L517" i="2"/>
  <c r="L519" i="2" s="1"/>
  <c r="L719" i="2" s="1"/>
  <c r="T517" i="2"/>
  <c r="T519" i="2" s="1"/>
  <c r="T719" i="2" s="1"/>
  <c r="T780" i="2" s="1"/>
  <c r="R517" i="2"/>
  <c r="R519" i="2" s="1"/>
  <c r="R719" i="2" s="1"/>
  <c r="R780" i="2" s="1"/>
  <c r="W517" i="2"/>
  <c r="W519" i="2" s="1"/>
  <c r="W719" i="2" s="1"/>
  <c r="W780" i="2" s="1"/>
  <c r="Y517" i="2"/>
  <c r="Y519" i="2" s="1"/>
  <c r="Y719" i="2" s="1"/>
  <c r="Y780" i="2" s="1"/>
  <c r="I517" i="2"/>
  <c r="I519" i="2" s="1"/>
  <c r="I719" i="2" s="1"/>
  <c r="M517" i="2"/>
  <c r="M519" i="2" s="1"/>
  <c r="M719" i="2" s="1"/>
  <c r="O517" i="2"/>
  <c r="O519" i="2" s="1"/>
  <c r="O719" i="2" s="1"/>
  <c r="S517" i="2"/>
  <c r="S519" i="2" s="1"/>
  <c r="S719" i="2" s="1"/>
  <c r="S780" i="2" s="1"/>
  <c r="P517" i="2"/>
  <c r="P519" i="2" s="1"/>
  <c r="P719" i="2" s="1"/>
  <c r="V517" i="2"/>
  <c r="V519" i="2" s="1"/>
  <c r="V719" i="2" s="1"/>
  <c r="V780" i="2" s="1"/>
  <c r="X517" i="2"/>
  <c r="X519" i="2" s="1"/>
  <c r="X719" i="2" s="1"/>
  <c r="X780" i="2" s="1"/>
  <c r="Z517" i="2"/>
  <c r="Z519" i="2" s="1"/>
  <c r="Z719" i="2" s="1"/>
  <c r="Z780" i="2" s="1"/>
  <c r="Q517" i="2"/>
  <c r="Q519" i="2" s="1"/>
  <c r="Q719" i="2" s="1"/>
  <c r="K517" i="2"/>
  <c r="K519" i="2" s="1"/>
  <c r="K719" i="2" s="1"/>
  <c r="H517" i="2"/>
  <c r="H519" i="2" s="1"/>
  <c r="H719" i="2" s="1"/>
  <c r="N517" i="2"/>
  <c r="N519" i="2" s="1"/>
  <c r="N719" i="2" s="1"/>
  <c r="J517" i="2"/>
  <c r="J519" i="2" s="1"/>
  <c r="J719" i="2" s="1"/>
  <c r="U517" i="2"/>
  <c r="AE666" i="1"/>
  <c r="AF666" i="1" s="1"/>
  <c r="AG666" i="1" s="1"/>
  <c r="AF516" i="1"/>
  <c r="AG516" i="1" s="1"/>
  <c r="AE531" i="1"/>
  <c r="AF531" i="1" s="1"/>
  <c r="AG531" i="1" s="1"/>
  <c r="AE320" i="1"/>
  <c r="AF320" i="1" s="1"/>
  <c r="AG320" i="1" s="1"/>
  <c r="AE528" i="1"/>
  <c r="AF528" i="1" s="1"/>
  <c r="AG528" i="1" s="1"/>
  <c r="AE318" i="1"/>
  <c r="AF318" i="1" s="1"/>
  <c r="AG318" i="1" s="1"/>
  <c r="AE533" i="1"/>
  <c r="AF533" i="1" s="1"/>
  <c r="AG533" i="1" s="1"/>
  <c r="AE534" i="1"/>
  <c r="AF534" i="1" s="1"/>
  <c r="AG534" i="1" s="1"/>
  <c r="AE323" i="1"/>
  <c r="AF323" i="1" s="1"/>
  <c r="AG323" i="1" s="1"/>
  <c r="AE530" i="1"/>
  <c r="AF530" i="1" s="1"/>
  <c r="AG530" i="1" s="1"/>
  <c r="AE527" i="1"/>
  <c r="AF527" i="1" s="1"/>
  <c r="AG527" i="1" s="1"/>
  <c r="AE526" i="1"/>
  <c r="AF526" i="1" s="1"/>
  <c r="AG526" i="1" s="1"/>
  <c r="AE317" i="1"/>
  <c r="AE322" i="1"/>
  <c r="AF322" i="1" s="1"/>
  <c r="AG322" i="1" s="1"/>
  <c r="AE319" i="1"/>
  <c r="AF319" i="1" s="1"/>
  <c r="AG319" i="1" s="1"/>
  <c r="AE327" i="1"/>
  <c r="AF327" i="1" s="1"/>
  <c r="AG327" i="1" s="1"/>
  <c r="AE326" i="1"/>
  <c r="AF326" i="1" s="1"/>
  <c r="AG326" i="1" s="1"/>
  <c r="AE525" i="1"/>
  <c r="AA779" i="2"/>
  <c r="AA795" i="2"/>
  <c r="G574" i="2"/>
  <c r="G576" i="2" s="1"/>
  <c r="L574" i="2"/>
  <c r="L576" i="2" s="1"/>
  <c r="R574" i="2"/>
  <c r="R576" i="2" s="1"/>
  <c r="V574" i="2"/>
  <c r="V576" i="2" s="1"/>
  <c r="S574" i="2"/>
  <c r="S576" i="2" s="1"/>
  <c r="Y574" i="2"/>
  <c r="Y576" i="2" s="1"/>
  <c r="X574" i="2"/>
  <c r="X576" i="2" s="1"/>
  <c r="I574" i="2"/>
  <c r="I576" i="2" s="1"/>
  <c r="O574" i="2"/>
  <c r="O576" i="2" s="1"/>
  <c r="M574" i="2"/>
  <c r="M576" i="2" s="1"/>
  <c r="T574" i="2"/>
  <c r="T576" i="2" s="1"/>
  <c r="P574" i="2"/>
  <c r="P576" i="2" s="1"/>
  <c r="W574" i="2"/>
  <c r="W576" i="2" s="1"/>
  <c r="Z574" i="2"/>
  <c r="Z576" i="2" s="1"/>
  <c r="Q574" i="2"/>
  <c r="Q576" i="2" s="1"/>
  <c r="K574" i="2"/>
  <c r="K576" i="2" s="1"/>
  <c r="H574" i="2"/>
  <c r="H576" i="2" s="1"/>
  <c r="N574" i="2"/>
  <c r="N576" i="2" s="1"/>
  <c r="J574" i="2"/>
  <c r="J576" i="2" s="1"/>
  <c r="U574" i="2"/>
  <c r="F576" i="2"/>
  <c r="AA285" i="2"/>
  <c r="G632" i="2"/>
  <c r="G634" i="2" s="1"/>
  <c r="O632" i="2"/>
  <c r="O634" i="2" s="1"/>
  <c r="O721" i="2" s="1"/>
  <c r="O782" i="2" s="1"/>
  <c r="L632" i="2"/>
  <c r="L634" i="2" s="1"/>
  <c r="L721" i="2" s="1"/>
  <c r="L782" i="2" s="1"/>
  <c r="T632" i="2"/>
  <c r="T634" i="2" s="1"/>
  <c r="T721" i="2" s="1"/>
  <c r="T782" i="2" s="1"/>
  <c r="R632" i="2"/>
  <c r="R634" i="2" s="1"/>
  <c r="R721" i="2" s="1"/>
  <c r="R782" i="2" s="1"/>
  <c r="X632" i="2"/>
  <c r="X634" i="2" s="1"/>
  <c r="X721" i="2" s="1"/>
  <c r="X782" i="2" s="1"/>
  <c r="Y632" i="2"/>
  <c r="Y634" i="2" s="1"/>
  <c r="Y721" i="2" s="1"/>
  <c r="Y782" i="2" s="1"/>
  <c r="I632" i="2"/>
  <c r="I634" i="2" s="1"/>
  <c r="I721" i="2" s="1"/>
  <c r="I782" i="2" s="1"/>
  <c r="M632" i="2"/>
  <c r="M634" i="2" s="1"/>
  <c r="M721" i="2" s="1"/>
  <c r="M782" i="2" s="1"/>
  <c r="S632" i="2"/>
  <c r="S634" i="2" s="1"/>
  <c r="S721" i="2" s="1"/>
  <c r="S782" i="2" s="1"/>
  <c r="P632" i="2"/>
  <c r="P634" i="2" s="1"/>
  <c r="P721" i="2" s="1"/>
  <c r="P782" i="2" s="1"/>
  <c r="V632" i="2"/>
  <c r="V634" i="2" s="1"/>
  <c r="V721" i="2" s="1"/>
  <c r="V782" i="2" s="1"/>
  <c r="W632" i="2"/>
  <c r="W634" i="2" s="1"/>
  <c r="W721" i="2" s="1"/>
  <c r="W782" i="2" s="1"/>
  <c r="Z632" i="2"/>
  <c r="Z634" i="2" s="1"/>
  <c r="Z721" i="2" s="1"/>
  <c r="Z782" i="2" s="1"/>
  <c r="Q632" i="2"/>
  <c r="Q634" i="2" s="1"/>
  <c r="Q721" i="2" s="1"/>
  <c r="Q782" i="2" s="1"/>
  <c r="H632" i="2"/>
  <c r="H634" i="2" s="1"/>
  <c r="H721" i="2" s="1"/>
  <c r="H782" i="2" s="1"/>
  <c r="K632" i="2"/>
  <c r="K634" i="2" s="1"/>
  <c r="K721" i="2" s="1"/>
  <c r="K782" i="2" s="1"/>
  <c r="N632" i="2"/>
  <c r="N634" i="2" s="1"/>
  <c r="N721" i="2" s="1"/>
  <c r="N782" i="2" s="1"/>
  <c r="J632" i="2"/>
  <c r="J634" i="2" s="1"/>
  <c r="J721" i="2" s="1"/>
  <c r="J782" i="2" s="1"/>
  <c r="U632" i="2"/>
  <c r="F634" i="2"/>
  <c r="F721" i="2" s="1"/>
  <c r="AE308" i="1"/>
  <c r="AF279" i="1"/>
  <c r="AA718" i="2"/>
  <c r="AA778" i="2"/>
  <c r="AA714" i="2"/>
  <c r="AB285" i="2" l="1"/>
  <c r="AC285" i="2"/>
  <c r="AB778" i="2"/>
  <c r="AC778" i="2"/>
  <c r="AB779" i="2"/>
  <c r="AC779" i="2"/>
  <c r="AB228" i="2"/>
  <c r="AC228" i="2"/>
  <c r="AB832" i="2"/>
  <c r="AC832" i="2"/>
  <c r="AB718" i="2"/>
  <c r="AC718" i="2"/>
  <c r="AB775" i="2"/>
  <c r="AC775" i="2"/>
  <c r="AB714" i="2"/>
  <c r="AC714" i="2"/>
  <c r="AB795" i="2"/>
  <c r="AC795" i="2"/>
  <c r="AB776" i="2"/>
  <c r="AC776" i="2"/>
  <c r="AA777" i="2"/>
  <c r="AA171" i="2"/>
  <c r="N780" i="2"/>
  <c r="V817" i="2"/>
  <c r="AF308" i="1"/>
  <c r="AG308" i="1" s="1"/>
  <c r="AG279" i="1"/>
  <c r="AA632" i="2"/>
  <c r="U634" i="2"/>
  <c r="AA574" i="2"/>
  <c r="U576" i="2"/>
  <c r="N720" i="2"/>
  <c r="N781" i="2"/>
  <c r="K720" i="2"/>
  <c r="K781" i="2"/>
  <c r="Z781" i="2"/>
  <c r="Z720" i="2"/>
  <c r="P781" i="2"/>
  <c r="P720" i="2"/>
  <c r="M781" i="2"/>
  <c r="M720" i="2"/>
  <c r="I720" i="2"/>
  <c r="I781" i="2"/>
  <c r="Y720" i="2"/>
  <c r="Y781" i="2"/>
  <c r="V720" i="2"/>
  <c r="V781" i="2"/>
  <c r="L781" i="2"/>
  <c r="L720" i="2"/>
  <c r="AE538" i="1"/>
  <c r="AF525" i="1"/>
  <c r="AG525" i="1" s="1"/>
  <c r="J780" i="2"/>
  <c r="H780" i="2"/>
  <c r="Q780" i="2"/>
  <c r="P780" i="2"/>
  <c r="O780" i="2"/>
  <c r="I780" i="2"/>
  <c r="G719" i="2"/>
  <c r="J844" i="2"/>
  <c r="J743" i="2"/>
  <c r="N743" i="2"/>
  <c r="N844" i="2"/>
  <c r="K844" i="2"/>
  <c r="K743" i="2"/>
  <c r="V743" i="2"/>
  <c r="V844" i="2"/>
  <c r="W844" i="2"/>
  <c r="W743" i="2"/>
  <c r="P844" i="2"/>
  <c r="P743" i="2"/>
  <c r="M743" i="2"/>
  <c r="M844" i="2"/>
  <c r="X844" i="2"/>
  <c r="X743" i="2"/>
  <c r="R844" i="2"/>
  <c r="R743" i="2"/>
  <c r="I743" i="2"/>
  <c r="I844" i="2"/>
  <c r="AA117" i="2"/>
  <c r="U119" i="2"/>
  <c r="L818" i="2"/>
  <c r="W798" i="2"/>
  <c r="L817" i="2"/>
  <c r="L798" i="2"/>
  <c r="W818" i="2"/>
  <c r="L810" i="2"/>
  <c r="L806" i="2"/>
  <c r="L811" i="2"/>
  <c r="L812" i="2"/>
  <c r="W812" i="2"/>
  <c r="W810" i="2"/>
  <c r="V812" i="2"/>
  <c r="R811" i="2"/>
  <c r="R817" i="2"/>
  <c r="R818" i="2"/>
  <c r="R812" i="2"/>
  <c r="V798" i="2"/>
  <c r="S798" i="2"/>
  <c r="S818" i="2"/>
  <c r="S817" i="2"/>
  <c r="M811" i="2"/>
  <c r="M810" i="2"/>
  <c r="M806" i="2"/>
  <c r="M817" i="2"/>
  <c r="W811" i="2"/>
  <c r="W806" i="2"/>
  <c r="Y810" i="2"/>
  <c r="Z817" i="2"/>
  <c r="Z810" i="2"/>
  <c r="V818" i="2"/>
  <c r="V806" i="2"/>
  <c r="R810" i="2"/>
  <c r="R806" i="2"/>
  <c r="R798" i="2"/>
  <c r="V811" i="2"/>
  <c r="V810" i="2"/>
  <c r="S811" i="2"/>
  <c r="S810" i="2"/>
  <c r="S806" i="2"/>
  <c r="S812" i="2"/>
  <c r="M798" i="2"/>
  <c r="M812" i="2"/>
  <c r="M818" i="2"/>
  <c r="W817" i="2"/>
  <c r="Y818" i="2"/>
  <c r="Y798" i="2"/>
  <c r="Y812" i="2"/>
  <c r="Y811" i="2"/>
  <c r="Z811" i="2"/>
  <c r="Z818" i="2"/>
  <c r="Z806" i="2"/>
  <c r="Y806" i="2"/>
  <c r="Y817" i="2"/>
  <c r="Z798" i="2"/>
  <c r="Z812" i="2"/>
  <c r="Q810" i="2"/>
  <c r="Q811" i="2"/>
  <c r="Q818" i="2"/>
  <c r="O818" i="2"/>
  <c r="O806" i="2"/>
  <c r="O810" i="2"/>
  <c r="O811" i="2"/>
  <c r="J810" i="2"/>
  <c r="Q812" i="2"/>
  <c r="Q806" i="2"/>
  <c r="Q798" i="2"/>
  <c r="Q817" i="2"/>
  <c r="O798" i="2"/>
  <c r="O817" i="2"/>
  <c r="O812" i="2"/>
  <c r="J806" i="2"/>
  <c r="J812" i="2"/>
  <c r="J818" i="2"/>
  <c r="J817" i="2"/>
  <c r="J798" i="2"/>
  <c r="J811" i="2"/>
  <c r="N812" i="2"/>
  <c r="N811" i="2"/>
  <c r="N818" i="2"/>
  <c r="T811" i="2"/>
  <c r="T818" i="2"/>
  <c r="T812" i="2"/>
  <c r="P817" i="2"/>
  <c r="P806" i="2"/>
  <c r="P811" i="2"/>
  <c r="P798" i="2"/>
  <c r="X817" i="2"/>
  <c r="X812" i="2"/>
  <c r="N810" i="2"/>
  <c r="N798" i="2"/>
  <c r="N817" i="2"/>
  <c r="N806" i="2"/>
  <c r="T806" i="2"/>
  <c r="T798" i="2"/>
  <c r="T817" i="2"/>
  <c r="T810" i="2"/>
  <c r="P812" i="2"/>
  <c r="P818" i="2"/>
  <c r="P810" i="2"/>
  <c r="X811" i="2"/>
  <c r="X810" i="2"/>
  <c r="X818" i="2"/>
  <c r="X798" i="2"/>
  <c r="X806" i="2"/>
  <c r="G817" i="2"/>
  <c r="G818" i="2"/>
  <c r="G812" i="2"/>
  <c r="G798" i="2"/>
  <c r="G810" i="2"/>
  <c r="G811" i="2"/>
  <c r="G806" i="2"/>
  <c r="H817" i="2"/>
  <c r="H810" i="2"/>
  <c r="H818" i="2"/>
  <c r="H811" i="2"/>
  <c r="H798" i="2"/>
  <c r="H806" i="2"/>
  <c r="H812" i="2"/>
  <c r="K798" i="2"/>
  <c r="K817" i="2"/>
  <c r="K806" i="2"/>
  <c r="I798" i="2"/>
  <c r="I817" i="2"/>
  <c r="I811" i="2"/>
  <c r="I812" i="2"/>
  <c r="K811" i="2"/>
  <c r="K812" i="2"/>
  <c r="K818" i="2"/>
  <c r="K810" i="2"/>
  <c r="I810" i="2"/>
  <c r="I818" i="2"/>
  <c r="I806" i="2"/>
  <c r="AE657" i="1"/>
  <c r="AF657" i="1" s="1"/>
  <c r="AG657" i="1" s="1"/>
  <c r="AE120" i="1"/>
  <c r="AF120" i="1" s="1"/>
  <c r="AG120" i="1" s="1"/>
  <c r="F782" i="2"/>
  <c r="G721" i="2"/>
  <c r="F720" i="2"/>
  <c r="F781" i="2"/>
  <c r="J720" i="2"/>
  <c r="J781" i="2"/>
  <c r="H781" i="2"/>
  <c r="H720" i="2"/>
  <c r="Q720" i="2"/>
  <c r="Q781" i="2"/>
  <c r="W720" i="2"/>
  <c r="W781" i="2"/>
  <c r="T720" i="2"/>
  <c r="T781" i="2"/>
  <c r="O781" i="2"/>
  <c r="O720" i="2"/>
  <c r="X781" i="2"/>
  <c r="X720" i="2"/>
  <c r="S781" i="2"/>
  <c r="S720" i="2"/>
  <c r="R781" i="2"/>
  <c r="R720" i="2"/>
  <c r="G781" i="2"/>
  <c r="G720" i="2"/>
  <c r="AE331" i="1"/>
  <c r="AF317" i="1"/>
  <c r="AG317" i="1" s="1"/>
  <c r="AA517" i="2"/>
  <c r="U519" i="2"/>
  <c r="K780" i="2"/>
  <c r="M780" i="2"/>
  <c r="L780" i="2"/>
  <c r="F743" i="2"/>
  <c r="F844" i="2"/>
  <c r="AA689" i="2"/>
  <c r="U691" i="2"/>
  <c r="H844" i="2"/>
  <c r="H743" i="2"/>
  <c r="Q844" i="2"/>
  <c r="Q743" i="2"/>
  <c r="Y743" i="2"/>
  <c r="Y846" i="2" s="1"/>
  <c r="Y844" i="2"/>
  <c r="S844" i="2"/>
  <c r="S743" i="2"/>
  <c r="O844" i="2"/>
  <c r="O743" i="2"/>
  <c r="Z743" i="2"/>
  <c r="Z844" i="2"/>
  <c r="T743" i="2"/>
  <c r="T844" i="2"/>
  <c r="L844" i="2"/>
  <c r="L743" i="2"/>
  <c r="G844" i="2"/>
  <c r="G743" i="2"/>
  <c r="AB632" i="2" l="1"/>
  <c r="AC632" i="2"/>
  <c r="AB517" i="2"/>
  <c r="AC517" i="2"/>
  <c r="AB689" i="2"/>
  <c r="AC689" i="2"/>
  <c r="AB117" i="2"/>
  <c r="AC117" i="2"/>
  <c r="AB171" i="2"/>
  <c r="AC171" i="2"/>
  <c r="AB574" i="2"/>
  <c r="AC574" i="2"/>
  <c r="AB777" i="2"/>
  <c r="AC777" i="2"/>
  <c r="AA691" i="2"/>
  <c r="U721" i="2"/>
  <c r="AA721" i="2" s="1"/>
  <c r="AC721" i="2" s="1"/>
  <c r="U811" i="2"/>
  <c r="U719" i="2"/>
  <c r="AA576" i="2"/>
  <c r="T846" i="2"/>
  <c r="AA634" i="2"/>
  <c r="U810" i="2"/>
  <c r="U798" i="2"/>
  <c r="U806" i="2"/>
  <c r="AA119" i="2"/>
  <c r="U818" i="2"/>
  <c r="U817" i="2"/>
  <c r="U812" i="2"/>
  <c r="Z846" i="2"/>
  <c r="S846" i="2"/>
  <c r="U743" i="2"/>
  <c r="U844" i="2"/>
  <c r="U780" i="2"/>
  <c r="AF331" i="1"/>
  <c r="AG331" i="1" s="1"/>
  <c r="AE333" i="1"/>
  <c r="AF538" i="1"/>
  <c r="AG538" i="1" s="1"/>
  <c r="AE540" i="1"/>
  <c r="AA811" i="2"/>
  <c r="R846" i="2"/>
  <c r="X846" i="2"/>
  <c r="W846" i="2"/>
  <c r="AA519" i="2"/>
  <c r="O846" i="2"/>
  <c r="L846" i="2"/>
  <c r="M846" i="2"/>
  <c r="J846" i="2"/>
  <c r="P846" i="2"/>
  <c r="N846" i="2"/>
  <c r="Q846" i="2"/>
  <c r="G846" i="2"/>
  <c r="H846" i="2"/>
  <c r="K846" i="2"/>
  <c r="I846" i="2"/>
  <c r="G782" i="2"/>
  <c r="G780" i="2"/>
  <c r="AA719" i="2"/>
  <c r="U720" i="2"/>
  <c r="U781" i="2"/>
  <c r="V846" i="2"/>
  <c r="AB719" i="2" l="1"/>
  <c r="AC719" i="2"/>
  <c r="AB576" i="2"/>
  <c r="AC576" i="2"/>
  <c r="AB691" i="2"/>
  <c r="AC691" i="2"/>
  <c r="AB519" i="2"/>
  <c r="AC519" i="2"/>
  <c r="AB811" i="2"/>
  <c r="AC811" i="2"/>
  <c r="AB119" i="2"/>
  <c r="AC119" i="2"/>
  <c r="AB634" i="2"/>
  <c r="AC634" i="2"/>
  <c r="AA844" i="2"/>
  <c r="AA812" i="2"/>
  <c r="AA806" i="2"/>
  <c r="U782" i="2"/>
  <c r="U846" i="2"/>
  <c r="AA817" i="2"/>
  <c r="AA798" i="2"/>
  <c r="AA781" i="2"/>
  <c r="AA818" i="2"/>
  <c r="AA810" i="2"/>
  <c r="AA780" i="2"/>
  <c r="AA743" i="2"/>
  <c r="AA782" i="2"/>
  <c r="AB721" i="2"/>
  <c r="AE656" i="1"/>
  <c r="AF656" i="1" s="1"/>
  <c r="AG656" i="1" s="1"/>
  <c r="AE542" i="1"/>
  <c r="AF542" i="1" s="1"/>
  <c r="AG542" i="1" s="1"/>
  <c r="AF540" i="1"/>
  <c r="AG540" i="1" s="1"/>
  <c r="AE119" i="1"/>
  <c r="F288" i="2"/>
  <c r="AE610" i="1"/>
  <c r="AF610" i="1" s="1"/>
  <c r="AG610" i="1" s="1"/>
  <c r="AE335" i="1"/>
  <c r="AF333" i="1"/>
  <c r="AG333" i="1" s="1"/>
  <c r="F231" i="2"/>
  <c r="AA720" i="2"/>
  <c r="AB782" i="2" l="1"/>
  <c r="AC782" i="2"/>
  <c r="AB818" i="2"/>
  <c r="AC818" i="2"/>
  <c r="AB780" i="2"/>
  <c r="AC780" i="2"/>
  <c r="AB798" i="2"/>
  <c r="AC798" i="2"/>
  <c r="AB806" i="2"/>
  <c r="AC806" i="2"/>
  <c r="AB810" i="2"/>
  <c r="AC810" i="2"/>
  <c r="AB817" i="2"/>
  <c r="AC817" i="2"/>
  <c r="AB812" i="2"/>
  <c r="AC812" i="2"/>
  <c r="AB844" i="2"/>
  <c r="AC844" i="2"/>
  <c r="AB720" i="2"/>
  <c r="AC720" i="2"/>
  <c r="AB743" i="2"/>
  <c r="AC743" i="2"/>
  <c r="AB781" i="2"/>
  <c r="AC781" i="2"/>
  <c r="AA846" i="2"/>
  <c r="AE122" i="1"/>
  <c r="AF122" i="1" s="1"/>
  <c r="AG122" i="1" s="1"/>
  <c r="AF119" i="1"/>
  <c r="AG119" i="1" s="1"/>
  <c r="I231" i="2"/>
  <c r="L231" i="2"/>
  <c r="O231" i="2"/>
  <c r="O233" i="2" s="1"/>
  <c r="P231" i="2"/>
  <c r="S231" i="2"/>
  <c r="W231" i="2"/>
  <c r="W233" i="2" s="1"/>
  <c r="X231" i="2"/>
  <c r="X233" i="2" s="1"/>
  <c r="Z231" i="2"/>
  <c r="Z233" i="2" s="1"/>
  <c r="G231" i="2"/>
  <c r="M231" i="2"/>
  <c r="R231" i="2"/>
  <c r="T231" i="2"/>
  <c r="V231" i="2"/>
  <c r="V233" i="2" s="1"/>
  <c r="Y231" i="2"/>
  <c r="Y233" i="2" s="1"/>
  <c r="Q231" i="2"/>
  <c r="H231" i="2"/>
  <c r="K231" i="2"/>
  <c r="N231" i="2"/>
  <c r="J231" i="2"/>
  <c r="U231" i="2"/>
  <c r="F233" i="2"/>
  <c r="F235" i="2" s="1"/>
  <c r="AC235" i="2" s="1"/>
  <c r="AE654" i="1"/>
  <c r="AF654" i="1" s="1"/>
  <c r="AG654" i="1" s="1"/>
  <c r="AF335" i="1"/>
  <c r="AG335" i="1" s="1"/>
  <c r="AE112" i="1"/>
  <c r="L288" i="2"/>
  <c r="L290" i="2" s="1"/>
  <c r="R288" i="2"/>
  <c r="R290" i="2" s="1"/>
  <c r="V288" i="2"/>
  <c r="V290" i="2" s="1"/>
  <c r="S288" i="2"/>
  <c r="S290" i="2" s="1"/>
  <c r="Y288" i="2"/>
  <c r="Y290" i="2" s="1"/>
  <c r="W288" i="2"/>
  <c r="W290" i="2" s="1"/>
  <c r="I288" i="2"/>
  <c r="I290" i="2" s="1"/>
  <c r="G288" i="2"/>
  <c r="G290" i="2" s="1"/>
  <c r="M288" i="2"/>
  <c r="M290" i="2" s="1"/>
  <c r="O288" i="2"/>
  <c r="O290" i="2" s="1"/>
  <c r="T288" i="2"/>
  <c r="T290" i="2" s="1"/>
  <c r="P288" i="2"/>
  <c r="P290" i="2" s="1"/>
  <c r="X288" i="2"/>
  <c r="X290" i="2" s="1"/>
  <c r="Z288" i="2"/>
  <c r="Z290" i="2" s="1"/>
  <c r="Q288" i="2"/>
  <c r="Q290" i="2" s="1"/>
  <c r="K288" i="2"/>
  <c r="K290" i="2" s="1"/>
  <c r="H288" i="2"/>
  <c r="H290" i="2" s="1"/>
  <c r="N288" i="2"/>
  <c r="N290" i="2" s="1"/>
  <c r="J288" i="2"/>
  <c r="J290" i="2" s="1"/>
  <c r="U288" i="2"/>
  <c r="F290" i="2"/>
  <c r="AB846" i="2" l="1"/>
  <c r="AC846" i="2"/>
  <c r="V797" i="2"/>
  <c r="O796" i="2"/>
  <c r="Z797" i="2"/>
  <c r="R796" i="2"/>
  <c r="V796" i="2"/>
  <c r="O797" i="2"/>
  <c r="Z796" i="2"/>
  <c r="R797" i="2"/>
  <c r="M796" i="2"/>
  <c r="X796" i="2"/>
  <c r="Q797" i="2"/>
  <c r="L797" i="2"/>
  <c r="J797" i="2"/>
  <c r="M797" i="2"/>
  <c r="X797" i="2"/>
  <c r="Q796" i="2"/>
  <c r="L796" i="2"/>
  <c r="J796" i="2"/>
  <c r="Y797" i="2"/>
  <c r="Y796" i="2"/>
  <c r="T797" i="2"/>
  <c r="N797" i="2"/>
  <c r="P797" i="2"/>
  <c r="S797" i="2"/>
  <c r="W797" i="2"/>
  <c r="T796" i="2"/>
  <c r="N796" i="2"/>
  <c r="P796" i="2"/>
  <c r="S796" i="2"/>
  <c r="W796" i="2"/>
  <c r="G796" i="2"/>
  <c r="G797" i="2"/>
  <c r="H796" i="2"/>
  <c r="H797" i="2"/>
  <c r="I796" i="2"/>
  <c r="I797" i="2"/>
  <c r="K797" i="2"/>
  <c r="K796" i="2"/>
  <c r="F774" i="2"/>
  <c r="F713" i="2"/>
  <c r="F726" i="2" s="1"/>
  <c r="F1096" i="2"/>
  <c r="W805" i="2"/>
  <c r="Y805" i="2"/>
  <c r="Z805" i="2"/>
  <c r="X805" i="2"/>
  <c r="O805" i="2"/>
  <c r="J233" i="2"/>
  <c r="K233" i="2"/>
  <c r="Q233" i="2"/>
  <c r="V805" i="2"/>
  <c r="V774" i="2"/>
  <c r="V1096" i="2"/>
  <c r="V713" i="2"/>
  <c r="V741" i="2" s="1"/>
  <c r="R233" i="2"/>
  <c r="R805" i="2" s="1"/>
  <c r="G233" i="2"/>
  <c r="G235" i="2" s="1"/>
  <c r="X1096" i="2"/>
  <c r="X713" i="2"/>
  <c r="X741" i="2" s="1"/>
  <c r="X774" i="2"/>
  <c r="S233" i="2"/>
  <c r="O713" i="2"/>
  <c r="O1096" i="2"/>
  <c r="O774" i="2"/>
  <c r="I233" i="2"/>
  <c r="AA288" i="2"/>
  <c r="U290" i="2"/>
  <c r="AE116" i="1"/>
  <c r="AF112" i="1"/>
  <c r="AG112" i="1" s="1"/>
  <c r="AA231" i="2"/>
  <c r="U233" i="2"/>
  <c r="N233" i="2"/>
  <c r="H233" i="2"/>
  <c r="Y1096" i="2"/>
  <c r="Y774" i="2"/>
  <c r="Y713" i="2"/>
  <c r="Y741" i="2" s="1"/>
  <c r="T233" i="2"/>
  <c r="M233" i="2"/>
  <c r="Z774" i="2"/>
  <c r="Z713" i="2"/>
  <c r="Z741" i="2" s="1"/>
  <c r="Z1096" i="2"/>
  <c r="W713" i="2"/>
  <c r="W741" i="2" s="1"/>
  <c r="W774" i="2"/>
  <c r="W1096" i="2"/>
  <c r="P233" i="2"/>
  <c r="L233" i="2"/>
  <c r="L805" i="2" s="1"/>
  <c r="AB231" i="2" l="1"/>
  <c r="AC231" i="2"/>
  <c r="AB288" i="2"/>
  <c r="AC288" i="2"/>
  <c r="U796" i="2"/>
  <c r="N805" i="2"/>
  <c r="Y833" i="2"/>
  <c r="W833" i="2"/>
  <c r="X833" i="2"/>
  <c r="Z833" i="2"/>
  <c r="O833" i="2"/>
  <c r="AA290" i="2"/>
  <c r="M713" i="2"/>
  <c r="M1096" i="2"/>
  <c r="M833" i="2" s="1"/>
  <c r="M774" i="2"/>
  <c r="T713" i="2"/>
  <c r="T774" i="2"/>
  <c r="T1096" i="2"/>
  <c r="T833" i="2" s="1"/>
  <c r="H774" i="2"/>
  <c r="H1096" i="2"/>
  <c r="H833" i="2" s="1"/>
  <c r="H713" i="2"/>
  <c r="U1096" i="2"/>
  <c r="U774" i="2"/>
  <c r="U713" i="2"/>
  <c r="AF116" i="1"/>
  <c r="AG116" i="1" s="1"/>
  <c r="AE140" i="1"/>
  <c r="S1096" i="2"/>
  <c r="S833" i="2" s="1"/>
  <c r="S713" i="2"/>
  <c r="S774" i="2"/>
  <c r="G713" i="2"/>
  <c r="G774" i="2"/>
  <c r="G1096" i="2"/>
  <c r="AA233" i="2"/>
  <c r="AC233" i="2" s="1"/>
  <c r="K713" i="2"/>
  <c r="K1096" i="2"/>
  <c r="K833" i="2" s="1"/>
  <c r="K774" i="2"/>
  <c r="J774" i="2"/>
  <c r="J713" i="2"/>
  <c r="J1096" i="2"/>
  <c r="J833" i="2" s="1"/>
  <c r="F741" i="2"/>
  <c r="F745" i="2" s="1"/>
  <c r="AA796" i="2"/>
  <c r="K805" i="2"/>
  <c r="H805" i="2"/>
  <c r="T805" i="2"/>
  <c r="J805" i="2"/>
  <c r="S805" i="2"/>
  <c r="U797" i="2"/>
  <c r="P1096" i="2"/>
  <c r="P833" i="2" s="1"/>
  <c r="P713" i="2"/>
  <c r="P774" i="2"/>
  <c r="L1096" i="2"/>
  <c r="L833" i="2" s="1"/>
  <c r="L713" i="2"/>
  <c r="L774" i="2"/>
  <c r="N1096" i="2"/>
  <c r="N833" i="2" s="1"/>
  <c r="N713" i="2"/>
  <c r="N774" i="2"/>
  <c r="I713" i="2"/>
  <c r="I1096" i="2"/>
  <c r="I833" i="2" s="1"/>
  <c r="I774" i="2"/>
  <c r="O741" i="2"/>
  <c r="R713" i="2"/>
  <c r="R774" i="2"/>
  <c r="R1096" i="2"/>
  <c r="R833" i="2" s="1"/>
  <c r="Q774" i="2"/>
  <c r="Q713" i="2"/>
  <c r="Q1096" i="2"/>
  <c r="Q833" i="2" s="1"/>
  <c r="V833" i="2"/>
  <c r="F821" i="2"/>
  <c r="F842" i="2"/>
  <c r="F848" i="2" s="1"/>
  <c r="I805" i="2"/>
  <c r="U805" i="2"/>
  <c r="Q805" i="2"/>
  <c r="P805" i="2"/>
  <c r="M805" i="2"/>
  <c r="G805" i="2"/>
  <c r="AB290" i="2" l="1"/>
  <c r="AC290" i="2"/>
  <c r="AB796" i="2"/>
  <c r="AC796" i="2"/>
  <c r="U833" i="2"/>
  <c r="AA797" i="2"/>
  <c r="Q741" i="2"/>
  <c r="R741" i="2"/>
  <c r="I741" i="2"/>
  <c r="F728" i="2"/>
  <c r="F900" i="2"/>
  <c r="J741" i="2"/>
  <c r="G833" i="2"/>
  <c r="AA1096" i="2"/>
  <c r="G741" i="2"/>
  <c r="AA713" i="2"/>
  <c r="U741" i="2"/>
  <c r="H741" i="2"/>
  <c r="T741" i="2"/>
  <c r="M741" i="2"/>
  <c r="F864" i="2"/>
  <c r="F823" i="2"/>
  <c r="N741" i="2"/>
  <c r="L741" i="2"/>
  <c r="P741" i="2"/>
  <c r="K741" i="2"/>
  <c r="AA774" i="2"/>
  <c r="AB233" i="2"/>
  <c r="S741" i="2"/>
  <c r="F174" i="2"/>
  <c r="AF140" i="1"/>
  <c r="AG140" i="1" s="1"/>
  <c r="AA805" i="2"/>
  <c r="AB1096" i="2" l="1"/>
  <c r="AC1096" i="2"/>
  <c r="AA833" i="2"/>
  <c r="AC833" i="2" s="1"/>
  <c r="AB774" i="2"/>
  <c r="AC774" i="2"/>
  <c r="AB805" i="2"/>
  <c r="AC805" i="2"/>
  <c r="AB713" i="2"/>
  <c r="AC713" i="2"/>
  <c r="AB797" i="2"/>
  <c r="AC797" i="2"/>
  <c r="I174" i="2"/>
  <c r="L174" i="2"/>
  <c r="R174" i="2"/>
  <c r="T174" i="2"/>
  <c r="W174" i="2"/>
  <c r="W176" i="2" s="1"/>
  <c r="W730" i="2" s="1"/>
  <c r="W830" i="2" s="1"/>
  <c r="W834" i="2" s="1"/>
  <c r="Y174" i="2"/>
  <c r="Y176" i="2" s="1"/>
  <c r="Y730" i="2" s="1"/>
  <c r="Y830" i="2" s="1"/>
  <c r="Y834" i="2" s="1"/>
  <c r="P174" i="2"/>
  <c r="G174" i="2"/>
  <c r="M174" i="2"/>
  <c r="O174" i="2"/>
  <c r="O176" i="2" s="1"/>
  <c r="S174" i="2"/>
  <c r="V174" i="2"/>
  <c r="V176" i="2" s="1"/>
  <c r="V730" i="2" s="1"/>
  <c r="V830" i="2" s="1"/>
  <c r="V834" i="2" s="1"/>
  <c r="X174" i="2"/>
  <c r="X176" i="2" s="1"/>
  <c r="X730" i="2" s="1"/>
  <c r="X830" i="2" s="1"/>
  <c r="X834" i="2" s="1"/>
  <c r="Z174" i="2"/>
  <c r="Z176" i="2" s="1"/>
  <c r="Z730" i="2" s="1"/>
  <c r="Z830" i="2" s="1"/>
  <c r="Z834" i="2" s="1"/>
  <c r="Q174" i="2"/>
  <c r="K174" i="2"/>
  <c r="H174" i="2"/>
  <c r="N174" i="2"/>
  <c r="J174" i="2"/>
  <c r="U174" i="2"/>
  <c r="F176" i="2"/>
  <c r="F828" i="2"/>
  <c r="F973" i="2"/>
  <c r="AA741" i="2"/>
  <c r="AB833" i="2" l="1"/>
  <c r="AB741" i="2"/>
  <c r="AC741" i="2"/>
  <c r="F730" i="2"/>
  <c r="F830" i="2" s="1"/>
  <c r="F834" i="2" s="1"/>
  <c r="V706" i="2"/>
  <c r="V707" i="2"/>
  <c r="V809" i="2"/>
  <c r="W809" i="2"/>
  <c r="W707" i="2"/>
  <c r="W706" i="2"/>
  <c r="Y707" i="2"/>
  <c r="Y809" i="2"/>
  <c r="Y706" i="2"/>
  <c r="Z809" i="2"/>
  <c r="X707" i="2"/>
  <c r="X809" i="2"/>
  <c r="Z706" i="2"/>
  <c r="Z707" i="2"/>
  <c r="X706" i="2"/>
  <c r="O706" i="2"/>
  <c r="O707" i="2"/>
  <c r="O809" i="2"/>
  <c r="J176" i="2"/>
  <c r="H176" i="2"/>
  <c r="Q176" i="2"/>
  <c r="X911" i="2"/>
  <c r="X986" i="2" s="1"/>
  <c r="X875" i="2"/>
  <c r="S176" i="2"/>
  <c r="S809" i="2" s="1"/>
  <c r="M176" i="2"/>
  <c r="M809" i="2" s="1"/>
  <c r="P176" i="2"/>
  <c r="W911" i="2"/>
  <c r="W875" i="2"/>
  <c r="R176" i="2"/>
  <c r="R707" i="2" s="1"/>
  <c r="I176" i="2"/>
  <c r="I707" i="2" s="1"/>
  <c r="AA174" i="2"/>
  <c r="U176" i="2"/>
  <c r="N176" i="2"/>
  <c r="K176" i="2"/>
  <c r="Z875" i="2"/>
  <c r="Z911" i="2"/>
  <c r="Z986" i="2" s="1"/>
  <c r="V911" i="2"/>
  <c r="V875" i="2"/>
  <c r="O730" i="2"/>
  <c r="G176" i="2"/>
  <c r="Y911" i="2"/>
  <c r="Y986" i="2" s="1"/>
  <c r="Y875" i="2"/>
  <c r="T176" i="2"/>
  <c r="L176" i="2"/>
  <c r="AB174" i="2" l="1"/>
  <c r="AC174" i="2"/>
  <c r="U706" i="2"/>
  <c r="K707" i="2"/>
  <c r="P707" i="2"/>
  <c r="T707" i="2"/>
  <c r="V710" i="2"/>
  <c r="V739" i="2" s="1"/>
  <c r="V745" i="2" s="1"/>
  <c r="Z710" i="2"/>
  <c r="Z739" i="2" s="1"/>
  <c r="Z745" i="2" s="1"/>
  <c r="X710" i="2"/>
  <c r="X739" i="2" s="1"/>
  <c r="X745" i="2" s="1"/>
  <c r="Y710" i="2"/>
  <c r="Y739" i="2" s="1"/>
  <c r="Y745" i="2" s="1"/>
  <c r="W710" i="2"/>
  <c r="W739" i="2" s="1"/>
  <c r="W745" i="2" s="1"/>
  <c r="S1071" i="2"/>
  <c r="L730" i="2"/>
  <c r="L830" i="2" s="1"/>
  <c r="L834" i="2" s="1"/>
  <c r="G730" i="2"/>
  <c r="AA176" i="2"/>
  <c r="O830" i="2"/>
  <c r="O834" i="2" s="1"/>
  <c r="F15" i="4"/>
  <c r="V986" i="2"/>
  <c r="V942" i="2"/>
  <c r="K730" i="2"/>
  <c r="N730" i="2"/>
  <c r="U730" i="2"/>
  <c r="Q730" i="2"/>
  <c r="H730" i="2"/>
  <c r="J730" i="2"/>
  <c r="O710" i="2"/>
  <c r="X1071" i="2"/>
  <c r="Y1071" i="2"/>
  <c r="W1071" i="2"/>
  <c r="F911" i="2"/>
  <c r="F875" i="2"/>
  <c r="F836" i="2"/>
  <c r="AC836" i="2" s="1"/>
  <c r="I706" i="2"/>
  <c r="K809" i="2"/>
  <c r="I809" i="2"/>
  <c r="I1071" i="2" s="1"/>
  <c r="K706" i="2"/>
  <c r="U707" i="2"/>
  <c r="P706" i="2"/>
  <c r="H706" i="2"/>
  <c r="L707" i="2"/>
  <c r="J707" i="2"/>
  <c r="Q706" i="2"/>
  <c r="L809" i="2"/>
  <c r="G707" i="2"/>
  <c r="J809" i="2"/>
  <c r="T809" i="2"/>
  <c r="Q707" i="2"/>
  <c r="R809" i="2"/>
  <c r="N707" i="2"/>
  <c r="S707" i="2"/>
  <c r="T730" i="2"/>
  <c r="I730" i="2"/>
  <c r="R730" i="2"/>
  <c r="W986" i="2"/>
  <c r="W942" i="2"/>
  <c r="P730" i="2"/>
  <c r="M730" i="2"/>
  <c r="M830" i="2" s="1"/>
  <c r="M834" i="2" s="1"/>
  <c r="S730" i="2"/>
  <c r="O1071" i="2"/>
  <c r="Z1071" i="2"/>
  <c r="V1071" i="2"/>
  <c r="U809" i="2"/>
  <c r="H809" i="2"/>
  <c r="P809" i="2"/>
  <c r="H707" i="2"/>
  <c r="Q809" i="2"/>
  <c r="G809" i="2"/>
  <c r="G1071" i="2" s="1"/>
  <c r="L706" i="2"/>
  <c r="G706" i="2"/>
  <c r="J706" i="2"/>
  <c r="T706" i="2"/>
  <c r="M706" i="2"/>
  <c r="M707" i="2"/>
  <c r="N809" i="2"/>
  <c r="R706" i="2"/>
  <c r="R710" i="2" s="1"/>
  <c r="S706" i="2"/>
  <c r="N706" i="2"/>
  <c r="AB176" i="2" l="1"/>
  <c r="AC176" i="2"/>
  <c r="T710" i="2"/>
  <c r="C20" i="4" s="1"/>
  <c r="V813" i="2"/>
  <c r="Y813" i="2"/>
  <c r="Z813" i="2"/>
  <c r="X757" i="2"/>
  <c r="X770" i="2" s="1"/>
  <c r="X855" i="2" s="1"/>
  <c r="V757" i="2"/>
  <c r="V770" i="2" s="1"/>
  <c r="V855" i="2" s="1"/>
  <c r="W813" i="2"/>
  <c r="X813" i="2"/>
  <c r="Y757" i="2"/>
  <c r="Y770" i="2" s="1"/>
  <c r="W757" i="2"/>
  <c r="W770" i="2" s="1"/>
  <c r="Z757" i="2"/>
  <c r="Z770" i="2" s="1"/>
  <c r="S710" i="2"/>
  <c r="S739" i="2" s="1"/>
  <c r="S745" i="2" s="1"/>
  <c r="S813" i="2" s="1"/>
  <c r="AA707" i="2"/>
  <c r="M710" i="2"/>
  <c r="L710" i="2"/>
  <c r="Q1071" i="2"/>
  <c r="P1071" i="2"/>
  <c r="U1071" i="2"/>
  <c r="V722" i="2"/>
  <c r="V726" i="2" s="1"/>
  <c r="V783" i="2"/>
  <c r="V816" i="2"/>
  <c r="V814" i="2"/>
  <c r="V815" i="2"/>
  <c r="X814" i="2"/>
  <c r="X815" i="2"/>
  <c r="X816" i="2"/>
  <c r="X722" i="2"/>
  <c r="X726" i="2" s="1"/>
  <c r="X783" i="2"/>
  <c r="F19" i="4"/>
  <c r="S830" i="2"/>
  <c r="S834" i="2" s="1"/>
  <c r="F18" i="4"/>
  <c r="R830" i="2"/>
  <c r="R834" i="2" s="1"/>
  <c r="R1071" i="2"/>
  <c r="T1071" i="2"/>
  <c r="Q710" i="2"/>
  <c r="P710" i="2"/>
  <c r="K710" i="2"/>
  <c r="K1071" i="2"/>
  <c r="Y858" i="2"/>
  <c r="F858" i="2"/>
  <c r="Z858" i="2"/>
  <c r="X858" i="2"/>
  <c r="V858" i="2"/>
  <c r="W858" i="2"/>
  <c r="J830" i="2"/>
  <c r="J834" i="2" s="1"/>
  <c r="F12" i="4"/>
  <c r="F11" i="4"/>
  <c r="H830" i="2"/>
  <c r="H834" i="2" s="1"/>
  <c r="F14" i="4"/>
  <c r="N830" i="2"/>
  <c r="N834" i="2" s="1"/>
  <c r="O911" i="2"/>
  <c r="O875" i="2"/>
  <c r="F38" i="4"/>
  <c r="U710" i="2"/>
  <c r="N1071" i="2"/>
  <c r="J710" i="2"/>
  <c r="Y815" i="2"/>
  <c r="Y722" i="2"/>
  <c r="Y726" i="2" s="1"/>
  <c r="Y814" i="2"/>
  <c r="Y816" i="2"/>
  <c r="Y783" i="2"/>
  <c r="N710" i="2"/>
  <c r="R757" i="2"/>
  <c r="R770" i="2" s="1"/>
  <c r="R739" i="2"/>
  <c r="R745" i="2" s="1"/>
  <c r="C18" i="4"/>
  <c r="G710" i="2"/>
  <c r="H1071" i="2"/>
  <c r="Z783" i="2"/>
  <c r="Z722" i="2"/>
  <c r="Z726" i="2" s="1"/>
  <c r="Z814" i="2"/>
  <c r="Z815" i="2"/>
  <c r="Z816" i="2"/>
  <c r="M911" i="2"/>
  <c r="M875" i="2"/>
  <c r="P830" i="2"/>
  <c r="P834" i="2" s="1"/>
  <c r="F16" i="4"/>
  <c r="I830" i="2"/>
  <c r="I834" i="2" s="1"/>
  <c r="F34" i="4" s="1"/>
  <c r="T830" i="2"/>
  <c r="T834" i="2" s="1"/>
  <c r="F20" i="4"/>
  <c r="J1071" i="2"/>
  <c r="L1071" i="2"/>
  <c r="H710" i="2"/>
  <c r="AA809" i="2"/>
  <c r="AA706" i="2"/>
  <c r="I710" i="2"/>
  <c r="F986" i="2"/>
  <c r="F942" i="2"/>
  <c r="W815" i="2"/>
  <c r="W722" i="2"/>
  <c r="W726" i="2" s="1"/>
  <c r="W816" i="2"/>
  <c r="W814" i="2"/>
  <c r="W783" i="2"/>
  <c r="C15" i="4"/>
  <c r="O739" i="2"/>
  <c r="O745" i="2" s="1"/>
  <c r="O813" i="2" s="1"/>
  <c r="O757" i="2"/>
  <c r="O770" i="2" s="1"/>
  <c r="Q830" i="2"/>
  <c r="Q834" i="2" s="1"/>
  <c r="F17" i="4"/>
  <c r="U830" i="2"/>
  <c r="F21" i="4"/>
  <c r="K830" i="2"/>
  <c r="K834" i="2" s="1"/>
  <c r="F13" i="4"/>
  <c r="G830" i="2"/>
  <c r="F10" i="4"/>
  <c r="AA730" i="2"/>
  <c r="L911" i="2"/>
  <c r="L875" i="2"/>
  <c r="AB730" i="2" l="1"/>
  <c r="AC730" i="2"/>
  <c r="AB706" i="2"/>
  <c r="AC706" i="2"/>
  <c r="AB707" i="2"/>
  <c r="AC707" i="2"/>
  <c r="AB809" i="2"/>
  <c r="AC809" i="2"/>
  <c r="U834" i="2"/>
  <c r="T757" i="2"/>
  <c r="T770" i="2" s="1"/>
  <c r="C43" i="4" s="1"/>
  <c r="T739" i="2"/>
  <c r="T745" i="2" s="1"/>
  <c r="T816" i="2" s="1"/>
  <c r="X840" i="2"/>
  <c r="X888" i="2"/>
  <c r="X961" i="2" s="1"/>
  <c r="V840" i="2"/>
  <c r="V888" i="2"/>
  <c r="R813" i="2"/>
  <c r="Z888" i="2"/>
  <c r="Z855" i="2"/>
  <c r="Z860" i="2" s="1"/>
  <c r="W840" i="2"/>
  <c r="W855" i="2"/>
  <c r="W860" i="2" s="1"/>
  <c r="Y888" i="2"/>
  <c r="Y855" i="2"/>
  <c r="Y860" i="2" s="1"/>
  <c r="Y840" i="2"/>
  <c r="Z840" i="2"/>
  <c r="W888" i="2"/>
  <c r="X821" i="2"/>
  <c r="X864" i="2" s="1"/>
  <c r="C19" i="4"/>
  <c r="S757" i="2"/>
  <c r="S770" i="2" s="1"/>
  <c r="C42" i="4" s="1"/>
  <c r="Y821" i="2"/>
  <c r="Y864" i="2" s="1"/>
  <c r="X819" i="2"/>
  <c r="X842" i="2" s="1"/>
  <c r="Y819" i="2"/>
  <c r="Y842" i="2" s="1"/>
  <c r="V819" i="2"/>
  <c r="V902" i="2" s="1"/>
  <c r="W821" i="2"/>
  <c r="W864" i="2" s="1"/>
  <c r="W819" i="2"/>
  <c r="W902" i="2" s="1"/>
  <c r="Z819" i="2"/>
  <c r="Z902" i="2" s="1"/>
  <c r="F36" i="4"/>
  <c r="K875" i="2"/>
  <c r="K911" i="2"/>
  <c r="O840" i="2"/>
  <c r="O888" i="2"/>
  <c r="C38" i="4"/>
  <c r="O855" i="2"/>
  <c r="F43" i="4"/>
  <c r="T875" i="2"/>
  <c r="T911" i="2"/>
  <c r="I875" i="2"/>
  <c r="I911" i="2"/>
  <c r="M942" i="2"/>
  <c r="M986" i="2"/>
  <c r="L986" i="2"/>
  <c r="L942" i="2"/>
  <c r="G834" i="2"/>
  <c r="AA830" i="2"/>
  <c r="U911" i="2"/>
  <c r="U875" i="2"/>
  <c r="F44" i="4"/>
  <c r="F40" i="4"/>
  <c r="Q875" i="2"/>
  <c r="Q911" i="2"/>
  <c r="O722" i="2"/>
  <c r="O726" i="2" s="1"/>
  <c r="O815" i="2"/>
  <c r="O783" i="2"/>
  <c r="O814" i="2"/>
  <c r="O816" i="2"/>
  <c r="W900" i="2"/>
  <c r="W728" i="2"/>
  <c r="I739" i="2"/>
  <c r="I745" i="2" s="1"/>
  <c r="I813" i="2" s="1"/>
  <c r="I757" i="2"/>
  <c r="I770" i="2" s="1"/>
  <c r="C34" i="4" s="1"/>
  <c r="P875" i="2"/>
  <c r="F39" i="4"/>
  <c r="P911" i="2"/>
  <c r="Z900" i="2"/>
  <c r="Z728" i="2"/>
  <c r="AA1071" i="2"/>
  <c r="R814" i="2"/>
  <c r="R816" i="2"/>
  <c r="R783" i="2"/>
  <c r="R815" i="2"/>
  <c r="R722" i="2"/>
  <c r="R726" i="2" s="1"/>
  <c r="Y900" i="2"/>
  <c r="Y728" i="2"/>
  <c r="U739" i="2"/>
  <c r="U757" i="2"/>
  <c r="C21" i="4"/>
  <c r="O986" i="2"/>
  <c r="F62" i="4" s="1"/>
  <c r="O942" i="2"/>
  <c r="F37" i="4"/>
  <c r="N875" i="2"/>
  <c r="N911" i="2"/>
  <c r="J875" i="2"/>
  <c r="F35" i="4"/>
  <c r="J911" i="2"/>
  <c r="W868" i="2"/>
  <c r="W880" i="2"/>
  <c r="X868" i="2"/>
  <c r="X860" i="2"/>
  <c r="X880" i="2"/>
  <c r="X882" i="2" s="1"/>
  <c r="F880" i="2"/>
  <c r="F882" i="2" s="1"/>
  <c r="AC882" i="2" s="1"/>
  <c r="F868" i="2"/>
  <c r="F870" i="2" s="1"/>
  <c r="F860" i="2"/>
  <c r="K757" i="2"/>
  <c r="K770" i="2" s="1"/>
  <c r="C13" i="4"/>
  <c r="K739" i="2"/>
  <c r="K745" i="2" s="1"/>
  <c r="K813" i="2" s="1"/>
  <c r="X900" i="2"/>
  <c r="X728" i="2"/>
  <c r="L757" i="2"/>
  <c r="L770" i="2" s="1"/>
  <c r="L739" i="2"/>
  <c r="L745" i="2" s="1"/>
  <c r="L813" i="2" s="1"/>
  <c r="M757" i="2"/>
  <c r="M770" i="2" s="1"/>
  <c r="M739" i="2"/>
  <c r="M745" i="2" s="1"/>
  <c r="M813" i="2" s="1"/>
  <c r="S815" i="2"/>
  <c r="S816" i="2"/>
  <c r="S783" i="2"/>
  <c r="S814" i="2"/>
  <c r="S722" i="2"/>
  <c r="S726" i="2" s="1"/>
  <c r="F22" i="4"/>
  <c r="V821" i="2"/>
  <c r="C11" i="4"/>
  <c r="H739" i="2"/>
  <c r="H745" i="2" s="1"/>
  <c r="H813" i="2" s="1"/>
  <c r="H757" i="2"/>
  <c r="H770" i="2" s="1"/>
  <c r="G757" i="2"/>
  <c r="C10" i="4"/>
  <c r="G739" i="2"/>
  <c r="AA710" i="2"/>
  <c r="R855" i="2"/>
  <c r="R840" i="2"/>
  <c r="C41" i="4"/>
  <c r="R888" i="2"/>
  <c r="N739" i="2"/>
  <c r="N745" i="2" s="1"/>
  <c r="N813" i="2" s="1"/>
  <c r="C14" i="4"/>
  <c r="N757" i="2"/>
  <c r="N770" i="2" s="1"/>
  <c r="C12" i="4"/>
  <c r="J739" i="2"/>
  <c r="J745" i="2" s="1"/>
  <c r="J813" i="2" s="1"/>
  <c r="J757" i="2"/>
  <c r="J770" i="2" s="1"/>
  <c r="H875" i="2"/>
  <c r="H911" i="2"/>
  <c r="F33" i="4"/>
  <c r="V860" i="2"/>
  <c r="V880" i="2"/>
  <c r="V882" i="2" s="1"/>
  <c r="V868" i="2"/>
  <c r="Z880" i="2"/>
  <c r="Z868" i="2"/>
  <c r="Y880" i="2"/>
  <c r="Y868" i="2"/>
  <c r="C16" i="4"/>
  <c r="P757" i="2"/>
  <c r="P770" i="2" s="1"/>
  <c r="P739" i="2"/>
  <c r="P745" i="2" s="1"/>
  <c r="P813" i="2" s="1"/>
  <c r="Q757" i="2"/>
  <c r="Q770" i="2" s="1"/>
  <c r="Q739" i="2"/>
  <c r="Q745" i="2" s="1"/>
  <c r="Q813" i="2" s="1"/>
  <c r="C17" i="4"/>
  <c r="F41" i="4"/>
  <c r="R875" i="2"/>
  <c r="R911" i="2"/>
  <c r="S911" i="2"/>
  <c r="F42" i="4"/>
  <c r="S875" i="2"/>
  <c r="V900" i="2"/>
  <c r="V728" i="2"/>
  <c r="Z821" i="2"/>
  <c r="AB1071" i="2" l="1"/>
  <c r="AC1071" i="2"/>
  <c r="AB710" i="2"/>
  <c r="AC710" i="2"/>
  <c r="AB830" i="2"/>
  <c r="AC830" i="2"/>
  <c r="U770" i="2"/>
  <c r="C44" i="4" s="1"/>
  <c r="U745" i="2"/>
  <c r="U816" i="2" s="1"/>
  <c r="T888" i="2"/>
  <c r="T961" i="2" s="1"/>
  <c r="T855" i="2"/>
  <c r="T840" i="2"/>
  <c r="T815" i="2"/>
  <c r="T722" i="2"/>
  <c r="T726" i="2" s="1"/>
  <c r="T900" i="2" s="1"/>
  <c r="T814" i="2"/>
  <c r="T813" i="2"/>
  <c r="T783" i="2"/>
  <c r="X848" i="2"/>
  <c r="Y961" i="2"/>
  <c r="V961" i="2"/>
  <c r="Z882" i="2"/>
  <c r="Z961" i="2"/>
  <c r="W882" i="2"/>
  <c r="Y882" i="2"/>
  <c r="Y848" i="2"/>
  <c r="W961" i="2"/>
  <c r="Y902" i="2"/>
  <c r="Y975" i="2" s="1"/>
  <c r="Y870" i="2"/>
  <c r="Y873" i="2" s="1"/>
  <c r="Y877" i="2" s="1"/>
  <c r="Y823" i="2"/>
  <c r="Y836" i="2" s="1"/>
  <c r="S840" i="2"/>
  <c r="X870" i="2"/>
  <c r="X873" i="2" s="1"/>
  <c r="X877" i="2" s="1"/>
  <c r="W823" i="2"/>
  <c r="W836" i="2" s="1"/>
  <c r="S855" i="2"/>
  <c r="S888" i="2"/>
  <c r="X823" i="2"/>
  <c r="X836" i="2" s="1"/>
  <c r="W870" i="2"/>
  <c r="W873" i="2" s="1"/>
  <c r="W877" i="2" s="1"/>
  <c r="O819" i="2"/>
  <c r="F873" i="2"/>
  <c r="F877" i="2" s="1"/>
  <c r="AC877" i="2" s="1"/>
  <c r="X902" i="2"/>
  <c r="X933" i="2" s="1"/>
  <c r="W842" i="2"/>
  <c r="W848" i="2" s="1"/>
  <c r="Z842" i="2"/>
  <c r="Z848" i="2" s="1"/>
  <c r="V842" i="2"/>
  <c r="V848" i="2" s="1"/>
  <c r="G770" i="2"/>
  <c r="AA757" i="2"/>
  <c r="C33" i="4"/>
  <c r="H855" i="2"/>
  <c r="H840" i="2"/>
  <c r="H888" i="2"/>
  <c r="H815" i="2"/>
  <c r="H783" i="2"/>
  <c r="H722" i="2"/>
  <c r="H726" i="2" s="1"/>
  <c r="H816" i="2"/>
  <c r="H814" i="2"/>
  <c r="V864" i="2"/>
  <c r="V870" i="2" s="1"/>
  <c r="V873" i="2" s="1"/>
  <c r="V877" i="2" s="1"/>
  <c r="V823" i="2"/>
  <c r="V836" i="2" s="1"/>
  <c r="D19" i="4"/>
  <c r="E19" i="4" s="1"/>
  <c r="G19" i="4" s="1"/>
  <c r="S900" i="2"/>
  <c r="S728" i="2"/>
  <c r="S821" i="2"/>
  <c r="M815" i="2"/>
  <c r="M722" i="2"/>
  <c r="M726" i="2" s="1"/>
  <c r="M783" i="2"/>
  <c r="M814" i="2"/>
  <c r="M816" i="2"/>
  <c r="M840" i="2"/>
  <c r="M888" i="2"/>
  <c r="M855" i="2"/>
  <c r="L816" i="2"/>
  <c r="L814" i="2"/>
  <c r="L722" i="2"/>
  <c r="L726" i="2" s="1"/>
  <c r="L783" i="2"/>
  <c r="L815" i="2"/>
  <c r="X973" i="2"/>
  <c r="K816" i="2"/>
  <c r="K814" i="2"/>
  <c r="K815" i="2"/>
  <c r="K783" i="2"/>
  <c r="K722" i="2"/>
  <c r="K726" i="2" s="1"/>
  <c r="U840" i="2"/>
  <c r="R900" i="2"/>
  <c r="D18" i="4"/>
  <c r="E18" i="4" s="1"/>
  <c r="G18" i="4" s="1"/>
  <c r="R728" i="2"/>
  <c r="R821" i="2"/>
  <c r="Z973" i="2"/>
  <c r="C22" i="4"/>
  <c r="I888" i="2"/>
  <c r="I855" i="2"/>
  <c r="I840" i="2"/>
  <c r="W973" i="2"/>
  <c r="I942" i="2"/>
  <c r="I986" i="2"/>
  <c r="F58" i="4" s="1"/>
  <c r="T986" i="2"/>
  <c r="F67" i="4" s="1"/>
  <c r="T942" i="2"/>
  <c r="Z975" i="2"/>
  <c r="Z933" i="2"/>
  <c r="Z864" i="2"/>
  <c r="Z870" i="2" s="1"/>
  <c r="Z873" i="2" s="1"/>
  <c r="Z877" i="2" s="1"/>
  <c r="Z823" i="2"/>
  <c r="Z836" i="2" s="1"/>
  <c r="V973" i="2"/>
  <c r="S986" i="2"/>
  <c r="F66" i="4" s="1"/>
  <c r="S942" i="2"/>
  <c r="R986" i="2"/>
  <c r="F65" i="4" s="1"/>
  <c r="R942" i="2"/>
  <c r="J855" i="2"/>
  <c r="J888" i="2"/>
  <c r="J840" i="2"/>
  <c r="C35" i="4"/>
  <c r="N855" i="2"/>
  <c r="C37" i="4"/>
  <c r="N888" i="2"/>
  <c r="N840" i="2"/>
  <c r="Q815" i="2"/>
  <c r="Q783" i="2"/>
  <c r="Q816" i="2"/>
  <c r="Q814" i="2"/>
  <c r="Q722" i="2"/>
  <c r="Q726" i="2" s="1"/>
  <c r="C40" i="4"/>
  <c r="Q855" i="2"/>
  <c r="Q888" i="2"/>
  <c r="Q840" i="2"/>
  <c r="P722" i="2"/>
  <c r="P726" i="2" s="1"/>
  <c r="P815" i="2"/>
  <c r="P816" i="2"/>
  <c r="P814" i="2"/>
  <c r="P783" i="2"/>
  <c r="C39" i="4"/>
  <c r="P888" i="2"/>
  <c r="P855" i="2"/>
  <c r="P840" i="2"/>
  <c r="H942" i="2"/>
  <c r="H986" i="2"/>
  <c r="J814" i="2"/>
  <c r="J783" i="2"/>
  <c r="J722" i="2"/>
  <c r="J726" i="2" s="1"/>
  <c r="J815" i="2"/>
  <c r="J816" i="2"/>
  <c r="N815" i="2"/>
  <c r="N722" i="2"/>
  <c r="N726" i="2" s="1"/>
  <c r="N783" i="2"/>
  <c r="N816" i="2"/>
  <c r="N814" i="2"/>
  <c r="R961" i="2"/>
  <c r="G745" i="2"/>
  <c r="G813" i="2" s="1"/>
  <c r="AA739" i="2"/>
  <c r="L840" i="2"/>
  <c r="L888" i="2"/>
  <c r="L855" i="2"/>
  <c r="K855" i="2"/>
  <c r="C36" i="4"/>
  <c r="K840" i="2"/>
  <c r="K888" i="2"/>
  <c r="J942" i="2"/>
  <c r="J986" i="2"/>
  <c r="F59" i="4" s="1"/>
  <c r="N986" i="2"/>
  <c r="F61" i="4" s="1"/>
  <c r="N942" i="2"/>
  <c r="Y973" i="2"/>
  <c r="P986" i="2"/>
  <c r="F63" i="4" s="1"/>
  <c r="P942" i="2"/>
  <c r="I816" i="2"/>
  <c r="I815" i="2"/>
  <c r="I783" i="2"/>
  <c r="I814" i="2"/>
  <c r="I722" i="2"/>
  <c r="I726" i="2" s="1"/>
  <c r="O821" i="2"/>
  <c r="D15" i="4"/>
  <c r="E15" i="4" s="1"/>
  <c r="G15" i="4" s="1"/>
  <c r="O900" i="2"/>
  <c r="O728" i="2"/>
  <c r="Q986" i="2"/>
  <c r="F64" i="4" s="1"/>
  <c r="Q942" i="2"/>
  <c r="U942" i="2"/>
  <c r="U986" i="2"/>
  <c r="F32" i="4"/>
  <c r="F45" i="4" s="1"/>
  <c r="G875" i="2"/>
  <c r="AA875" i="2" s="1"/>
  <c r="G911" i="2"/>
  <c r="AA834" i="2"/>
  <c r="O961" i="2"/>
  <c r="K986" i="2"/>
  <c r="F60" i="4" s="1"/>
  <c r="K942" i="2"/>
  <c r="V933" i="2"/>
  <c r="V975" i="2"/>
  <c r="W975" i="2"/>
  <c r="W933" i="2"/>
  <c r="S819" i="2"/>
  <c r="R819" i="2"/>
  <c r="U888" i="2" l="1"/>
  <c r="U855" i="2"/>
  <c r="U814" i="2"/>
  <c r="U722" i="2"/>
  <c r="U726" i="2" s="1"/>
  <c r="U783" i="2"/>
  <c r="U815" i="2"/>
  <c r="AB834" i="2"/>
  <c r="AC834" i="2"/>
  <c r="AB739" i="2"/>
  <c r="AC739" i="2"/>
  <c r="AB875" i="2"/>
  <c r="AC875" i="2"/>
  <c r="AB757" i="2"/>
  <c r="AC757" i="2"/>
  <c r="U813" i="2"/>
  <c r="F68" i="4"/>
  <c r="F57" i="4"/>
  <c r="D20" i="4"/>
  <c r="E20" i="4" s="1"/>
  <c r="G20" i="4" s="1"/>
  <c r="T728" i="2"/>
  <c r="T819" i="2"/>
  <c r="T821" i="2"/>
  <c r="T864" i="2" s="1"/>
  <c r="Y933" i="2"/>
  <c r="S961" i="2"/>
  <c r="O842" i="2"/>
  <c r="O848" i="2" s="1"/>
  <c r="O902" i="2"/>
  <c r="O933" i="2" s="1"/>
  <c r="X975" i="2"/>
  <c r="M819" i="2"/>
  <c r="M902" i="2" s="1"/>
  <c r="P819" i="2"/>
  <c r="Q819" i="2"/>
  <c r="Q842" i="2" s="1"/>
  <c r="Q848" i="2" s="1"/>
  <c r="R902" i="2"/>
  <c r="R842" i="2"/>
  <c r="R848" i="2" s="1"/>
  <c r="O973" i="2"/>
  <c r="D38" i="4"/>
  <c r="E38" i="4" s="1"/>
  <c r="G38" i="4" s="1"/>
  <c r="O864" i="2"/>
  <c r="O823" i="2"/>
  <c r="I821" i="2"/>
  <c r="D34" i="4" s="1"/>
  <c r="E34" i="4" s="1"/>
  <c r="G34" i="4" s="1"/>
  <c r="AA745" i="2"/>
  <c r="G722" i="2"/>
  <c r="G726" i="2" s="1"/>
  <c r="G815" i="2"/>
  <c r="G816" i="2"/>
  <c r="AA816" i="2" s="1"/>
  <c r="G783" i="2"/>
  <c r="G814" i="2"/>
  <c r="D14" i="4"/>
  <c r="E14" i="4" s="1"/>
  <c r="G14" i="4" s="1"/>
  <c r="N900" i="2"/>
  <c r="N728" i="2"/>
  <c r="D12" i="4"/>
  <c r="E12" i="4" s="1"/>
  <c r="G12" i="4" s="1"/>
  <c r="J900" i="2"/>
  <c r="J728" i="2"/>
  <c r="J819" i="2"/>
  <c r="P961" i="2"/>
  <c r="P821" i="2"/>
  <c r="D16" i="4"/>
  <c r="E16" i="4" s="1"/>
  <c r="G16" i="4" s="1"/>
  <c r="P900" i="2"/>
  <c r="P728" i="2"/>
  <c r="Q900" i="2"/>
  <c r="D17" i="4"/>
  <c r="E17" i="4" s="1"/>
  <c r="G17" i="4" s="1"/>
  <c r="Q728" i="2"/>
  <c r="J961" i="2"/>
  <c r="R973" i="2"/>
  <c r="D13" i="4"/>
  <c r="E13" i="4" s="1"/>
  <c r="G13" i="4" s="1"/>
  <c r="K900" i="2"/>
  <c r="K728" i="2"/>
  <c r="L900" i="2"/>
  <c r="L728" i="2"/>
  <c r="M900" i="2"/>
  <c r="M728" i="2"/>
  <c r="D42" i="4"/>
  <c r="E42" i="4" s="1"/>
  <c r="G42" i="4" s="1"/>
  <c r="S864" i="2"/>
  <c r="S823" i="2"/>
  <c r="S973" i="2"/>
  <c r="D11" i="4"/>
  <c r="E11" i="4" s="1"/>
  <c r="G11" i="4" s="1"/>
  <c r="H900" i="2"/>
  <c r="H728" i="2"/>
  <c r="H961" i="2"/>
  <c r="T973" i="2"/>
  <c r="I900" i="2"/>
  <c r="I728" i="2"/>
  <c r="S902" i="2"/>
  <c r="S842" i="2"/>
  <c r="S848" i="2" s="1"/>
  <c r="G986" i="2"/>
  <c r="G942" i="2"/>
  <c r="AA942" i="2" s="1"/>
  <c r="AA911" i="2"/>
  <c r="I819" i="2"/>
  <c r="K961" i="2"/>
  <c r="L961" i="2"/>
  <c r="N819" i="2"/>
  <c r="N821" i="2"/>
  <c r="J821" i="2"/>
  <c r="Q961" i="2"/>
  <c r="Q821" i="2"/>
  <c r="N961" i="2"/>
  <c r="I961" i="2"/>
  <c r="R864" i="2"/>
  <c r="D41" i="4"/>
  <c r="E41" i="4" s="1"/>
  <c r="G41" i="4" s="1"/>
  <c r="R823" i="2"/>
  <c r="U961" i="2"/>
  <c r="K821" i="2"/>
  <c r="K819" i="2"/>
  <c r="L821" i="2"/>
  <c r="L819" i="2"/>
  <c r="M961" i="2"/>
  <c r="M821" i="2"/>
  <c r="H821" i="2"/>
  <c r="G840" i="2"/>
  <c r="G888" i="2"/>
  <c r="C32" i="4"/>
  <c r="G855" i="2"/>
  <c r="AA855" i="2" s="1"/>
  <c r="AA770" i="2"/>
  <c r="AC770" i="2" s="1"/>
  <c r="H819" i="2"/>
  <c r="U900" i="2" l="1"/>
  <c r="D21" i="4"/>
  <c r="E21" i="4" s="1"/>
  <c r="G21" i="4" s="1"/>
  <c r="U728" i="2"/>
  <c r="AA815" i="2"/>
  <c r="AC815" i="2" s="1"/>
  <c r="U821" i="2"/>
  <c r="U864" i="2" s="1"/>
  <c r="AB855" i="2"/>
  <c r="AC855" i="2"/>
  <c r="AB816" i="2"/>
  <c r="AC816" i="2"/>
  <c r="AB911" i="2"/>
  <c r="AC911" i="2"/>
  <c r="AB942" i="2"/>
  <c r="AC942" i="2"/>
  <c r="AB815" i="2"/>
  <c r="AB745" i="2"/>
  <c r="AC745" i="2"/>
  <c r="U819" i="2"/>
  <c r="U842" i="2" s="1"/>
  <c r="AA813" i="2"/>
  <c r="T842" i="2"/>
  <c r="T848" i="2" s="1"/>
  <c r="D43" i="4"/>
  <c r="E43" i="4" s="1"/>
  <c r="G43" i="4" s="1"/>
  <c r="T902" i="2"/>
  <c r="T823" i="2"/>
  <c r="T828" i="2" s="1"/>
  <c r="T858" i="2" s="1"/>
  <c r="P842" i="2"/>
  <c r="P848" i="2" s="1"/>
  <c r="Q902" i="2"/>
  <c r="Q933" i="2" s="1"/>
  <c r="M842" i="2"/>
  <c r="M848" i="2" s="1"/>
  <c r="O975" i="2"/>
  <c r="P902" i="2"/>
  <c r="P933" i="2" s="1"/>
  <c r="H902" i="2"/>
  <c r="H842" i="2"/>
  <c r="H848" i="2" s="1"/>
  <c r="R836" i="2"/>
  <c r="R828" i="2"/>
  <c r="R858" i="2" s="1"/>
  <c r="U973" i="2"/>
  <c r="F56" i="4"/>
  <c r="F69" i="4" s="1"/>
  <c r="AA986" i="2"/>
  <c r="S975" i="2"/>
  <c r="S933" i="2"/>
  <c r="H973" i="2"/>
  <c r="S836" i="2"/>
  <c r="S828" i="2"/>
  <c r="S858" i="2" s="1"/>
  <c r="L973" i="2"/>
  <c r="K973" i="2"/>
  <c r="Q973" i="2"/>
  <c r="P973" i="2"/>
  <c r="J902" i="2"/>
  <c r="J842" i="2"/>
  <c r="J848" i="2" s="1"/>
  <c r="J973" i="2"/>
  <c r="N973" i="2"/>
  <c r="AA814" i="2"/>
  <c r="AA722" i="2"/>
  <c r="I864" i="2"/>
  <c r="I823" i="2"/>
  <c r="O836" i="2"/>
  <c r="O828" i="2"/>
  <c r="O858" i="2" s="1"/>
  <c r="R933" i="2"/>
  <c r="R975" i="2"/>
  <c r="G819" i="2"/>
  <c r="AB770" i="2"/>
  <c r="G961" i="2"/>
  <c r="AA888" i="2"/>
  <c r="D33" i="4"/>
  <c r="E33" i="4" s="1"/>
  <c r="G33" i="4" s="1"/>
  <c r="H864" i="2"/>
  <c r="H823" i="2"/>
  <c r="L902" i="2"/>
  <c r="L842" i="2"/>
  <c r="L848" i="2" s="1"/>
  <c r="L864" i="2"/>
  <c r="L823" i="2"/>
  <c r="K902" i="2"/>
  <c r="K842" i="2"/>
  <c r="K848" i="2" s="1"/>
  <c r="D36" i="4"/>
  <c r="E36" i="4" s="1"/>
  <c r="G36" i="4" s="1"/>
  <c r="K864" i="2"/>
  <c r="K823" i="2"/>
  <c r="M864" i="2"/>
  <c r="M823" i="2"/>
  <c r="M933" i="2"/>
  <c r="M975" i="2"/>
  <c r="D40" i="4"/>
  <c r="E40" i="4" s="1"/>
  <c r="Q864" i="2"/>
  <c r="Q823" i="2"/>
  <c r="J864" i="2"/>
  <c r="D35" i="4"/>
  <c r="E35" i="4" s="1"/>
  <c r="G35" i="4" s="1"/>
  <c r="J823" i="2"/>
  <c r="D37" i="4"/>
  <c r="E37" i="4" s="1"/>
  <c r="G37" i="4" s="1"/>
  <c r="N864" i="2"/>
  <c r="N823" i="2"/>
  <c r="N902" i="2"/>
  <c r="N842" i="2"/>
  <c r="N848" i="2" s="1"/>
  <c r="I902" i="2"/>
  <c r="I842" i="2"/>
  <c r="I848" i="2" s="1"/>
  <c r="I973" i="2"/>
  <c r="M973" i="2"/>
  <c r="D39" i="4"/>
  <c r="E39" i="4" s="1"/>
  <c r="G39" i="4" s="1"/>
  <c r="P864" i="2"/>
  <c r="P823" i="2"/>
  <c r="AA783" i="2"/>
  <c r="G821" i="2"/>
  <c r="C45" i="4"/>
  <c r="AA840" i="2"/>
  <c r="U823" i="2" l="1"/>
  <c r="U902" i="2"/>
  <c r="D44" i="4"/>
  <c r="E44" i="4" s="1"/>
  <c r="G44" i="4" s="1"/>
  <c r="AB888" i="2"/>
  <c r="AC888" i="2"/>
  <c r="AB814" i="2"/>
  <c r="AC814" i="2"/>
  <c r="AB783" i="2"/>
  <c r="AC783" i="2"/>
  <c r="AB840" i="2"/>
  <c r="AC840" i="2"/>
  <c r="AB986" i="2"/>
  <c r="AC986" i="2"/>
  <c r="AB813" i="2"/>
  <c r="AC813" i="2"/>
  <c r="AB722" i="2"/>
  <c r="AC722" i="2"/>
  <c r="U848" i="2"/>
  <c r="G40" i="4"/>
  <c r="H40" i="4"/>
  <c r="T975" i="2"/>
  <c r="T933" i="2"/>
  <c r="T836" i="2"/>
  <c r="Q975" i="2"/>
  <c r="P975" i="2"/>
  <c r="G864" i="2"/>
  <c r="AA864" i="2" s="1"/>
  <c r="D32" i="4"/>
  <c r="AA821" i="2"/>
  <c r="AC821" i="2" s="1"/>
  <c r="G823" i="2"/>
  <c r="P836" i="2"/>
  <c r="P828" i="2"/>
  <c r="P858" i="2" s="1"/>
  <c r="N828" i="2"/>
  <c r="N858" i="2" s="1"/>
  <c r="N836" i="2"/>
  <c r="Q836" i="2"/>
  <c r="Q828" i="2"/>
  <c r="Q858" i="2" s="1"/>
  <c r="M836" i="2"/>
  <c r="M828" i="2"/>
  <c r="M858" i="2" s="1"/>
  <c r="L933" i="2"/>
  <c r="L975" i="2"/>
  <c r="G902" i="2"/>
  <c r="AA819" i="2"/>
  <c r="G842" i="2"/>
  <c r="I836" i="2"/>
  <c r="I828" i="2"/>
  <c r="I858" i="2" s="1"/>
  <c r="U933" i="2"/>
  <c r="U975" i="2"/>
  <c r="G900" i="2"/>
  <c r="D10" i="4"/>
  <c r="AA726" i="2"/>
  <c r="G728" i="2"/>
  <c r="AA728" i="2" s="1"/>
  <c r="J933" i="2"/>
  <c r="J975" i="2"/>
  <c r="T880" i="2"/>
  <c r="T882" i="2" s="1"/>
  <c r="T868" i="2"/>
  <c r="T870" i="2" s="1"/>
  <c r="T860" i="2"/>
  <c r="R880" i="2"/>
  <c r="R882" i="2" s="1"/>
  <c r="R868" i="2"/>
  <c r="R870" i="2" s="1"/>
  <c r="R860" i="2"/>
  <c r="AA964" i="2"/>
  <c r="I975" i="2"/>
  <c r="I933" i="2"/>
  <c r="N975" i="2"/>
  <c r="N933" i="2"/>
  <c r="J828" i="2"/>
  <c r="J858" i="2" s="1"/>
  <c r="J836" i="2"/>
  <c r="K836" i="2"/>
  <c r="K828" i="2"/>
  <c r="K858" i="2" s="1"/>
  <c r="K975" i="2"/>
  <c r="K933" i="2"/>
  <c r="L828" i="2"/>
  <c r="L858" i="2" s="1"/>
  <c r="L836" i="2"/>
  <c r="H828" i="2"/>
  <c r="H858" i="2" s="1"/>
  <c r="H836" i="2"/>
  <c r="AA961" i="2"/>
  <c r="O868" i="2"/>
  <c r="O870" i="2" s="1"/>
  <c r="O880" i="2"/>
  <c r="O882" i="2" s="1"/>
  <c r="O860" i="2"/>
  <c r="U828" i="2"/>
  <c r="U836" i="2"/>
  <c r="S880" i="2"/>
  <c r="S882" i="2" s="1"/>
  <c r="S868" i="2"/>
  <c r="S870" i="2" s="1"/>
  <c r="S860" i="2"/>
  <c r="H975" i="2"/>
  <c r="H933" i="2"/>
  <c r="AB964" i="2" l="1"/>
  <c r="AC964" i="2"/>
  <c r="AB961" i="2"/>
  <c r="AC961" i="2"/>
  <c r="AB728" i="2"/>
  <c r="AC728" i="2"/>
  <c r="AB864" i="2"/>
  <c r="AC864" i="2"/>
  <c r="AB726" i="2"/>
  <c r="AC726" i="2"/>
  <c r="AB819" i="2"/>
  <c r="AC819" i="2"/>
  <c r="U858" i="2"/>
  <c r="U880" i="2" s="1"/>
  <c r="O873" i="2"/>
  <c r="O877" i="2" s="1"/>
  <c r="T873" i="2"/>
  <c r="T877" i="2" s="1"/>
  <c r="K880" i="2"/>
  <c r="K882" i="2" s="1"/>
  <c r="K868" i="2"/>
  <c r="K870" i="2" s="1"/>
  <c r="K860" i="2"/>
  <c r="I868" i="2"/>
  <c r="I870" i="2" s="1"/>
  <c r="I880" i="2"/>
  <c r="I882" i="2" s="1"/>
  <c r="I860" i="2"/>
  <c r="N868" i="2"/>
  <c r="N870" i="2" s="1"/>
  <c r="N880" i="2"/>
  <c r="N882" i="2" s="1"/>
  <c r="N860" i="2"/>
  <c r="P868" i="2"/>
  <c r="P870" i="2" s="1"/>
  <c r="P880" i="2"/>
  <c r="P882" i="2" s="1"/>
  <c r="P860" i="2"/>
  <c r="AB821" i="2"/>
  <c r="AA823" i="2"/>
  <c r="S873" i="2"/>
  <c r="S877" i="2" s="1"/>
  <c r="H880" i="2"/>
  <c r="H882" i="2" s="1"/>
  <c r="H868" i="2"/>
  <c r="H870" i="2" s="1"/>
  <c r="H860" i="2"/>
  <c r="L868" i="2"/>
  <c r="L870" i="2" s="1"/>
  <c r="L880" i="2"/>
  <c r="L882" i="2" s="1"/>
  <c r="L860" i="2"/>
  <c r="J880" i="2"/>
  <c r="J882" i="2" s="1"/>
  <c r="J868" i="2"/>
  <c r="J870" i="2" s="1"/>
  <c r="J860" i="2"/>
  <c r="D22" i="4"/>
  <c r="E10" i="4"/>
  <c r="G973" i="2"/>
  <c r="AA900" i="2"/>
  <c r="AA842" i="2"/>
  <c r="G848" i="2"/>
  <c r="AA848" i="2" s="1"/>
  <c r="G933" i="2"/>
  <c r="AA933" i="2" s="1"/>
  <c r="G975" i="2"/>
  <c r="AA975" i="2" s="1"/>
  <c r="AA902" i="2"/>
  <c r="M868" i="2"/>
  <c r="M870" i="2" s="1"/>
  <c r="M880" i="2"/>
  <c r="M882" i="2" s="1"/>
  <c r="M860" i="2"/>
  <c r="Q868" i="2"/>
  <c r="Q870" i="2" s="1"/>
  <c r="Q880" i="2"/>
  <c r="Q882" i="2" s="1"/>
  <c r="Q860" i="2"/>
  <c r="G828" i="2"/>
  <c r="G836" i="2"/>
  <c r="D45" i="4"/>
  <c r="E32" i="4"/>
  <c r="R873" i="2"/>
  <c r="R877" i="2" s="1"/>
  <c r="G858" i="2" l="1"/>
  <c r="AA828" i="2"/>
  <c r="AC828" i="2" s="1"/>
  <c r="U860" i="2"/>
  <c r="U868" i="2"/>
  <c r="U870" i="2" s="1"/>
  <c r="AB975" i="2"/>
  <c r="AC975" i="2"/>
  <c r="AB900" i="2"/>
  <c r="AC900" i="2"/>
  <c r="AB933" i="2"/>
  <c r="AC933" i="2"/>
  <c r="AB848" i="2"/>
  <c r="AC848" i="2"/>
  <c r="AB823" i="2"/>
  <c r="AC823" i="2"/>
  <c r="AB902" i="2"/>
  <c r="AC902" i="2"/>
  <c r="AB842" i="2"/>
  <c r="AC842" i="2"/>
  <c r="U882" i="2"/>
  <c r="N873" i="2"/>
  <c r="N877" i="2" s="1"/>
  <c r="I873" i="2"/>
  <c r="I877" i="2" s="1"/>
  <c r="L873" i="2"/>
  <c r="L877" i="2" s="1"/>
  <c r="Q873" i="2"/>
  <c r="Q877" i="2" s="1"/>
  <c r="M873" i="2"/>
  <c r="M877" i="2" s="1"/>
  <c r="P873" i="2"/>
  <c r="P877" i="2" s="1"/>
  <c r="J873" i="2"/>
  <c r="J877" i="2" s="1"/>
  <c r="K873" i="2"/>
  <c r="K877" i="2" s="1"/>
  <c r="G880" i="2"/>
  <c r="G868" i="2"/>
  <c r="AA858" i="2"/>
  <c r="G860" i="2"/>
  <c r="G10" i="4"/>
  <c r="E22" i="4"/>
  <c r="G22" i="4" s="1"/>
  <c r="H873" i="2"/>
  <c r="H877" i="2" s="1"/>
  <c r="G32" i="4"/>
  <c r="E45" i="4"/>
  <c r="G45" i="4" s="1"/>
  <c r="AA973" i="2"/>
  <c r="U873" i="2" l="1"/>
  <c r="AB858" i="2"/>
  <c r="AC858" i="2"/>
  <c r="AB973" i="2"/>
  <c r="AC973" i="2"/>
  <c r="U877" i="2"/>
  <c r="AA860" i="2"/>
  <c r="AA868" i="2"/>
  <c r="G870" i="2"/>
  <c r="AA870" i="2" s="1"/>
  <c r="G882" i="2"/>
  <c r="AA880" i="2"/>
  <c r="AB870" i="2" l="1"/>
  <c r="AC870" i="2"/>
  <c r="AB868" i="2"/>
  <c r="AC868" i="2"/>
  <c r="AB860" i="2"/>
  <c r="AC860" i="2"/>
  <c r="AB880" i="2"/>
  <c r="AC880" i="2"/>
  <c r="G873" i="2"/>
  <c r="G877" i="2" l="1"/>
  <c r="AA873" i="2"/>
  <c r="AB873" i="2" l="1"/>
  <c r="AC873" i="2"/>
  <c r="F968" i="2"/>
  <c r="Y966" i="2"/>
  <c r="Y979" i="2" s="1"/>
  <c r="Y981" i="2" s="1"/>
  <c r="X966" i="2"/>
  <c r="V966" i="2"/>
  <c r="V979" i="2" s="1"/>
  <c r="V981" i="2" s="1"/>
  <c r="Z966" i="2"/>
  <c r="Z968" i="2" s="1"/>
  <c r="W966" i="2"/>
  <c r="W979" i="2" s="1"/>
  <c r="W981" i="2" s="1"/>
  <c r="F979" i="2"/>
  <c r="F981" i="2" s="1"/>
  <c r="H893" i="2"/>
  <c r="F893" i="2"/>
  <c r="T893" i="2" s="1"/>
  <c r="T966" i="2" s="1"/>
  <c r="J893" i="2"/>
  <c r="J966" i="2" s="1"/>
  <c r="F904" i="2" l="1"/>
  <c r="F931" i="2" s="1"/>
  <c r="O893" i="2"/>
  <c r="O904" i="2" s="1"/>
  <c r="V893" i="2"/>
  <c r="V904" i="2" s="1"/>
  <c r="K893" i="2"/>
  <c r="K966" i="2" s="1"/>
  <c r="K968" i="2" s="1"/>
  <c r="G893" i="2"/>
  <c r="G966" i="2" s="1"/>
  <c r="U893" i="2"/>
  <c r="R893" i="2"/>
  <c r="R904" i="2" s="1"/>
  <c r="R906" i="2" s="1"/>
  <c r="P893" i="2"/>
  <c r="P904" i="2" s="1"/>
  <c r="P906" i="2" s="1"/>
  <c r="Z893" i="2"/>
  <c r="Z895" i="2" s="1"/>
  <c r="Z920" i="2" s="1"/>
  <c r="F895" i="2"/>
  <c r="F920" i="2" s="1"/>
  <c r="N893" i="2"/>
  <c r="N924" i="2" s="1"/>
  <c r="Y968" i="2"/>
  <c r="Y984" i="2" s="1"/>
  <c r="Y988" i="2" s="1"/>
  <c r="J968" i="2"/>
  <c r="J979" i="2"/>
  <c r="V968" i="2"/>
  <c r="V984" i="2" s="1"/>
  <c r="V988" i="2" s="1"/>
  <c r="W968" i="2"/>
  <c r="W984" i="2" s="1"/>
  <c r="W988" i="2" s="1"/>
  <c r="T895" i="2"/>
  <c r="T904" i="2"/>
  <c r="T924" i="2"/>
  <c r="H924" i="2"/>
  <c r="H904" i="2"/>
  <c r="H895" i="2"/>
  <c r="H966" i="2"/>
  <c r="T968" i="2"/>
  <c r="T979" i="2"/>
  <c r="F906" i="2"/>
  <c r="F909" i="2" s="1"/>
  <c r="J924" i="2"/>
  <c r="J895" i="2"/>
  <c r="J904" i="2"/>
  <c r="Z979" i="2"/>
  <c r="Z981" i="2" s="1"/>
  <c r="Z984" i="2" s="1"/>
  <c r="Z988" i="2" s="1"/>
  <c r="Y893" i="2"/>
  <c r="F924" i="2"/>
  <c r="W893" i="2"/>
  <c r="L893" i="2"/>
  <c r="M893" i="2"/>
  <c r="S893" i="2"/>
  <c r="X893" i="2"/>
  <c r="I893" i="2"/>
  <c r="Q893" i="2"/>
  <c r="F984" i="2"/>
  <c r="X979" i="2"/>
  <c r="X981" i="2" s="1"/>
  <c r="X968" i="2"/>
  <c r="U966" i="2" l="1"/>
  <c r="U979" i="2" s="1"/>
  <c r="K895" i="2"/>
  <c r="O966" i="2"/>
  <c r="O968" i="2" s="1"/>
  <c r="V895" i="2"/>
  <c r="V920" i="2" s="1"/>
  <c r="O895" i="2"/>
  <c r="O920" i="2" s="1"/>
  <c r="O924" i="2"/>
  <c r="G968" i="2"/>
  <c r="C56" i="4" s="1"/>
  <c r="G895" i="2"/>
  <c r="G920" i="2" s="1"/>
  <c r="K979" i="2"/>
  <c r="U924" i="2"/>
  <c r="G904" i="2"/>
  <c r="G931" i="2" s="1"/>
  <c r="U895" i="2"/>
  <c r="U904" i="2"/>
  <c r="G979" i="2"/>
  <c r="G981" i="2" s="1"/>
  <c r="P966" i="2"/>
  <c r="P924" i="2"/>
  <c r="R924" i="2"/>
  <c r="P931" i="2"/>
  <c r="P895" i="2"/>
  <c r="P920" i="2" s="1"/>
  <c r="K981" i="2"/>
  <c r="D60" i="4" s="1"/>
  <c r="N904" i="2"/>
  <c r="N931" i="2" s="1"/>
  <c r="G924" i="2"/>
  <c r="K904" i="2"/>
  <c r="K931" i="2" s="1"/>
  <c r="R931" i="2"/>
  <c r="K924" i="2"/>
  <c r="N895" i="2"/>
  <c r="N966" i="2"/>
  <c r="R895" i="2"/>
  <c r="R909" i="2" s="1"/>
  <c r="R913" i="2" s="1"/>
  <c r="Z904" i="2"/>
  <c r="Z906" i="2" s="1"/>
  <c r="Z909" i="2" s="1"/>
  <c r="Z913" i="2" s="1"/>
  <c r="R966" i="2"/>
  <c r="R979" i="2" s="1"/>
  <c r="R981" i="2" s="1"/>
  <c r="D65" i="4" s="1"/>
  <c r="C60" i="4"/>
  <c r="X984" i="2"/>
  <c r="X988" i="2" s="1"/>
  <c r="J981" i="2"/>
  <c r="J984" i="2" s="1"/>
  <c r="J988" i="2" s="1"/>
  <c r="C59" i="4"/>
  <c r="I904" i="2"/>
  <c r="I924" i="2"/>
  <c r="I966" i="2"/>
  <c r="I895" i="2"/>
  <c r="Y895" i="2"/>
  <c r="Y904" i="2"/>
  <c r="K920" i="2"/>
  <c r="H920" i="2"/>
  <c r="S924" i="2"/>
  <c r="S895" i="2"/>
  <c r="S966" i="2"/>
  <c r="S904" i="2"/>
  <c r="F913" i="2"/>
  <c r="AC913" i="2" s="1"/>
  <c r="L904" i="2"/>
  <c r="L966" i="2"/>
  <c r="L895" i="2"/>
  <c r="L924" i="2"/>
  <c r="V906" i="2"/>
  <c r="V931" i="2"/>
  <c r="O906" i="2"/>
  <c r="O931" i="2"/>
  <c r="T906" i="2"/>
  <c r="T909" i="2" s="1"/>
  <c r="T913" i="2" s="1"/>
  <c r="T931" i="2"/>
  <c r="X904" i="2"/>
  <c r="X895" i="2"/>
  <c r="H931" i="2"/>
  <c r="H906" i="2"/>
  <c r="H909" i="2" s="1"/>
  <c r="H913" i="2" s="1"/>
  <c r="F988" i="2"/>
  <c r="AC988" i="2" s="1"/>
  <c r="W904" i="2"/>
  <c r="W895" i="2"/>
  <c r="J906" i="2"/>
  <c r="J909" i="2" s="1"/>
  <c r="J913" i="2" s="1"/>
  <c r="J931" i="2"/>
  <c r="AA893" i="2"/>
  <c r="T981" i="2"/>
  <c r="D67" i="4" s="1"/>
  <c r="T920" i="2"/>
  <c r="Q924" i="2"/>
  <c r="Q904" i="2"/>
  <c r="Q966" i="2"/>
  <c r="Q895" i="2"/>
  <c r="V924" i="2"/>
  <c r="Z924" i="2"/>
  <c r="Y924" i="2"/>
  <c r="W924" i="2"/>
  <c r="X924" i="2"/>
  <c r="H979" i="2"/>
  <c r="H968" i="2"/>
  <c r="M895" i="2"/>
  <c r="M924" i="2"/>
  <c r="M966" i="2"/>
  <c r="M904" i="2"/>
  <c r="J920" i="2"/>
  <c r="G906" i="2"/>
  <c r="C67" i="4"/>
  <c r="AB893" i="2" l="1"/>
  <c r="AC893" i="2"/>
  <c r="U906" i="2"/>
  <c r="U909" i="2" s="1"/>
  <c r="U981" i="2"/>
  <c r="U920" i="2"/>
  <c r="U968" i="2"/>
  <c r="G909" i="2"/>
  <c r="O909" i="2"/>
  <c r="O913" i="2" s="1"/>
  <c r="O979" i="2"/>
  <c r="O981" i="2" s="1"/>
  <c r="D62" i="4" s="1"/>
  <c r="G984" i="2"/>
  <c r="G988" i="2" s="1"/>
  <c r="V909" i="2"/>
  <c r="V913" i="2" s="1"/>
  <c r="K906" i="2"/>
  <c r="K909" i="2" s="1"/>
  <c r="K913" i="2" s="1"/>
  <c r="R968" i="2"/>
  <c r="R984" i="2" s="1"/>
  <c r="R988" i="2" s="1"/>
  <c r="N979" i="2"/>
  <c r="N981" i="2" s="1"/>
  <c r="D61" i="4" s="1"/>
  <c r="P968" i="2"/>
  <c r="Z931" i="2"/>
  <c r="U931" i="2"/>
  <c r="R920" i="2"/>
  <c r="P979" i="2"/>
  <c r="P981" i="2" s="1"/>
  <c r="D63" i="4" s="1"/>
  <c r="K984" i="2"/>
  <c r="K988" i="2" s="1"/>
  <c r="E60" i="4"/>
  <c r="G60" i="4" s="1"/>
  <c r="P909" i="2"/>
  <c r="P913" i="2" s="1"/>
  <c r="N968" i="2"/>
  <c r="N920" i="2"/>
  <c r="N906" i="2"/>
  <c r="N909" i="2" s="1"/>
  <c r="D59" i="4"/>
  <c r="E59" i="4" s="1"/>
  <c r="G59" i="4" s="1"/>
  <c r="AA895" i="2"/>
  <c r="AA924" i="2"/>
  <c r="Q931" i="2"/>
  <c r="Q906" i="2"/>
  <c r="Q909" i="2" s="1"/>
  <c r="Q913" i="2" s="1"/>
  <c r="G923" i="2"/>
  <c r="G926" i="2" s="1"/>
  <c r="H923" i="2"/>
  <c r="F923" i="2"/>
  <c r="Z923" i="2"/>
  <c r="R923" i="2"/>
  <c r="J923" i="2"/>
  <c r="J926" i="2" s="1"/>
  <c r="T923" i="2"/>
  <c r="Y920" i="2"/>
  <c r="M920" i="2"/>
  <c r="L920" i="2"/>
  <c r="I920" i="2"/>
  <c r="Q920" i="2"/>
  <c r="L968" i="2"/>
  <c r="L979" i="2"/>
  <c r="L981" i="2" s="1"/>
  <c r="S906" i="2"/>
  <c r="S909" i="2" s="1"/>
  <c r="S931" i="2"/>
  <c r="I979" i="2"/>
  <c r="I981" i="2" s="1"/>
  <c r="D58" i="4" s="1"/>
  <c r="I968" i="2"/>
  <c r="C58" i="4" s="1"/>
  <c r="C62" i="4"/>
  <c r="D56" i="4"/>
  <c r="E56" i="4" s="1"/>
  <c r="G913" i="2"/>
  <c r="Y906" i="2"/>
  <c r="Y909" i="2" s="1"/>
  <c r="Y931" i="2"/>
  <c r="E67" i="4"/>
  <c r="G67" i="4" s="1"/>
  <c r="X920" i="2"/>
  <c r="L906" i="2"/>
  <c r="L909" i="2" s="1"/>
  <c r="L913" i="2" s="1"/>
  <c r="L931" i="2"/>
  <c r="S979" i="2"/>
  <c r="S981" i="2" s="1"/>
  <c r="D66" i="4" s="1"/>
  <c r="S968" i="2"/>
  <c r="M906" i="2"/>
  <c r="M909" i="2" s="1"/>
  <c r="M913" i="2" s="1"/>
  <c r="M931" i="2"/>
  <c r="W920" i="2"/>
  <c r="M968" i="2"/>
  <c r="M979" i="2"/>
  <c r="M981" i="2" s="1"/>
  <c r="Q979" i="2"/>
  <c r="Q981" i="2" s="1"/>
  <c r="D64" i="4" s="1"/>
  <c r="Q968" i="2"/>
  <c r="W906" i="2"/>
  <c r="W909" i="2" s="1"/>
  <c r="W931" i="2"/>
  <c r="AA904" i="2"/>
  <c r="AA966" i="2"/>
  <c r="C57" i="4"/>
  <c r="T984" i="2"/>
  <c r="T988" i="2" s="1"/>
  <c r="H981" i="2"/>
  <c r="X931" i="2"/>
  <c r="X906" i="2"/>
  <c r="X909" i="2" s="1"/>
  <c r="X913" i="2" s="1"/>
  <c r="S920" i="2"/>
  <c r="I906" i="2"/>
  <c r="I931" i="2"/>
  <c r="U984" i="2" l="1"/>
  <c r="O923" i="2"/>
  <c r="O926" i="2" s="1"/>
  <c r="AB904" i="2"/>
  <c r="AC904" i="2"/>
  <c r="AB924" i="2"/>
  <c r="AC924" i="2"/>
  <c r="AB966" i="2"/>
  <c r="AC966" i="2"/>
  <c r="AB895" i="2"/>
  <c r="AC895" i="2"/>
  <c r="U913" i="2"/>
  <c r="C68" i="4"/>
  <c r="D68" i="4"/>
  <c r="U988" i="2"/>
  <c r="D57" i="4"/>
  <c r="E57" i="4" s="1"/>
  <c r="G57" i="4" s="1"/>
  <c r="E58" i="4"/>
  <c r="G58" i="4" s="1"/>
  <c r="C65" i="4"/>
  <c r="E65" i="4" s="1"/>
  <c r="G65" i="4" s="1"/>
  <c r="K923" i="2"/>
  <c r="K954" i="2" s="1"/>
  <c r="V923" i="2"/>
  <c r="V950" i="2" s="1"/>
  <c r="V952" i="2" s="1"/>
  <c r="U923" i="2"/>
  <c r="R926" i="2"/>
  <c r="R948" i="2" s="1"/>
  <c r="P923" i="2"/>
  <c r="P926" i="2" s="1"/>
  <c r="P948" i="2" s="1"/>
  <c r="C61" i="4"/>
  <c r="E61" i="4" s="1"/>
  <c r="G61" i="4" s="1"/>
  <c r="C63" i="4"/>
  <c r="E63" i="4" s="1"/>
  <c r="G63" i="4" s="1"/>
  <c r="N913" i="2"/>
  <c r="N923" i="2"/>
  <c r="N926" i="2" s="1"/>
  <c r="N948" i="2" s="1"/>
  <c r="N984" i="2"/>
  <c r="N988" i="2" s="1"/>
  <c r="H984" i="2"/>
  <c r="H988" i="2" s="1"/>
  <c r="P984" i="2"/>
  <c r="P988" i="2" s="1"/>
  <c r="M984" i="2"/>
  <c r="M988" i="2" s="1"/>
  <c r="I984" i="2"/>
  <c r="I988" i="2" s="1"/>
  <c r="AA931" i="2"/>
  <c r="O984" i="2"/>
  <c r="O988" i="2" s="1"/>
  <c r="AA906" i="2"/>
  <c r="E62" i="4"/>
  <c r="G62" i="4" s="1"/>
  <c r="AA920" i="2"/>
  <c r="W913" i="2"/>
  <c r="W923" i="2"/>
  <c r="W926" i="2" s="1"/>
  <c r="S913" i="2"/>
  <c r="S923" i="2"/>
  <c r="S926" i="2" s="1"/>
  <c r="Y913" i="2"/>
  <c r="Y923" i="2"/>
  <c r="G948" i="2"/>
  <c r="O948" i="2"/>
  <c r="L923" i="2"/>
  <c r="K935" i="2"/>
  <c r="K937" i="2" s="1"/>
  <c r="G56" i="4"/>
  <c r="H954" i="2"/>
  <c r="H935" i="2"/>
  <c r="H937" i="2" s="1"/>
  <c r="H950" i="2"/>
  <c r="T954" i="2"/>
  <c r="T935" i="2"/>
  <c r="T937" i="2" s="1"/>
  <c r="T950" i="2"/>
  <c r="Z950" i="2"/>
  <c r="Z952" i="2" s="1"/>
  <c r="Z935" i="2"/>
  <c r="Z937" i="2" s="1"/>
  <c r="Z926" i="2"/>
  <c r="L984" i="2"/>
  <c r="L988" i="2" s="1"/>
  <c r="I909" i="2"/>
  <c r="F954" i="2"/>
  <c r="F950" i="2"/>
  <c r="AC950" i="2" s="1"/>
  <c r="F935" i="2"/>
  <c r="F926" i="2"/>
  <c r="Q923" i="2"/>
  <c r="S984" i="2"/>
  <c r="S988" i="2" s="1"/>
  <c r="C66" i="4"/>
  <c r="E66" i="4" s="1"/>
  <c r="G66" i="4" s="1"/>
  <c r="J935" i="2"/>
  <c r="J937" i="2" s="1"/>
  <c r="J940" i="2" s="1"/>
  <c r="J944" i="2" s="1"/>
  <c r="J954" i="2"/>
  <c r="J950" i="2"/>
  <c r="G954" i="2"/>
  <c r="G950" i="2"/>
  <c r="G952" i="2" s="1"/>
  <c r="G935" i="2"/>
  <c r="AA979" i="2"/>
  <c r="H926" i="2"/>
  <c r="R950" i="2"/>
  <c r="R954" i="2"/>
  <c r="R935" i="2"/>
  <c r="R937" i="2" s="1"/>
  <c r="O954" i="2"/>
  <c r="O935" i="2"/>
  <c r="O937" i="2" s="1"/>
  <c r="O940" i="2" s="1"/>
  <c r="O944" i="2" s="1"/>
  <c r="O950" i="2"/>
  <c r="X923" i="2"/>
  <c r="X926" i="2" s="1"/>
  <c r="J948" i="2"/>
  <c r="T926" i="2"/>
  <c r="Q984" i="2"/>
  <c r="Q988" i="2" s="1"/>
  <c r="C64" i="4"/>
  <c r="AA981" i="2"/>
  <c r="M923" i="2"/>
  <c r="AA968" i="2"/>
  <c r="D69" i="4" l="1"/>
  <c r="W954" i="2"/>
  <c r="AC954" i="2"/>
  <c r="V935" i="2"/>
  <c r="V937" i="2" s="1"/>
  <c r="AB968" i="2"/>
  <c r="AC968" i="2"/>
  <c r="AB906" i="2"/>
  <c r="AC906" i="2"/>
  <c r="AB981" i="2"/>
  <c r="AC981" i="2"/>
  <c r="AB979" i="2"/>
  <c r="AC979" i="2"/>
  <c r="AB920" i="2"/>
  <c r="AC920" i="2"/>
  <c r="AB931" i="2"/>
  <c r="AC931" i="2"/>
  <c r="E68" i="4"/>
  <c r="G68" i="4" s="1"/>
  <c r="U926" i="2"/>
  <c r="K926" i="2"/>
  <c r="K948" i="2" s="1"/>
  <c r="K950" i="2"/>
  <c r="P935" i="2"/>
  <c r="P937" i="2" s="1"/>
  <c r="P940" i="2" s="1"/>
  <c r="P944" i="2" s="1"/>
  <c r="U950" i="2"/>
  <c r="U954" i="2"/>
  <c r="U935" i="2"/>
  <c r="V926" i="2"/>
  <c r="P954" i="2"/>
  <c r="N954" i="2"/>
  <c r="P950" i="2"/>
  <c r="P952" i="2" s="1"/>
  <c r="N935" i="2"/>
  <c r="N937" i="2" s="1"/>
  <c r="N940" i="2" s="1"/>
  <c r="N944" i="2" s="1"/>
  <c r="R940" i="2"/>
  <c r="R944" i="2" s="1"/>
  <c r="N950" i="2"/>
  <c r="N952" i="2" s="1"/>
  <c r="J952" i="2"/>
  <c r="Z940" i="2"/>
  <c r="Z944" i="2" s="1"/>
  <c r="R952" i="2"/>
  <c r="S948" i="2"/>
  <c r="T948" i="2"/>
  <c r="T952" i="2" s="1"/>
  <c r="T940" i="2"/>
  <c r="T944" i="2" s="1"/>
  <c r="F948" i="2"/>
  <c r="I913" i="2"/>
  <c r="AA909" i="2"/>
  <c r="I923" i="2"/>
  <c r="M935" i="2"/>
  <c r="M937" i="2" s="1"/>
  <c r="M954" i="2"/>
  <c r="M950" i="2"/>
  <c r="F937" i="2"/>
  <c r="Y935" i="2"/>
  <c r="Y937" i="2" s="1"/>
  <c r="Y950" i="2"/>
  <c r="Y952" i="2" s="1"/>
  <c r="L954" i="2"/>
  <c r="L935" i="2"/>
  <c r="L937" i="2" s="1"/>
  <c r="L950" i="2"/>
  <c r="L926" i="2"/>
  <c r="AA984" i="2"/>
  <c r="Y926" i="2"/>
  <c r="S935" i="2"/>
  <c r="S937" i="2" s="1"/>
  <c r="S940" i="2" s="1"/>
  <c r="S944" i="2" s="1"/>
  <c r="S950" i="2"/>
  <c r="S954" i="2"/>
  <c r="E64" i="4"/>
  <c r="C69" i="4"/>
  <c r="X950" i="2"/>
  <c r="X952" i="2" s="1"/>
  <c r="X935" i="2"/>
  <c r="X937" i="2" s="1"/>
  <c r="X940" i="2" s="1"/>
  <c r="X944" i="2" s="1"/>
  <c r="W935" i="2"/>
  <c r="W937" i="2" s="1"/>
  <c r="W940" i="2" s="1"/>
  <c r="W944" i="2" s="1"/>
  <c r="W950" i="2"/>
  <c r="W952" i="2" s="1"/>
  <c r="H940" i="2"/>
  <c r="H944" i="2" s="1"/>
  <c r="H948" i="2"/>
  <c r="H952" i="2" s="1"/>
  <c r="O952" i="2"/>
  <c r="G937" i="2"/>
  <c r="M926" i="2"/>
  <c r="Q954" i="2"/>
  <c r="Q935" i="2"/>
  <c r="Q937" i="2" s="1"/>
  <c r="Q950" i="2"/>
  <c r="Q926" i="2"/>
  <c r="V940" i="2" l="1"/>
  <c r="V944" i="2" s="1"/>
  <c r="F952" i="2"/>
  <c r="AC952" i="2" s="1"/>
  <c r="AC948" i="2"/>
  <c r="K940" i="2"/>
  <c r="K944" i="2" s="1"/>
  <c r="AB909" i="2"/>
  <c r="AC909" i="2"/>
  <c r="AB984" i="2"/>
  <c r="AC984" i="2"/>
  <c r="U937" i="2"/>
  <c r="U948" i="2"/>
  <c r="U952" i="2" s="1"/>
  <c r="K952" i="2"/>
  <c r="G64" i="4"/>
  <c r="H64" i="4"/>
  <c r="S952" i="2"/>
  <c r="E69" i="4"/>
  <c r="G69" i="4" s="1"/>
  <c r="I935" i="2"/>
  <c r="I954" i="2"/>
  <c r="I950" i="2"/>
  <c r="AA923" i="2"/>
  <c r="I926" i="2"/>
  <c r="Y940" i="2"/>
  <c r="Y944" i="2" s="1"/>
  <c r="F940" i="2"/>
  <c r="L948" i="2"/>
  <c r="L952" i="2" s="1"/>
  <c r="L940" i="2"/>
  <c r="L944" i="2" s="1"/>
  <c r="M940" i="2"/>
  <c r="M944" i="2" s="1"/>
  <c r="M948" i="2"/>
  <c r="M952" i="2" s="1"/>
  <c r="G940" i="2"/>
  <c r="Q940" i="2"/>
  <c r="Q944" i="2" s="1"/>
  <c r="Q948" i="2"/>
  <c r="Q952" i="2" s="1"/>
  <c r="AB923" i="2" l="1"/>
  <c r="AC923" i="2"/>
  <c r="U940" i="2"/>
  <c r="F944" i="2"/>
  <c r="AC944" i="2" s="1"/>
  <c r="G944" i="2"/>
  <c r="I937" i="2"/>
  <c r="AA937" i="2" s="1"/>
  <c r="AA935" i="2"/>
  <c r="I948" i="2"/>
  <c r="I952" i="2" s="1"/>
  <c r="AA926" i="2"/>
  <c r="AB935" i="2" l="1"/>
  <c r="AC935" i="2"/>
  <c r="AB937" i="2"/>
  <c r="AC937" i="2"/>
  <c r="AB926" i="2"/>
  <c r="AC926" i="2"/>
  <c r="U944" i="2"/>
  <c r="I940" i="2"/>
  <c r="I944" i="2" s="1"/>
  <c r="AA940" i="2" l="1"/>
  <c r="AB940" i="2" l="1"/>
  <c r="AC940" i="2"/>
</calcChain>
</file>

<file path=xl/comments1.xml><?xml version="1.0" encoding="utf-8"?>
<comments xmlns="http://schemas.openxmlformats.org/spreadsheetml/2006/main">
  <authors>
    <author>Author</author>
  </authors>
  <commentList>
    <comment ref="C1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KU COSS "Meters"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C1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KU AES "Services
"</t>
        </r>
      </text>
    </comment>
  </commentList>
</comments>
</file>

<file path=xl/sharedStrings.xml><?xml version="1.0" encoding="utf-8"?>
<sst xmlns="http://schemas.openxmlformats.org/spreadsheetml/2006/main" count="3129" uniqueCount="1319">
  <si>
    <t>Cash Working Capital</t>
  </si>
  <si>
    <t>Total Operating Revenue -- Pro-Forma Actual</t>
  </si>
  <si>
    <t>ADEPREPA</t>
  </si>
  <si>
    <t>ADEPRTP</t>
  </si>
  <si>
    <t>M&amp;S</t>
  </si>
  <si>
    <t>DDEBPP</t>
  </si>
  <si>
    <t>OM555</t>
  </si>
  <si>
    <t>OTHER EXPENSES</t>
  </si>
  <si>
    <t>OM557</t>
  </si>
  <si>
    <t>TPP</t>
  </si>
  <si>
    <t>Purchased Power Expenses</t>
  </si>
  <si>
    <t>OM560</t>
  </si>
  <si>
    <t>OM561</t>
  </si>
  <si>
    <t>OM562</t>
  </si>
  <si>
    <t>OM563</t>
  </si>
  <si>
    <t>OM568</t>
  </si>
  <si>
    <t>OM570</t>
  </si>
  <si>
    <t>OM571</t>
  </si>
  <si>
    <t>OMSUB2</t>
  </si>
  <si>
    <t>Operation and Maintenance Expenses Less Purchase Power</t>
  </si>
  <si>
    <t>Cash Working Capital - Operation and Maintenance Expenses</t>
  </si>
  <si>
    <t>DEPRTP</t>
  </si>
  <si>
    <t>DEPRAADJ</t>
  </si>
  <si>
    <t>OTHER</t>
  </si>
  <si>
    <t xml:space="preserve">  CWIP Transmission</t>
  </si>
  <si>
    <t>ADEPRD11</t>
  </si>
  <si>
    <t>ADEPRD12</t>
  </si>
  <si>
    <t>METER EXPENSES - LOAD MANAGEMENT</t>
  </si>
  <si>
    <t>OM586x</t>
  </si>
  <si>
    <t>RECORDS AND COLLECTION</t>
  </si>
  <si>
    <t>MISC CUST ACCOUNTS</t>
  </si>
  <si>
    <t>CUSTOMER ASSISTANCE EXP-LOAD MGMT</t>
  </si>
  <si>
    <t>OM908x</t>
  </si>
  <si>
    <t>INFORM AND INSTRUC -LOAD MGMT</t>
  </si>
  <si>
    <t>OM909x</t>
  </si>
  <si>
    <t>DEPRDP1</t>
  </si>
  <si>
    <t>DEPRDP2</t>
  </si>
  <si>
    <t>DEPRDP3</t>
  </si>
  <si>
    <t>DEPRDP4</t>
  </si>
  <si>
    <t>DEPRDP5</t>
  </si>
  <si>
    <t>DEPRDP6</t>
  </si>
  <si>
    <t>Load Management</t>
  </si>
  <si>
    <t>F012</t>
  </si>
  <si>
    <t>REVMISC</t>
  </si>
  <si>
    <t>Deferred Debits</t>
  </si>
  <si>
    <t>Labor Expenses (Continued)</t>
  </si>
  <si>
    <t>LBPP</t>
  </si>
  <si>
    <t>LB557</t>
  </si>
  <si>
    <t>LB561</t>
  </si>
  <si>
    <t>LB562</t>
  </si>
  <si>
    <t>LB563</t>
  </si>
  <si>
    <t>LB570</t>
  </si>
  <si>
    <t>LB571</t>
  </si>
  <si>
    <t>LB580</t>
  </si>
  <si>
    <t>LB581</t>
  </si>
  <si>
    <t>LB582</t>
  </si>
  <si>
    <t>LB583</t>
  </si>
  <si>
    <t>LB584</t>
  </si>
  <si>
    <t>LB585</t>
  </si>
  <si>
    <t>LB586</t>
  </si>
  <si>
    <t>LB586x</t>
  </si>
  <si>
    <t>LB587</t>
  </si>
  <si>
    <t>LB588</t>
  </si>
  <si>
    <t>LB589</t>
  </si>
  <si>
    <t>LBDO</t>
  </si>
  <si>
    <t>LB590</t>
  </si>
  <si>
    <t>LB592</t>
  </si>
  <si>
    <t>LB593</t>
  </si>
  <si>
    <t>LB594</t>
  </si>
  <si>
    <t>LB595</t>
  </si>
  <si>
    <t>LB596</t>
  </si>
  <si>
    <t>LB597</t>
  </si>
  <si>
    <t>LB598</t>
  </si>
  <si>
    <t>LBDM</t>
  </si>
  <si>
    <t>LBSUB</t>
  </si>
  <si>
    <t>LB901</t>
  </si>
  <si>
    <t>LB902</t>
  </si>
  <si>
    <t>LB903</t>
  </si>
  <si>
    <t>LB904</t>
  </si>
  <si>
    <t>LBCA</t>
  </si>
  <si>
    <t>LB907</t>
  </si>
  <si>
    <t>LB908</t>
  </si>
  <si>
    <t>LB908x</t>
  </si>
  <si>
    <t>LB909</t>
  </si>
  <si>
    <t>LB909x</t>
  </si>
  <si>
    <t>LB910</t>
  </si>
  <si>
    <t>LBCS</t>
  </si>
  <si>
    <t>LBSUB2</t>
  </si>
  <si>
    <t>LB920</t>
  </si>
  <si>
    <t>LB923</t>
  </si>
  <si>
    <t>LB924</t>
  </si>
  <si>
    <t>LB925</t>
  </si>
  <si>
    <t>LB926</t>
  </si>
  <si>
    <t>LB928</t>
  </si>
  <si>
    <t>LB929</t>
  </si>
  <si>
    <t>LB930</t>
  </si>
  <si>
    <t>LB931</t>
  </si>
  <si>
    <t>LB932</t>
  </si>
  <si>
    <t>LBAG</t>
  </si>
  <si>
    <t>TLB</t>
  </si>
  <si>
    <t>LBLPP</t>
  </si>
  <si>
    <t>LB555</t>
  </si>
  <si>
    <t>LB560</t>
  </si>
  <si>
    <t>Total Purchased Power Labor</t>
  </si>
  <si>
    <t>Total Transmission Labor Expenses</t>
  </si>
  <si>
    <t>Transmission Labor Expenses</t>
  </si>
  <si>
    <t>Distribution Operation Labor Expense</t>
  </si>
  <si>
    <t>Total Distribution Operation Labor Expense</t>
  </si>
  <si>
    <t>Distribution Maintenance Labor Expense</t>
  </si>
  <si>
    <t>Total Distribution Maintenance Labor Expense</t>
  </si>
  <si>
    <t>Total Distribution Operation and Maintenance Labor Expenses</t>
  </si>
  <si>
    <t>Transmission and Distribution Labor Expenses</t>
  </si>
  <si>
    <t>Total Customer Accounts Labor Expense</t>
  </si>
  <si>
    <t>Total Customer Service Labor Expense</t>
  </si>
  <si>
    <t>F013</t>
  </si>
  <si>
    <t>F014</t>
  </si>
  <si>
    <t>Intallations on Customer Premises - Plant in Service</t>
  </si>
  <si>
    <t>Intallations on Customer Premises - Accum Depr</t>
  </si>
  <si>
    <t>OM588x</t>
  </si>
  <si>
    <t>F015</t>
  </si>
  <si>
    <t>F016</t>
  </si>
  <si>
    <t>Generators - Demand</t>
  </si>
  <si>
    <t>Generators -Energy</t>
  </si>
  <si>
    <t>CWIP1</t>
  </si>
  <si>
    <t>CWIP2</t>
  </si>
  <si>
    <t>CWIP3</t>
  </si>
  <si>
    <t>CWIP4</t>
  </si>
  <si>
    <t>Customers (Monthly Bills)</t>
  </si>
  <si>
    <t>Average Customers (Bills/12)</t>
  </si>
  <si>
    <t>Average Customers (Lighting = Lights)</t>
  </si>
  <si>
    <t>R01</t>
  </si>
  <si>
    <t>Cust01</t>
  </si>
  <si>
    <t>Cust04</t>
  </si>
  <si>
    <t>Allocation Factors</t>
  </si>
  <si>
    <t>Total Operating Revenue -- Actual</t>
  </si>
  <si>
    <t>Pro-Forma Adjustments:</t>
  </si>
  <si>
    <t>Total Pro-Forma Operating Revenue</t>
  </si>
  <si>
    <t>Total Pro-forma Operating Expenses</t>
  </si>
  <si>
    <t>WATER HEATER - HEAT PUMP PROGRAM</t>
  </si>
  <si>
    <t>OM913</t>
  </si>
  <si>
    <t>P105</t>
  </si>
  <si>
    <t>Kwh</t>
  </si>
  <si>
    <t>Service Pension Cost</t>
  </si>
  <si>
    <t>PENSCOST</t>
  </si>
  <si>
    <t>Customers</t>
  </si>
  <si>
    <t>Meter</t>
  </si>
  <si>
    <t>Cost</t>
  </si>
  <si>
    <t>MISC. TRANSMISSION EXPENSES</t>
  </si>
  <si>
    <t>OM566</t>
  </si>
  <si>
    <t>DEMONSTRATION AND SELLING EXP</t>
  </si>
  <si>
    <t>OM912</t>
  </si>
  <si>
    <t>LB566</t>
  </si>
  <si>
    <t>LB912</t>
  </si>
  <si>
    <t>LB913</t>
  </si>
  <si>
    <t>Customer Specific Assignment</t>
  </si>
  <si>
    <t xml:space="preserve">Average Customers </t>
  </si>
  <si>
    <t>Cust05</t>
  </si>
  <si>
    <t>Cust06</t>
  </si>
  <si>
    <t xml:space="preserve">Other Deferred Debits </t>
  </si>
  <si>
    <t>ADVERTISING EXPENSES</t>
  </si>
  <si>
    <t>MDSE-JOBBING-CONTRACT</t>
  </si>
  <si>
    <t>MISC SALES EXPENSE</t>
  </si>
  <si>
    <t>OM915</t>
  </si>
  <si>
    <t>OM916</t>
  </si>
  <si>
    <t>LB915</t>
  </si>
  <si>
    <t>LB916</t>
  </si>
  <si>
    <t>Non-Coincident</t>
  </si>
  <si>
    <t xml:space="preserve">Operating </t>
  </si>
  <si>
    <t>Expenses</t>
  </si>
  <si>
    <t>Operating</t>
  </si>
  <si>
    <t>ROR</t>
  </si>
  <si>
    <t>OM911</t>
  </si>
  <si>
    <t>LB911</t>
  </si>
  <si>
    <t>Marketing/Economic Development</t>
  </si>
  <si>
    <t>MISC DISTR EXP -- MAPPIN</t>
  </si>
  <si>
    <t>Transmission Demand</t>
  </si>
  <si>
    <t>Maximum</t>
  </si>
  <si>
    <t>SCP</t>
  </si>
  <si>
    <t>WCP</t>
  </si>
  <si>
    <t>Sum of</t>
  </si>
  <si>
    <t>Individual NCP</t>
  </si>
  <si>
    <t>Service</t>
  </si>
  <si>
    <t>MISCR</t>
  </si>
  <si>
    <t>Base</t>
  </si>
  <si>
    <t>CUSTOMER ASSISTANCE EXP-INCENTIVES</t>
  </si>
  <si>
    <t>Not Used</t>
  </si>
  <si>
    <t>PPWDRA</t>
  </si>
  <si>
    <t>PPWDT</t>
  </si>
  <si>
    <t>PPWDA</t>
  </si>
  <si>
    <t>PPSDRA</t>
  </si>
  <si>
    <t>PPSDT</t>
  </si>
  <si>
    <t>PPSDA</t>
  </si>
  <si>
    <t xml:space="preserve">  Sales to Ultimate Consumers</t>
  </si>
  <si>
    <t>Customer Services -- Weighted cost of Services</t>
  </si>
  <si>
    <t>Steam Production Plant</t>
  </si>
  <si>
    <t>Total Steam Production Plant</t>
  </si>
  <si>
    <t>PSTPR</t>
  </si>
  <si>
    <t>Other Production Plant</t>
  </si>
  <si>
    <t>Total Other Production Plant</t>
  </si>
  <si>
    <t>POTPR</t>
  </si>
  <si>
    <t>Total Production Plant</t>
  </si>
  <si>
    <t>PPRTL</t>
  </si>
  <si>
    <t>TOTAL COMMON PLANT</t>
  </si>
  <si>
    <t>PCOM</t>
  </si>
  <si>
    <t>Residential</t>
  </si>
  <si>
    <t>General</t>
  </si>
  <si>
    <t xml:space="preserve">   State and Federal Income Taxes</t>
  </si>
  <si>
    <t>Adjustments to Operating Expenses:</t>
  </si>
  <si>
    <t>Cost of Service Summary -- Pro-Forma</t>
  </si>
  <si>
    <t>OPERATION SUPERVISION &amp; ENGINEERING</t>
  </si>
  <si>
    <t>OM500</t>
  </si>
  <si>
    <t>FUEL</t>
  </si>
  <si>
    <t>OM501</t>
  </si>
  <si>
    <t>STEAM EXPENSES</t>
  </si>
  <si>
    <t>OM502</t>
  </si>
  <si>
    <t>ELECTRIC EXPENSES</t>
  </si>
  <si>
    <t>OM505</t>
  </si>
  <si>
    <t>Steam Power Generation Operation Expenses</t>
  </si>
  <si>
    <t>MISC. STEAM POWER EXPENSES</t>
  </si>
  <si>
    <t>OM506</t>
  </si>
  <si>
    <t>Total Steam Power Operation Expenses</t>
  </si>
  <si>
    <t>Steam Power Generation Maintenance Expenses</t>
  </si>
  <si>
    <t>OM510</t>
  </si>
  <si>
    <t>MAINTENANCE OF STRUCTURES</t>
  </si>
  <si>
    <t>MAINTENANCE SUPERVISION &amp; ENGINEERING</t>
  </si>
  <si>
    <t>OM511</t>
  </si>
  <si>
    <t>MAINTENANCE OF BOILER PLANT</t>
  </si>
  <si>
    <t>MAINTENANCE OF ELECTRIC PLANT</t>
  </si>
  <si>
    <t>OM512</t>
  </si>
  <si>
    <t>OM513</t>
  </si>
  <si>
    <t>MAINTENANCE OF MISC STEAM PLANT</t>
  </si>
  <si>
    <t>OM514</t>
  </si>
  <si>
    <t>Total Steam Power Generation Maintenance Expense</t>
  </si>
  <si>
    <t>Total Steam Power Generation Expense</t>
  </si>
  <si>
    <t>Other Power Generation Operation Expense</t>
  </si>
  <si>
    <t>OM546</t>
  </si>
  <si>
    <t>OM547</t>
  </si>
  <si>
    <t>GENERATION EXPENSE</t>
  </si>
  <si>
    <t>OM548</t>
  </si>
  <si>
    <t xml:space="preserve">MISC OTHER POWER GENERATION </t>
  </si>
  <si>
    <t>OM549</t>
  </si>
  <si>
    <t>OM550</t>
  </si>
  <si>
    <t>Total Other Power Generation Expenses</t>
  </si>
  <si>
    <t>Other Power Generation Maintenance Expense</t>
  </si>
  <si>
    <t>OM551</t>
  </si>
  <si>
    <t>OM552</t>
  </si>
  <si>
    <t>MAINTENANCE OF GENERATING &amp; ELEC PLANT</t>
  </si>
  <si>
    <t>OM553</t>
  </si>
  <si>
    <t>MAINTENANCE OF MISC OTHER POWER GEN PLT</t>
  </si>
  <si>
    <t>OM554</t>
  </si>
  <si>
    <t>Total Other Power Generation Expense</t>
  </si>
  <si>
    <t>Total Other Power Generation Maintenance Expense</t>
  </si>
  <si>
    <t>Total Station Expense</t>
  </si>
  <si>
    <t>Other Power Supply Expenses</t>
  </si>
  <si>
    <t>PURCHASED POWER OPTIONS</t>
  </si>
  <si>
    <t>OMO555</t>
  </si>
  <si>
    <t>BROKERAGE FEES</t>
  </si>
  <si>
    <t>OMB555</t>
  </si>
  <si>
    <t>MISO TRANSMISSION EXPENSES</t>
  </si>
  <si>
    <t>OMM555</t>
  </si>
  <si>
    <t>SYSTEM CONTROL AND LOAD DISPATCH</t>
  </si>
  <si>
    <t>OM556</t>
  </si>
  <si>
    <t>Total Electric Power Generation Expenses</t>
  </si>
  <si>
    <t>TRANSMISSION OF ELECTRICITY BY OTHERS</t>
  </si>
  <si>
    <t>OM565</t>
  </si>
  <si>
    <t>OM567</t>
  </si>
  <si>
    <t>STRUCTURES</t>
  </si>
  <si>
    <t>OM569</t>
  </si>
  <si>
    <t>UNDERGROUND LINES</t>
  </si>
  <si>
    <t>OM572</t>
  </si>
  <si>
    <t>MISC PLANT</t>
  </si>
  <si>
    <t>OM573</t>
  </si>
  <si>
    <t>OM591</t>
  </si>
  <si>
    <t>MISCELLANEOUS DISTRIBUTION EXPENSES</t>
  </si>
  <si>
    <t>OM598</t>
  </si>
  <si>
    <t>Total Other Power Supply Expenses</t>
  </si>
  <si>
    <t>Production, Transmission and Distribution Expenses</t>
  </si>
  <si>
    <t>Sub-Total Prod, Trans, Dist, Cust Acct and Cust Service</t>
  </si>
  <si>
    <t>ADMINISTRATIVE EXPENSES TRANSFERRED</t>
  </si>
  <si>
    <t>OM922</t>
  </si>
  <si>
    <t>Reflect full year of ECR roll-in</t>
  </si>
  <si>
    <t xml:space="preserve">   Regulatory Credits</t>
  </si>
  <si>
    <t>OM935</t>
  </si>
  <si>
    <t>LB500</t>
  </si>
  <si>
    <t>LB501</t>
  </si>
  <si>
    <t>LB502</t>
  </si>
  <si>
    <t>LB505</t>
  </si>
  <si>
    <t>LB506</t>
  </si>
  <si>
    <t>LB510</t>
  </si>
  <si>
    <t>LB511</t>
  </si>
  <si>
    <t>LB512</t>
  </si>
  <si>
    <t>LB513</t>
  </si>
  <si>
    <t>LB514</t>
  </si>
  <si>
    <t>LB546</t>
  </si>
  <si>
    <t>LB547</t>
  </si>
  <si>
    <t>LB548</t>
  </si>
  <si>
    <t>LB549</t>
  </si>
  <si>
    <t>LB550</t>
  </si>
  <si>
    <t>LB551</t>
  </si>
  <si>
    <t>LB552</t>
  </si>
  <si>
    <t>LB553</t>
  </si>
  <si>
    <t>LB554</t>
  </si>
  <si>
    <t>Hydraulic Production Plant</t>
  </si>
  <si>
    <t>Total Hydraulic Production Plant</t>
  </si>
  <si>
    <t>PHDPR</t>
  </si>
  <si>
    <t xml:space="preserve">  TOTAL ACCTS 360-362</t>
  </si>
  <si>
    <t xml:space="preserve">  364 &amp; 365-OVERHEAD LINES</t>
  </si>
  <si>
    <t xml:space="preserve">  366 &amp; 367-UNDERGROUND LINES</t>
  </si>
  <si>
    <t xml:space="preserve">  369-SERVICES</t>
  </si>
  <si>
    <t xml:space="preserve">  370-METERS</t>
  </si>
  <si>
    <t xml:space="preserve">  371-CUSTOMER INSTALLATION</t>
  </si>
  <si>
    <t xml:space="preserve">  373-STREET LIGHTING</t>
  </si>
  <si>
    <t xml:space="preserve">  Other Production</t>
  </si>
  <si>
    <t xml:space="preserve">  Hydraulic Production</t>
  </si>
  <si>
    <t xml:space="preserve">  Steam Production</t>
  </si>
  <si>
    <t xml:space="preserve">  Transmission - Kentucky System Property</t>
  </si>
  <si>
    <t xml:space="preserve">  Transmission - Virginia Property</t>
  </si>
  <si>
    <t xml:space="preserve">  Intangible Plant</t>
  </si>
  <si>
    <t xml:space="preserve">  Distribution</t>
  </si>
  <si>
    <t xml:space="preserve">  CWIP Production</t>
  </si>
  <si>
    <t>Hydraulic Power Generation Operation Expenses</t>
  </si>
  <si>
    <t>Hydraulic Power Generation Maintenance Expenses</t>
  </si>
  <si>
    <t>MAINT. OF RESERVES, DAMS, AND WATERWAYS</t>
  </si>
  <si>
    <t>Total Hydraulic Power Operation Expenses</t>
  </si>
  <si>
    <t>Total Hydraulic Power Generation Expense</t>
  </si>
  <si>
    <t>Total Hydraulic Power Generation Maint. Expense</t>
  </si>
  <si>
    <t>HYDRAULIC EXPENSES</t>
  </si>
  <si>
    <t>WATER FOR POWER</t>
  </si>
  <si>
    <t>MISC. HYDRAULIC POWER EXPENSES</t>
  </si>
  <si>
    <t>MAINTENANCE OF MISC HYDRAULIC PLANT</t>
  </si>
  <si>
    <t>OM535</t>
  </si>
  <si>
    <t>OM536</t>
  </si>
  <si>
    <t>OM537</t>
  </si>
  <si>
    <t>OM538</t>
  </si>
  <si>
    <t>OM539</t>
  </si>
  <si>
    <t>OM541</t>
  </si>
  <si>
    <t>OM542</t>
  </si>
  <si>
    <t>OM543</t>
  </si>
  <si>
    <t>OM544</t>
  </si>
  <si>
    <t>OM545</t>
  </si>
  <si>
    <t>Production, Transmission and Distribution Labor Expenses</t>
  </si>
  <si>
    <t>Total Production Expense</t>
  </si>
  <si>
    <t>LPREX</t>
  </si>
  <si>
    <t>OM507</t>
  </si>
  <si>
    <t>Ref</t>
  </si>
  <si>
    <t>Production Demand</t>
  </si>
  <si>
    <t>Production Energy</t>
  </si>
  <si>
    <t>Specific</t>
  </si>
  <si>
    <t>Distribution Poles</t>
  </si>
  <si>
    <t>Distribution Substation</t>
  </si>
  <si>
    <t>Sales Expense</t>
  </si>
  <si>
    <t>Customer Service &amp; Info.</t>
  </si>
  <si>
    <t>Distribution St. &amp; Cust. Lighting</t>
  </si>
  <si>
    <t>Distribution Meters</t>
  </si>
  <si>
    <t>Distribution Services</t>
  </si>
  <si>
    <t>Distribution Sec. Lines</t>
  </si>
  <si>
    <t>Distribution Primary Lines</t>
  </si>
  <si>
    <t>Distribution Line Trans.</t>
  </si>
  <si>
    <t>LB507</t>
  </si>
  <si>
    <t xml:space="preserve">  Production Demand - Base</t>
  </si>
  <si>
    <t>PLTRB</t>
  </si>
  <si>
    <t>PLTRI</t>
  </si>
  <si>
    <t>PLTRP</t>
  </si>
  <si>
    <t>PLTRT</t>
  </si>
  <si>
    <t>Power Production Plant</t>
  </si>
  <si>
    <t>PLPPDB</t>
  </si>
  <si>
    <t>PLPPDI</t>
  </si>
  <si>
    <t>PLPPDP</t>
  </si>
  <si>
    <t>PLPPEB</t>
  </si>
  <si>
    <t>PLPPEI</t>
  </si>
  <si>
    <t>PLPPEP</t>
  </si>
  <si>
    <t>Distribution Street &amp; Customer Lighting</t>
  </si>
  <si>
    <t xml:space="preserve">  Specific</t>
  </si>
  <si>
    <t>Distribution Primary &amp; Secondary Lines</t>
  </si>
  <si>
    <t xml:space="preserve">  General</t>
  </si>
  <si>
    <t>PLDPS</t>
  </si>
  <si>
    <t>PLDSG</t>
  </si>
  <si>
    <t>PLDSC</t>
  </si>
  <si>
    <t>Total Distribution Primary &amp; Secondary Lines</t>
  </si>
  <si>
    <t>PLDPLS</t>
  </si>
  <si>
    <t>PLDPLD</t>
  </si>
  <si>
    <t>PLDPLC</t>
  </si>
  <si>
    <t>PLDSLD</t>
  </si>
  <si>
    <t>PLDSLC</t>
  </si>
  <si>
    <t>PLDLT</t>
  </si>
  <si>
    <t>PLDLTD</t>
  </si>
  <si>
    <t>PLDLTC</t>
  </si>
  <si>
    <t>Total Power Production Plant</t>
  </si>
  <si>
    <t>PLDMC</t>
  </si>
  <si>
    <t>PLDLTT</t>
  </si>
  <si>
    <t>PLDSCL</t>
  </si>
  <si>
    <t>PLCAE</t>
  </si>
  <si>
    <t>PLCSI</t>
  </si>
  <si>
    <t>PLSEC</t>
  </si>
  <si>
    <t>UPPPDB</t>
  </si>
  <si>
    <t>UPPPDI</t>
  </si>
  <si>
    <t>UPPPDP</t>
  </si>
  <si>
    <t>UPPPEB</t>
  </si>
  <si>
    <t>UPPPEI</t>
  </si>
  <si>
    <t>UPPPEP</t>
  </si>
  <si>
    <t>UPPPT</t>
  </si>
  <si>
    <t>UPTRB</t>
  </si>
  <si>
    <t>UPTRI</t>
  </si>
  <si>
    <t>UPTRP</t>
  </si>
  <si>
    <t>UPTRT</t>
  </si>
  <si>
    <t>UPDPS</t>
  </si>
  <si>
    <t>UPDSG</t>
  </si>
  <si>
    <t>UPDPLS</t>
  </si>
  <si>
    <t>UPDPLD</t>
  </si>
  <si>
    <t>UPDPLC</t>
  </si>
  <si>
    <t>UPDSLD</t>
  </si>
  <si>
    <t>UPDSLC</t>
  </si>
  <si>
    <t>UPDLT</t>
  </si>
  <si>
    <t>UPDLTD</t>
  </si>
  <si>
    <t>UPDLTC</t>
  </si>
  <si>
    <t>UPDLTT</t>
  </si>
  <si>
    <t>UPDSC</t>
  </si>
  <si>
    <t>UPDMC</t>
  </si>
  <si>
    <t>UPDSCL</t>
  </si>
  <si>
    <t>UPCAE</t>
  </si>
  <si>
    <t>UPCSI</t>
  </si>
  <si>
    <t>UPSEC</t>
  </si>
  <si>
    <t>UPT</t>
  </si>
  <si>
    <t>RBPPDB</t>
  </si>
  <si>
    <t>RBPPDI</t>
  </si>
  <si>
    <t>RBPPDP</t>
  </si>
  <si>
    <t>RBPPEB</t>
  </si>
  <si>
    <t>RBPPEI</t>
  </si>
  <si>
    <t>RBPPEP</t>
  </si>
  <si>
    <t>RBTRB</t>
  </si>
  <si>
    <t>RBTRI</t>
  </si>
  <si>
    <t>RBTRP</t>
  </si>
  <si>
    <t>RBTRT</t>
  </si>
  <si>
    <t>RBDPS</t>
  </si>
  <si>
    <t>RBDSG</t>
  </si>
  <si>
    <t>RBDPLS</t>
  </si>
  <si>
    <t>RBDPLD</t>
  </si>
  <si>
    <t>RBDPLC</t>
  </si>
  <si>
    <t>RBDSLD</t>
  </si>
  <si>
    <t>RBDSLC</t>
  </si>
  <si>
    <t>RBDLT</t>
  </si>
  <si>
    <t>RBDLTD</t>
  </si>
  <si>
    <t>RBDLTC</t>
  </si>
  <si>
    <t>RBDLTT</t>
  </si>
  <si>
    <t>RBDSC</t>
  </si>
  <si>
    <t>RBDMC</t>
  </si>
  <si>
    <t>RBDSCL</t>
  </si>
  <si>
    <t>RBCAE</t>
  </si>
  <si>
    <t>RBCSI</t>
  </si>
  <si>
    <t>RBSEC</t>
  </si>
  <si>
    <t>OMPPDB</t>
  </si>
  <si>
    <t>OMPPDI</t>
  </si>
  <si>
    <t>OMPPDP</t>
  </si>
  <si>
    <t>OMPPEB</t>
  </si>
  <si>
    <t>OMPPEI</t>
  </si>
  <si>
    <t>OMPPEP</t>
  </si>
  <si>
    <t>OMTRB</t>
  </si>
  <si>
    <t>OMTRI</t>
  </si>
  <si>
    <t>OMTRP</t>
  </si>
  <si>
    <t>OMTRT</t>
  </si>
  <si>
    <t>OMDPS</t>
  </si>
  <si>
    <t>OMDSG</t>
  </si>
  <si>
    <t>OMDPLS</t>
  </si>
  <si>
    <t>OMDPLD</t>
  </si>
  <si>
    <t>OMDPLC</t>
  </si>
  <si>
    <t>OMDSLD</t>
  </si>
  <si>
    <t>OMDSLC</t>
  </si>
  <si>
    <t>OMDLT</t>
  </si>
  <si>
    <t>OMDLTD</t>
  </si>
  <si>
    <t>OMDLTC</t>
  </si>
  <si>
    <t>OMDLTT</t>
  </si>
  <si>
    <t>OMDSC</t>
  </si>
  <si>
    <t>OMDMC</t>
  </si>
  <si>
    <t>OMDSCL</t>
  </si>
  <si>
    <t>OMCAE</t>
  </si>
  <si>
    <t>OMCSI</t>
  </si>
  <si>
    <t>OMSEC</t>
  </si>
  <si>
    <t>LBPPDB</t>
  </si>
  <si>
    <t>LBPPDI</t>
  </si>
  <si>
    <t>LBPPDP</t>
  </si>
  <si>
    <t>LBPPEB</t>
  </si>
  <si>
    <t>LBPPEI</t>
  </si>
  <si>
    <t>LBPPEP</t>
  </si>
  <si>
    <t>LBTRB</t>
  </si>
  <si>
    <t>LBTRI</t>
  </si>
  <si>
    <t>LBTRP</t>
  </si>
  <si>
    <t>LBTRT</t>
  </si>
  <si>
    <t>LBDPS</t>
  </si>
  <si>
    <t>LBDSG</t>
  </si>
  <si>
    <t>LBDPLS</t>
  </si>
  <si>
    <t>LBDPLD</t>
  </si>
  <si>
    <t>LBDPLC</t>
  </si>
  <si>
    <t>LBDSLD</t>
  </si>
  <si>
    <t>LBDSLC</t>
  </si>
  <si>
    <t>LBDLT</t>
  </si>
  <si>
    <t>LBDLTD</t>
  </si>
  <si>
    <t>LBDLTC</t>
  </si>
  <si>
    <t>LBDLTT</t>
  </si>
  <si>
    <t>LBDSC</t>
  </si>
  <si>
    <t>LBDMC</t>
  </si>
  <si>
    <t>LBDSCL</t>
  </si>
  <si>
    <t>LBCAE</t>
  </si>
  <si>
    <t>LBCSI</t>
  </si>
  <si>
    <t>LBSEC</t>
  </si>
  <si>
    <t>DEPPDB</t>
  </si>
  <si>
    <t>DEPPDI</t>
  </si>
  <si>
    <t>DEPPDP</t>
  </si>
  <si>
    <t>DEPPEB</t>
  </si>
  <si>
    <t>DEPPEI</t>
  </si>
  <si>
    <t>DEPPEP</t>
  </si>
  <si>
    <t>DEPPT</t>
  </si>
  <si>
    <t>DETRB</t>
  </si>
  <si>
    <t>DETRI</t>
  </si>
  <si>
    <t>DETRP</t>
  </si>
  <si>
    <t>DETRT</t>
  </si>
  <si>
    <t>DEDPS</t>
  </si>
  <si>
    <t>DEDSG</t>
  </si>
  <si>
    <t>DEDPLS</t>
  </si>
  <si>
    <t>DEDPLD</t>
  </si>
  <si>
    <t>DEDPLC</t>
  </si>
  <si>
    <t>DEDSLD</t>
  </si>
  <si>
    <t>DEDSLC</t>
  </si>
  <si>
    <t>DEDLT</t>
  </si>
  <si>
    <t>DEDLTD</t>
  </si>
  <si>
    <t>DEDLTC</t>
  </si>
  <si>
    <t>DEDLTT</t>
  </si>
  <si>
    <t>DEDSC</t>
  </si>
  <si>
    <t>DEDMC</t>
  </si>
  <si>
    <t>DEDSCL</t>
  </si>
  <si>
    <t>DECAE</t>
  </si>
  <si>
    <t>DECSI</t>
  </si>
  <si>
    <t>DESEC</t>
  </si>
  <si>
    <t>DET</t>
  </si>
  <si>
    <t>OTAX</t>
  </si>
  <si>
    <t>PTPPDB</t>
  </si>
  <si>
    <t>PTPPDI</t>
  </si>
  <si>
    <t>PTPPDP</t>
  </si>
  <si>
    <t>PTPPEB</t>
  </si>
  <si>
    <t>PTPPEI</t>
  </si>
  <si>
    <t>PTPPEP</t>
  </si>
  <si>
    <t>PTPPT</t>
  </si>
  <si>
    <t>PTTRB</t>
  </si>
  <si>
    <t>PTTRI</t>
  </si>
  <si>
    <t>PTTRP</t>
  </si>
  <si>
    <t>PTTRT</t>
  </si>
  <si>
    <t>PTDPS</t>
  </si>
  <si>
    <t>PTDSG</t>
  </si>
  <si>
    <t>PTDPLS</t>
  </si>
  <si>
    <t>PTDPLD</t>
  </si>
  <si>
    <t>PTDPLC</t>
  </si>
  <si>
    <t>PTDSLD</t>
  </si>
  <si>
    <t>PTDSLC</t>
  </si>
  <si>
    <t>PTDLT</t>
  </si>
  <si>
    <t>PTDLTD</t>
  </si>
  <si>
    <t>PTDLTC</t>
  </si>
  <si>
    <t>PTDLTT</t>
  </si>
  <si>
    <t>PTDSC</t>
  </si>
  <si>
    <t>PTDMC</t>
  </si>
  <si>
    <t>PTDSCL</t>
  </si>
  <si>
    <t>PTCAE</t>
  </si>
  <si>
    <t>PTCSI</t>
  </si>
  <si>
    <t>PTSEC</t>
  </si>
  <si>
    <t>OTPPDB</t>
  </si>
  <si>
    <t>OTPPDI</t>
  </si>
  <si>
    <t>OTPPDP</t>
  </si>
  <si>
    <t>OTPPEB</t>
  </si>
  <si>
    <t>OTPPEI</t>
  </si>
  <si>
    <t>OTPPEP</t>
  </si>
  <si>
    <t>OTTRB</t>
  </si>
  <si>
    <t>OTTRI</t>
  </si>
  <si>
    <t>OTTRP</t>
  </si>
  <si>
    <t>OTTRT</t>
  </si>
  <si>
    <t>OTDPS</t>
  </si>
  <si>
    <t>OTDSG</t>
  </si>
  <si>
    <t>OTDPLS</t>
  </si>
  <si>
    <t>OTDPLD</t>
  </si>
  <si>
    <t>OTDPLC</t>
  </si>
  <si>
    <t>OTDSLD</t>
  </si>
  <si>
    <t>OTDSLC</t>
  </si>
  <si>
    <t>OTDLT</t>
  </si>
  <si>
    <t>OTDLTD</t>
  </si>
  <si>
    <t>OTDLTC</t>
  </si>
  <si>
    <t>OTDLTT</t>
  </si>
  <si>
    <t>OTDSC</t>
  </si>
  <si>
    <t>OTDMC</t>
  </si>
  <si>
    <t>OTDSCL</t>
  </si>
  <si>
    <t>OTCAE</t>
  </si>
  <si>
    <t>OTCSI</t>
  </si>
  <si>
    <t>OTSEC</t>
  </si>
  <si>
    <t>Rate GS</t>
  </si>
  <si>
    <t>Primary</t>
  </si>
  <si>
    <t>Secondary</t>
  </si>
  <si>
    <t>Special Contract</t>
  </si>
  <si>
    <t>Rate TLE</t>
  </si>
  <si>
    <t>OM509</t>
  </si>
  <si>
    <t>ALLOWANCES</t>
  </si>
  <si>
    <t>OM558</t>
  </si>
  <si>
    <t>OM927</t>
  </si>
  <si>
    <t>FRANCHISE REQUIREMENTS</t>
  </si>
  <si>
    <t>LB535</t>
  </si>
  <si>
    <t>LB536</t>
  </si>
  <si>
    <t>LB537</t>
  </si>
  <si>
    <t>LB538</t>
  </si>
  <si>
    <t>LB539</t>
  </si>
  <si>
    <t>LB541</t>
  </si>
  <si>
    <t>LB542</t>
  </si>
  <si>
    <t>LB543</t>
  </si>
  <si>
    <t>LB544</t>
  </si>
  <si>
    <t>LB545</t>
  </si>
  <si>
    <t>LB556</t>
  </si>
  <si>
    <t>MAINTENACE OF STRUCTURES</t>
  </si>
  <si>
    <t>LB569</t>
  </si>
  <si>
    <t>MAINT OF MISC. TRANSMISSION PLANT</t>
  </si>
  <si>
    <t>LB573</t>
  </si>
  <si>
    <t>LB591</t>
  </si>
  <si>
    <t>ADMIN. EXPENSES TRANSFERRED - CREDIT</t>
  </si>
  <si>
    <t>LB922</t>
  </si>
  <si>
    <t>Louisville Gas and Electric Company</t>
  </si>
  <si>
    <t xml:space="preserve">  Transmission</t>
  </si>
  <si>
    <t xml:space="preserve">  General &amp; Common Plant</t>
  </si>
  <si>
    <t>Less: Customer Advances</t>
  </si>
  <si>
    <t>DIT</t>
  </si>
  <si>
    <t xml:space="preserve">  Production</t>
  </si>
  <si>
    <t xml:space="preserve">  Primary Specific</t>
  </si>
  <si>
    <t xml:space="preserve">  Primary Demand</t>
  </si>
  <si>
    <t xml:space="preserve">  Primary Customer</t>
  </si>
  <si>
    <t xml:space="preserve">  Secondary Demand</t>
  </si>
  <si>
    <t xml:space="preserve">  Secondary Customer</t>
  </si>
  <si>
    <t>Total - per Plant Accounting</t>
  </si>
  <si>
    <t>Street Lighting (plant in service balance)</t>
  </si>
  <si>
    <t>Base Revenue</t>
  </si>
  <si>
    <t>at Current Rates</t>
  </si>
  <si>
    <t>ECR Revenue</t>
  </si>
  <si>
    <t>DSM revenue</t>
  </si>
  <si>
    <t>Distribution Line Transformers</t>
  </si>
  <si>
    <t>Street Lighting Rate TLE</t>
  </si>
  <si>
    <t>Property Taxes &amp; Other</t>
  </si>
  <si>
    <t>Amortization of ITC</t>
  </si>
  <si>
    <t>F017</t>
  </si>
  <si>
    <t>Production Plant</t>
  </si>
  <si>
    <t>Fuel</t>
  </si>
  <si>
    <t>F018</t>
  </si>
  <si>
    <t>Steam Generation Operation Labor</t>
  </si>
  <si>
    <t>F019</t>
  </si>
  <si>
    <t>Provar</t>
  </si>
  <si>
    <t>PROVAR</t>
  </si>
  <si>
    <t>PROFIX</t>
  </si>
  <si>
    <t>Steam Generation Maintenance Labor</t>
  </si>
  <si>
    <t>F020</t>
  </si>
  <si>
    <t>Hydraulic Generation Operation Labor</t>
  </si>
  <si>
    <t>F021</t>
  </si>
  <si>
    <t>LBSUB1</t>
  </si>
  <si>
    <t>LBSUB3</t>
  </si>
  <si>
    <t>LBSUB4</t>
  </si>
  <si>
    <t>LBSUB5</t>
  </si>
  <si>
    <t>LBSUB6</t>
  </si>
  <si>
    <t>Hydraulic Generation Maintenance Labor</t>
  </si>
  <si>
    <t>F022</t>
  </si>
  <si>
    <t>F023</t>
  </si>
  <si>
    <t>Distribution Operation Labor</t>
  </si>
  <si>
    <t>Distribution Maintenance Labor</t>
  </si>
  <si>
    <t>F024</t>
  </si>
  <si>
    <t>F025</t>
  </si>
  <si>
    <t>F026</t>
  </si>
  <si>
    <t>LBSUB7</t>
  </si>
  <si>
    <t>DUPLICATE CHARGES</t>
  </si>
  <si>
    <t>LBTRAN</t>
  </si>
  <si>
    <t>Production Residual Winter Demand Allocator</t>
  </si>
  <si>
    <t xml:space="preserve">Production Winter Demand Costs </t>
  </si>
  <si>
    <t>Production Winter Demand Residual</t>
  </si>
  <si>
    <t>Production Winter Demand Total</t>
  </si>
  <si>
    <t>Production Winter Demand Allocator</t>
  </si>
  <si>
    <t>Production Residual Summer Demand Allocator</t>
  </si>
  <si>
    <t xml:space="preserve">Production Summer Demand Costs </t>
  </si>
  <si>
    <t>Production Summer Demand Residual</t>
  </si>
  <si>
    <t>Production Summer Demand Total</t>
  </si>
  <si>
    <t>Production Summer Demand Allocator</t>
  </si>
  <si>
    <t>Sum of the Individual Customer Demands (Secondary)</t>
  </si>
  <si>
    <t>SICD</t>
  </si>
  <si>
    <t xml:space="preserve">  Forfeited Discounts</t>
  </si>
  <si>
    <t>FORDIS</t>
  </si>
  <si>
    <t xml:space="preserve">  Misc Service Revenues</t>
  </si>
  <si>
    <t xml:space="preserve">  Rent From Electric Property</t>
  </si>
  <si>
    <t xml:space="preserve">  Other Electric Revenue</t>
  </si>
  <si>
    <t>BRKS</t>
  </si>
  <si>
    <t xml:space="preserve">  Unbilled Revenue</t>
  </si>
  <si>
    <t>UNBREV</t>
  </si>
  <si>
    <t>Mismatch in fuel cost recovery</t>
  </si>
  <si>
    <t>Eliminate mismatch in fuel cost recovery</t>
  </si>
  <si>
    <t>Remove ECR expenses</t>
  </si>
  <si>
    <t>Eliminate brokered sales expenses</t>
  </si>
  <si>
    <t>Amortization of rate case expenses</t>
  </si>
  <si>
    <t xml:space="preserve">   Other Expenses</t>
  </si>
  <si>
    <t>ECRREV</t>
  </si>
  <si>
    <t>Revenue Adjustment Allocators</t>
  </si>
  <si>
    <t>Expense Adjustment Allocators</t>
  </si>
  <si>
    <t>Allocator</t>
  </si>
  <si>
    <t>Cust07</t>
  </si>
  <si>
    <t>Cust08</t>
  </si>
  <si>
    <t xml:space="preserve">  Specific Assignment of Interruptible Credit</t>
  </si>
  <si>
    <t xml:space="preserve">  Allocation of Interruptible Credits</t>
  </si>
  <si>
    <t>INTCRE</t>
  </si>
  <si>
    <t>O&amp;M less fuel</t>
  </si>
  <si>
    <t>OMLF</t>
  </si>
  <si>
    <t>Utility Operating Income</t>
  </si>
  <si>
    <t>Determination of Meter Allocation</t>
  </si>
  <si>
    <t>Summary of Billing Determinants</t>
  </si>
  <si>
    <t>Determination of Services Allocation</t>
  </si>
  <si>
    <t>Total Expense Adjustments</t>
  </si>
  <si>
    <t>Energy (Loss Adjusted)</t>
  </si>
  <si>
    <t>Total Pro-Forma Adjustments</t>
  </si>
  <si>
    <t>Incremental Income Taxes</t>
  </si>
  <si>
    <t>Total Distribution Line Transformers</t>
  </si>
  <si>
    <t xml:space="preserve">Accumulated Deferred Income Taxes </t>
  </si>
  <si>
    <t xml:space="preserve">  Total Transmission Plant</t>
  </si>
  <si>
    <t xml:space="preserve">  Total Production Plant</t>
  </si>
  <si>
    <t xml:space="preserve">  Total Distribution Plant</t>
  </si>
  <si>
    <t xml:space="preserve">  Total General Plant</t>
  </si>
  <si>
    <t>Total Accumulated Deferred Income Tax</t>
  </si>
  <si>
    <t>Investment Tax Credits</t>
  </si>
  <si>
    <t>Total Investment Tax Credit</t>
  </si>
  <si>
    <t>Production</t>
  </si>
  <si>
    <t>Common</t>
  </si>
  <si>
    <t>Forfeited Discounts</t>
  </si>
  <si>
    <t>FDIS</t>
  </si>
  <si>
    <t>Amortization of Investment Tax Credit</t>
  </si>
  <si>
    <t xml:space="preserve">   Property  and Other Taxes</t>
  </si>
  <si>
    <t xml:space="preserve">   Amortization of Investment Tax Credit</t>
  </si>
  <si>
    <t>Accretion Expense</t>
  </si>
  <si>
    <t>ACRTNP</t>
  </si>
  <si>
    <t>ACRTND</t>
  </si>
  <si>
    <t>ACRTNT</t>
  </si>
  <si>
    <t>Total Accretion Expense</t>
  </si>
  <si>
    <t>Accretion Expenses</t>
  </si>
  <si>
    <t>TACRTN</t>
  </si>
  <si>
    <t>ACRPDB</t>
  </si>
  <si>
    <t>ACRPDI</t>
  </si>
  <si>
    <t>ACRPDP</t>
  </si>
  <si>
    <t>ACRPEB</t>
  </si>
  <si>
    <t>ACRPEI</t>
  </si>
  <si>
    <t>ACRPEP</t>
  </si>
  <si>
    <t>ACRPT</t>
  </si>
  <si>
    <t>ACRRB</t>
  </si>
  <si>
    <t>ACRRI</t>
  </si>
  <si>
    <t>ACRRP</t>
  </si>
  <si>
    <t>ACRRT</t>
  </si>
  <si>
    <t>ACRPS</t>
  </si>
  <si>
    <t>ACRSG</t>
  </si>
  <si>
    <t>ACRPLS</t>
  </si>
  <si>
    <t>ACRPLD</t>
  </si>
  <si>
    <t>ACRPLC</t>
  </si>
  <si>
    <t>ACRSLD</t>
  </si>
  <si>
    <t>ACRSLC</t>
  </si>
  <si>
    <t>ACRLT</t>
  </si>
  <si>
    <t>ACRLTD</t>
  </si>
  <si>
    <t>PROPERTY HELD UNDER CAPITAL LEASE</t>
  </si>
  <si>
    <t>Less: Accumulated Provision for Depreciation and RWIP</t>
  </si>
  <si>
    <t>Gain on Disposition of Allowances</t>
  </si>
  <si>
    <t>Total Regulatory Credits</t>
  </si>
  <si>
    <t>Regulatory Credits</t>
  </si>
  <si>
    <t>RCTNP</t>
  </si>
  <si>
    <t>RCTNT</t>
  </si>
  <si>
    <t>RDTND</t>
  </si>
  <si>
    <t>RCTNC</t>
  </si>
  <si>
    <t>ACRTNC</t>
  </si>
  <si>
    <t>TRCTN</t>
  </si>
  <si>
    <t>RCPDB</t>
  </si>
  <si>
    <t>RCPDI</t>
  </si>
  <si>
    <t>RCPDP</t>
  </si>
  <si>
    <t>RCPEB</t>
  </si>
  <si>
    <t>RCPEI</t>
  </si>
  <si>
    <t>RCPEP</t>
  </si>
  <si>
    <t>RCPT</t>
  </si>
  <si>
    <t>RCRB</t>
  </si>
  <si>
    <t>RCRI</t>
  </si>
  <si>
    <t>RCRP</t>
  </si>
  <si>
    <t>RCRT</t>
  </si>
  <si>
    <t>RCPS</t>
  </si>
  <si>
    <t>RCSG</t>
  </si>
  <si>
    <t>RCPLS</t>
  </si>
  <si>
    <t>RCPLD</t>
  </si>
  <si>
    <t>RCPLC</t>
  </si>
  <si>
    <t>RCSLD</t>
  </si>
  <si>
    <t>RCSLC</t>
  </si>
  <si>
    <t>RCLT</t>
  </si>
  <si>
    <t>RCLTD</t>
  </si>
  <si>
    <t>RCLTC</t>
  </si>
  <si>
    <t>RCLTT</t>
  </si>
  <si>
    <t>RCSC</t>
  </si>
  <si>
    <t>RCMC</t>
  </si>
  <si>
    <t>RCSCL</t>
  </si>
  <si>
    <t>RCCAE</t>
  </si>
  <si>
    <t>RCCSI</t>
  </si>
  <si>
    <t>RCSEC</t>
  </si>
  <si>
    <t>RCT</t>
  </si>
  <si>
    <t>ACRLTC</t>
  </si>
  <si>
    <t>ACRLTT</t>
  </si>
  <si>
    <t>ACRSC</t>
  </si>
  <si>
    <t>ACRMC</t>
  </si>
  <si>
    <t>ACRSCL</t>
  </si>
  <si>
    <t>ACRCAE</t>
  </si>
  <si>
    <t>ACRCSI</t>
  </si>
  <si>
    <t>ACRSEC</t>
  </si>
  <si>
    <t>ACRT</t>
  </si>
  <si>
    <t xml:space="preserve">   Accretion Expense</t>
  </si>
  <si>
    <t>Property and Other Taxes</t>
  </si>
  <si>
    <t>Interest Expenses</t>
  </si>
  <si>
    <t>INTPDB</t>
  </si>
  <si>
    <t>INTPDI</t>
  </si>
  <si>
    <t>INTPDP</t>
  </si>
  <si>
    <t>INTPEB</t>
  </si>
  <si>
    <t>INTPEI</t>
  </si>
  <si>
    <t>INTPEP</t>
  </si>
  <si>
    <t>INTPT</t>
  </si>
  <si>
    <t>INTTRB</t>
  </si>
  <si>
    <t>INTTRI</t>
  </si>
  <si>
    <t>INTTRP</t>
  </si>
  <si>
    <t>INTTRT</t>
  </si>
  <si>
    <t>INTDPS</t>
  </si>
  <si>
    <t>INTDSG</t>
  </si>
  <si>
    <t>INDPLS</t>
  </si>
  <si>
    <t>INDPLD</t>
  </si>
  <si>
    <t>INDPLC</t>
  </si>
  <si>
    <t>INDSLD</t>
  </si>
  <si>
    <t>INDSLC</t>
  </si>
  <si>
    <t>INDLT</t>
  </si>
  <si>
    <t>INDLTD</t>
  </si>
  <si>
    <t>INDLTC</t>
  </si>
  <si>
    <t>INDLTT</t>
  </si>
  <si>
    <t>INDSC</t>
  </si>
  <si>
    <t>INDMC</t>
  </si>
  <si>
    <t>INDSCL</t>
  </si>
  <si>
    <t>INCAE</t>
  </si>
  <si>
    <t>INCSI</t>
  </si>
  <si>
    <t>INSEC</t>
  </si>
  <si>
    <t>INTT</t>
  </si>
  <si>
    <t>Taxable Income</t>
  </si>
  <si>
    <t>Total Operating Revenue</t>
  </si>
  <si>
    <t>Interest Expense</t>
  </si>
  <si>
    <t>TAXINC</t>
  </si>
  <si>
    <t>Taxable Income Unadjusted</t>
  </si>
  <si>
    <t>To Reflect a Full Year of the ECR Roll-In</t>
  </si>
  <si>
    <t>Taxable Income Pro-Forma</t>
  </si>
  <si>
    <t>INTEXP</t>
  </si>
  <si>
    <t>Interest Syncronization Adjustment</t>
  </si>
  <si>
    <t>TXINCPF</t>
  </si>
  <si>
    <t>Sub-Total Labor Exp</t>
  </si>
  <si>
    <t>Off-System Sales Allocator</t>
  </si>
  <si>
    <t xml:space="preserve">  Intercompany Sales</t>
  </si>
  <si>
    <t xml:space="preserve">  Off-System Sales</t>
  </si>
  <si>
    <t>ICSALES</t>
  </si>
  <si>
    <t>Costs allocated on Energy to be reallocated on RBPPT</t>
  </si>
  <si>
    <t>Costs allocated on Energy reallocated on RBPPT</t>
  </si>
  <si>
    <t>Net Adjustment</t>
  </si>
  <si>
    <t xml:space="preserve">  Off-System Sales Allocator</t>
  </si>
  <si>
    <t>OSSALL</t>
  </si>
  <si>
    <t>Less: Adjustment to Reallocate Expenses</t>
  </si>
  <si>
    <t>Base Rate Revenue at Current Rates</t>
  </si>
  <si>
    <t>Base Demand Allocator</t>
  </si>
  <si>
    <t>BDEM</t>
  </si>
  <si>
    <t>Summer Peak Period Demand Allocator</t>
  </si>
  <si>
    <t>Winter Peak Period Demand Allocator</t>
  </si>
  <si>
    <t>Production Residual Base Demand Allocator</t>
  </si>
  <si>
    <t xml:space="preserve">Production Base Demand Costs </t>
  </si>
  <si>
    <t>Production Base Demand Residual</t>
  </si>
  <si>
    <t>Production Base Demand Total</t>
  </si>
  <si>
    <t>Production Base Demand Allocator</t>
  </si>
  <si>
    <t>PPBDRA</t>
  </si>
  <si>
    <t>PPBDT</t>
  </si>
  <si>
    <t>PPBDA</t>
  </si>
  <si>
    <t>Number of</t>
  </si>
  <si>
    <t>Customers as of</t>
  </si>
  <si>
    <t>Interest</t>
  </si>
  <si>
    <t>YREND</t>
  </si>
  <si>
    <t>DSMREV</t>
  </si>
  <si>
    <t>FACRI</t>
  </si>
  <si>
    <t>ECRRI</t>
  </si>
  <si>
    <t>Average Secondary Customers</t>
  </si>
  <si>
    <t>Average Primary Customers</t>
  </si>
  <si>
    <t>Demand Allocators</t>
  </si>
  <si>
    <t>CSR Avoided Cost</t>
  </si>
  <si>
    <t>Interruptible Demands</t>
  </si>
  <si>
    <t>Avoided Cost per kW</t>
  </si>
  <si>
    <t xml:space="preserve">Avoided Cost </t>
  </si>
  <si>
    <t>Total Prod, Trans, and Dist Plant</t>
  </si>
  <si>
    <t>F027</t>
  </si>
  <si>
    <t>Customer Advances</t>
  </si>
  <si>
    <t>REGULATORY COMMISSION FEES</t>
  </si>
  <si>
    <t>O&amp;M Customer Allocators</t>
  </si>
  <si>
    <t>Plant Customer Allocators</t>
  </si>
  <si>
    <t>Production Allocation</t>
  </si>
  <si>
    <t>Cost of Service Summary -- Unadjusted</t>
  </si>
  <si>
    <t>VDT Revenue</t>
  </si>
  <si>
    <t>VDTREV</t>
  </si>
  <si>
    <t>Net Operating Income -- Pro-Forma</t>
  </si>
  <si>
    <t>To Reflect Proposed Increase to Ultimate Consumers</t>
  </si>
  <si>
    <t>To Reflect Proposed Increase in Miscellaneous Charges</t>
  </si>
  <si>
    <t>Adjusted Revenue at Current Rates</t>
  </si>
  <si>
    <t>Increase (Decrease) Required to Produce Levelized RORs</t>
  </si>
  <si>
    <t>% Increase (Decrease) Required to Produce Levelized RORs</t>
  </si>
  <si>
    <t>Increase to Ultimate Consumers Required to Produce Equalized RORs</t>
  </si>
  <si>
    <t>Internally Generated Functional Vectors</t>
  </si>
  <si>
    <t>Total Operation and Maintenance Expenses (Labor)</t>
  </si>
  <si>
    <t>Total Steam Power Operation Expenses (Labor)</t>
  </si>
  <si>
    <t>Total Steam Power Generation Maintenance Expense (Labor)</t>
  </si>
  <si>
    <t>Total Hydraulic Power Operation Expenses (Labor)</t>
  </si>
  <si>
    <t>Total Hydraulic Power Generation Maint. Expense (Labor)</t>
  </si>
  <si>
    <t>Total Other Power Generation Expenses (Labor)</t>
  </si>
  <si>
    <t>Adjusted Net Cost Rate Base</t>
  </si>
  <si>
    <t>Interruptible Credit Allocator (Winter &amp; Summer Peak Prod Plant)</t>
  </si>
  <si>
    <t>Purchase Power Demand</t>
  </si>
  <si>
    <t>Purchase Power Energy</t>
  </si>
  <si>
    <t xml:space="preserve">  374-ASSET RETIRE OBLIGATIONS DIST PLANT</t>
  </si>
  <si>
    <t>ORGANIZATION - COMMON</t>
  </si>
  <si>
    <t>FRANCHISE AND CONSENTS - COMMON</t>
  </si>
  <si>
    <t>SOFTWARE - COMMON</t>
  </si>
  <si>
    <t>MARKET FACILITATION, MONITORING AND COMPLIANCE</t>
  </si>
  <si>
    <t>OM575</t>
  </si>
  <si>
    <t>Traffic Street Lighting</t>
  </si>
  <si>
    <t>MSCREV</t>
  </si>
  <si>
    <t>Merger Surcredit Revenue</t>
  </si>
  <si>
    <t>Functional</t>
  </si>
  <si>
    <t>Total</t>
  </si>
  <si>
    <t>Station Equipment</t>
  </si>
  <si>
    <t>Meters</t>
  </si>
  <si>
    <t>Description</t>
  </si>
  <si>
    <t>Name</t>
  </si>
  <si>
    <t>Vector</t>
  </si>
  <si>
    <t>System</t>
  </si>
  <si>
    <t>Demand</t>
  </si>
  <si>
    <t>Energy</t>
  </si>
  <si>
    <t>Customer</t>
  </si>
  <si>
    <t>Total Check</t>
  </si>
  <si>
    <t>Status</t>
  </si>
  <si>
    <t>Plant in Service</t>
  </si>
  <si>
    <t>PDIST</t>
  </si>
  <si>
    <t>Total Intangible Plant</t>
  </si>
  <si>
    <t>PINT</t>
  </si>
  <si>
    <t>Distribution</t>
  </si>
  <si>
    <t>P362</t>
  </si>
  <si>
    <t>F001</t>
  </si>
  <si>
    <t>F002</t>
  </si>
  <si>
    <t>P365</t>
  </si>
  <si>
    <t>F003</t>
  </si>
  <si>
    <t>F004</t>
  </si>
  <si>
    <t>P367</t>
  </si>
  <si>
    <t>P368</t>
  </si>
  <si>
    <t>F005</t>
  </si>
  <si>
    <t>P369</t>
  </si>
  <si>
    <t>F006</t>
  </si>
  <si>
    <t>P370</t>
  </si>
  <si>
    <t>F007</t>
  </si>
  <si>
    <t>P371</t>
  </si>
  <si>
    <t>P373</t>
  </si>
  <si>
    <t>F008</t>
  </si>
  <si>
    <t>Total Distribution Plant</t>
  </si>
  <si>
    <t>General Plant</t>
  </si>
  <si>
    <t>Total General Plant</t>
  </si>
  <si>
    <t>PGP</t>
  </si>
  <si>
    <t>Total Plant in Service</t>
  </si>
  <si>
    <t>TPIS</t>
  </si>
  <si>
    <t>Construction Work in Progress (CWIP)</t>
  </si>
  <si>
    <t xml:space="preserve">  Total Construction Work in Progress</t>
  </si>
  <si>
    <t>TCWIP</t>
  </si>
  <si>
    <t>Materials and Supplies</t>
  </si>
  <si>
    <t>Rate Base</t>
  </si>
  <si>
    <t>Utility Plant</t>
  </si>
  <si>
    <t xml:space="preserve">    Total Utility Plant</t>
  </si>
  <si>
    <t>TUP</t>
  </si>
  <si>
    <t>ADEPRGP</t>
  </si>
  <si>
    <t xml:space="preserve">   Total Accumulated Depreciation</t>
  </si>
  <si>
    <t>TADEPR</t>
  </si>
  <si>
    <t>Net Utility Plant</t>
  </si>
  <si>
    <t>NTPLANT</t>
  </si>
  <si>
    <t>Working Capital</t>
  </si>
  <si>
    <t>Operation and Maintenance Expenses</t>
  </si>
  <si>
    <t>CWC</t>
  </si>
  <si>
    <t>OMLPP</t>
  </si>
  <si>
    <t>Prepayments</t>
  </si>
  <si>
    <t>PREPAY</t>
  </si>
  <si>
    <t xml:space="preserve">  Total Working Capital</t>
  </si>
  <si>
    <t>TWC</t>
  </si>
  <si>
    <t>CSTDEP</t>
  </si>
  <si>
    <t>Net Rate Base</t>
  </si>
  <si>
    <t>RB</t>
  </si>
  <si>
    <t>Purchased Power</t>
  </si>
  <si>
    <t>OMPP</t>
  </si>
  <si>
    <t>Distribution Operation Expense</t>
  </si>
  <si>
    <t>OPERATION SUPERVISION AND ENGI</t>
  </si>
  <si>
    <t>OM580</t>
  </si>
  <si>
    <t>LOAD DISPATCHING</t>
  </si>
  <si>
    <t>OM581</t>
  </si>
  <si>
    <t>OVERHEAD LINE EXPENSES</t>
  </si>
  <si>
    <t>OM583</t>
  </si>
  <si>
    <t>UNDERGROUND LINE EXPENSES</t>
  </si>
  <si>
    <t>OM584</t>
  </si>
  <si>
    <t>STREET LIGHTING EXPENSE</t>
  </si>
  <si>
    <t>OM585</t>
  </si>
  <si>
    <t>METER EXPENSES</t>
  </si>
  <si>
    <t>OM586</t>
  </si>
  <si>
    <t>CUSTOMER INSTALLATIONS EXPENSE</t>
  </si>
  <si>
    <t>OM587</t>
  </si>
  <si>
    <t>MISCELLANEOUS DISTRIBUTION EXP</t>
  </si>
  <si>
    <t>OM588</t>
  </si>
  <si>
    <t>RENTS</t>
  </si>
  <si>
    <t>OM589</t>
  </si>
  <si>
    <t>Total Distribution Operation Expense</t>
  </si>
  <si>
    <t>OMDO</t>
  </si>
  <si>
    <t>Distribution Maintenance Expense</t>
  </si>
  <si>
    <t>MAINTENANCE SUPERVISION AND EN</t>
  </si>
  <si>
    <t>OM590</t>
  </si>
  <si>
    <t>MAINTENANCE OF STATION EQUIPME</t>
  </si>
  <si>
    <t>OM592</t>
  </si>
  <si>
    <t>MAINTENANCE OF OVERHEAD LINES</t>
  </si>
  <si>
    <t>OM593</t>
  </si>
  <si>
    <t>MAINTENANCE OF UNDERGROUND LIN</t>
  </si>
  <si>
    <t>OM594</t>
  </si>
  <si>
    <t>MAINTENANCE OF LINE TRANSFORME</t>
  </si>
  <si>
    <t>OM595</t>
  </si>
  <si>
    <t>MAINTENANCE OF METERS</t>
  </si>
  <si>
    <t>OM597</t>
  </si>
  <si>
    <t>Total Distribution Maintenance Expense</t>
  </si>
  <si>
    <t>OMDM</t>
  </si>
  <si>
    <t>OMSUB</t>
  </si>
  <si>
    <t>Operation and Maintenance Expenses (Continued)</t>
  </si>
  <si>
    <t>Customer Accounts Expense</t>
  </si>
  <si>
    <t>SUPERVISION/CUSTOMER ACCTS</t>
  </si>
  <si>
    <t>OM901</t>
  </si>
  <si>
    <t>F009</t>
  </si>
  <si>
    <t>METER READING EXPENSES</t>
  </si>
  <si>
    <t>OM902</t>
  </si>
  <si>
    <t>OM903</t>
  </si>
  <si>
    <t>UNCOLLECTIBLE ACCOUNTS</t>
  </si>
  <si>
    <t>OM904</t>
  </si>
  <si>
    <t>Total Customer Accounts Expense</t>
  </si>
  <si>
    <t>OMCA</t>
  </si>
  <si>
    <t>Customer Service Expense</t>
  </si>
  <si>
    <t>OM907</t>
  </si>
  <si>
    <t>F010</t>
  </si>
  <si>
    <t>CUSTOMER ASSISTANCE EXPENSES</t>
  </si>
  <si>
    <t>OM908</t>
  </si>
  <si>
    <t>INFORMATIONAL AND INSTRUCTIONA</t>
  </si>
  <si>
    <t>OM909</t>
  </si>
  <si>
    <t>MISCELLANEOUS CUSTOMER SERVICE</t>
  </si>
  <si>
    <t>OM910</t>
  </si>
  <si>
    <t>Total Customer Service Expense</t>
  </si>
  <si>
    <t>OMCS</t>
  </si>
  <si>
    <t>Administrative and General Expense</t>
  </si>
  <si>
    <t>ADMIN. &amp; GEN. SALARIES-</t>
  </si>
  <si>
    <t>OM920</t>
  </si>
  <si>
    <t>OFFICE SUPPLIES AND EXPENSES</t>
  </si>
  <si>
    <t>OM921</t>
  </si>
  <si>
    <t>OUTSIDE SERVICES EMPLOYED</t>
  </si>
  <si>
    <t>OM923</t>
  </si>
  <si>
    <t>PROPERTY INSURANCE</t>
  </si>
  <si>
    <t>OM924</t>
  </si>
  <si>
    <t>OM925</t>
  </si>
  <si>
    <t>EMPLOYEE BENEFITS</t>
  </si>
  <si>
    <t>OM926</t>
  </si>
  <si>
    <t>OM928</t>
  </si>
  <si>
    <t>MISCELLANEOUS GENERAL EXPENSES</t>
  </si>
  <si>
    <t>OM930</t>
  </si>
  <si>
    <t>RENTS AND LEASES</t>
  </si>
  <si>
    <t>OM931</t>
  </si>
  <si>
    <t>MAINTENANCE OF GENERAL PLANT</t>
  </si>
  <si>
    <t>Total Administrative and General Expense</t>
  </si>
  <si>
    <t>OMAG</t>
  </si>
  <si>
    <t>Total Operation and Maintenance Expenses</t>
  </si>
  <si>
    <t>TOM</t>
  </si>
  <si>
    <t>Labor Expenses</t>
  </si>
  <si>
    <t>Other Expenses</t>
  </si>
  <si>
    <t>Depreciation Expenses</t>
  </si>
  <si>
    <t>Total Depreciation Expense</t>
  </si>
  <si>
    <t>TDEPR</t>
  </si>
  <si>
    <t>PTAX</t>
  </si>
  <si>
    <t>OT</t>
  </si>
  <si>
    <t>INTLTD</t>
  </si>
  <si>
    <t>Other Deductions</t>
  </si>
  <si>
    <t>DEDUCT</t>
  </si>
  <si>
    <t>Total Other Expenses</t>
  </si>
  <si>
    <t>TOE</t>
  </si>
  <si>
    <t>Poles, Towers and Fixtures</t>
  </si>
  <si>
    <t>Overhead Conductors and Devices</t>
  </si>
  <si>
    <t>Underground Conductors and Devices</t>
  </si>
  <si>
    <t>Line Transformers</t>
  </si>
  <si>
    <t>Services</t>
  </si>
  <si>
    <t>Street Lighting</t>
  </si>
  <si>
    <t>Meter Reading</t>
  </si>
  <si>
    <t>Billing</t>
  </si>
  <si>
    <t>Allocation</t>
  </si>
  <si>
    <t xml:space="preserve">  Demand</t>
  </si>
  <si>
    <t>E01</t>
  </si>
  <si>
    <t>PLPPT</t>
  </si>
  <si>
    <t xml:space="preserve">  Customer</t>
  </si>
  <si>
    <t>C01</t>
  </si>
  <si>
    <t>C02</t>
  </si>
  <si>
    <t>C03</t>
  </si>
  <si>
    <t>C04</t>
  </si>
  <si>
    <t>C05</t>
  </si>
  <si>
    <t>C06</t>
  </si>
  <si>
    <t>PLT</t>
  </si>
  <si>
    <t>NPT</t>
  </si>
  <si>
    <t>Net Cost Rate Base</t>
  </si>
  <si>
    <t>RBPPT</t>
  </si>
  <si>
    <t>RBT</t>
  </si>
  <si>
    <t>OMPPT</t>
  </si>
  <si>
    <t>OMT</t>
  </si>
  <si>
    <t>LBPPT</t>
  </si>
  <si>
    <t>LBT</t>
  </si>
  <si>
    <t>PTT</t>
  </si>
  <si>
    <t>OTPPT</t>
  </si>
  <si>
    <t>OTT</t>
  </si>
  <si>
    <t>Operating Revenues</t>
  </si>
  <si>
    <t>REVUC</t>
  </si>
  <si>
    <t>Total Operating Revenues</t>
  </si>
  <si>
    <t>TOR</t>
  </si>
  <si>
    <t>Operating Expenses</t>
  </si>
  <si>
    <t xml:space="preserve">   Operation and Maintenance Expenses</t>
  </si>
  <si>
    <t xml:space="preserve">   Depreciation and Amortization Expenses</t>
  </si>
  <si>
    <t>Total Operating Expenses</t>
  </si>
  <si>
    <t>Rate of Return</t>
  </si>
  <si>
    <t>Energy Allocation Factors</t>
  </si>
  <si>
    <t>Energy Usage by Class</t>
  </si>
  <si>
    <t>Customer Allocation Factors</t>
  </si>
  <si>
    <t>Primary Distribution Plant -- Average Number of Customers</t>
  </si>
  <si>
    <t>Meter Costs -- Weighted Cost of Meters</t>
  </si>
  <si>
    <t>Lighting Systems -- Lighting Customers</t>
  </si>
  <si>
    <t>Meter Reading and Billing -- Weighted Cost</t>
  </si>
  <si>
    <t>Margin</t>
  </si>
  <si>
    <t>Revenue</t>
  </si>
  <si>
    <t>Transmission</t>
  </si>
  <si>
    <t>Transmission Plant</t>
  </si>
  <si>
    <t>Intangible Plant</t>
  </si>
  <si>
    <t>Total Transmission Plant</t>
  </si>
  <si>
    <t>FRANCHISE AND CONSENTS</t>
  </si>
  <si>
    <t>ORGANIZATION</t>
  </si>
  <si>
    <t>P301</t>
  </si>
  <si>
    <t>P302</t>
  </si>
  <si>
    <t>COMPLETED CONSTR NOT CLASSIFIED</t>
  </si>
  <si>
    <t>P106</t>
  </si>
  <si>
    <t>Plant in Service (Continued)</t>
  </si>
  <si>
    <t xml:space="preserve">  Total Utility Plant</t>
  </si>
  <si>
    <t xml:space="preserve">  Total Deferred Debits</t>
  </si>
  <si>
    <t>Transmission Expenses</t>
  </si>
  <si>
    <t>STATION EXPENSES</t>
  </si>
  <si>
    <t>MAINTENACE SUPERVISION AND ENG</t>
  </si>
  <si>
    <t>OPERATION SUPERVISION AND ENG</t>
  </si>
  <si>
    <t>MAINT OF STATION EQUIPMENT</t>
  </si>
  <si>
    <t>MAINT OF OVERHEAD LINES</t>
  </si>
  <si>
    <t>Total Transmission Expenses</t>
  </si>
  <si>
    <t>OM582</t>
  </si>
  <si>
    <t>PURCHASED POWER</t>
  </si>
  <si>
    <t>MAINTENANCE OF ST LIGHTS &amp; SIG SYSTEMS</t>
  </si>
  <si>
    <t>OM596</t>
  </si>
  <si>
    <t>Total Distribution Operation and Maintenance Expenses</t>
  </si>
  <si>
    <t>Transmission and Distribution Expenses</t>
  </si>
  <si>
    <t>MAINTENANCE OF MISC DISTR PLANT</t>
  </si>
  <si>
    <t>SUPERVISION</t>
  </si>
  <si>
    <t>DUPLICATE CHARGES-CR</t>
  </si>
  <si>
    <t>OM929</t>
  </si>
  <si>
    <t>Total Cost of Service (O&amp;M + Other Expenses)</t>
  </si>
  <si>
    <t>PTRAN</t>
  </si>
  <si>
    <t>F011</t>
  </si>
  <si>
    <t>PT&amp;D</t>
  </si>
  <si>
    <t>Adjustment to Reflect Depreciation Reserve</t>
  </si>
  <si>
    <t xml:space="preserve">  Accumulated Deferred Income Taxes</t>
  </si>
  <si>
    <t xml:space="preserve">  FAS 109 Deferred Income Taxes</t>
  </si>
  <si>
    <t xml:space="preserve">  Asset Retirement Obligation-Net Assets</t>
  </si>
  <si>
    <t xml:space="preserve"> Asset Retirement Obligation-Regulatory Liabilities</t>
  </si>
  <si>
    <t xml:space="preserve">   Depreciation for Asset Retirement Costs</t>
  </si>
  <si>
    <t xml:space="preserve">   Amortization Expense</t>
  </si>
  <si>
    <t xml:space="preserve">  Brokered Purchases</t>
  </si>
  <si>
    <t xml:space="preserve">  Settled Swap Revenue</t>
  </si>
  <si>
    <t xml:space="preserve">  Settled Swap Expense</t>
  </si>
  <si>
    <t>Year Customers</t>
  </si>
  <si>
    <t>Rate PS</t>
  </si>
  <si>
    <t>Rate RTS</t>
  </si>
  <si>
    <t>Rate LE</t>
  </si>
  <si>
    <t>Power Service Primary</t>
  </si>
  <si>
    <t>Power Service Secondary</t>
  </si>
  <si>
    <t>Retail Transmission Service</t>
  </si>
  <si>
    <t>Traffic Lighting Rate TLE</t>
  </si>
  <si>
    <t>Federal &amp; State Income Tax Adjustment</t>
  </si>
  <si>
    <t>Federal &amp; State Income Tax Interest Adjustment</t>
  </si>
  <si>
    <t>Prior income tax true-ups &amp; adjustments</t>
  </si>
  <si>
    <t>Adjustment for domestic production activities</t>
  </si>
  <si>
    <t>Adjustment for tax basis depreciation reduction</t>
  </si>
  <si>
    <t>Adjustment for amortization of investment tax credit</t>
  </si>
  <si>
    <t>Rate RS</t>
  </si>
  <si>
    <t>TREV01</t>
  </si>
  <si>
    <t>TEXP01</t>
  </si>
  <si>
    <t>Temperature Normalization - Revenue</t>
  </si>
  <si>
    <t>Temperature Normalization - Expenses</t>
  </si>
  <si>
    <t>REV01</t>
  </si>
  <si>
    <t>ECRREV2</t>
  </si>
  <si>
    <t>ECR Revenue for Roll-In</t>
  </si>
  <si>
    <t>Cost of Service Summary -- Pro-Forma (Adjusted for Proposed Increase)</t>
  </si>
  <si>
    <t>Revenue and Expense Adjust before IT</t>
  </si>
  <si>
    <t>ITADJ</t>
  </si>
  <si>
    <t>Proposed Increase</t>
  </si>
  <si>
    <t>Winter Peak</t>
  </si>
  <si>
    <t>Summer Peak</t>
  </si>
  <si>
    <t xml:space="preserve">  Production Demand - Winter Peak</t>
  </si>
  <si>
    <t xml:space="preserve">  Production Demand - Summer Peak</t>
  </si>
  <si>
    <t xml:space="preserve">  Production Energy </t>
  </si>
  <si>
    <t xml:space="preserve">  Production Energy - Not Used</t>
  </si>
  <si>
    <t>Allocation Factors (Continued)</t>
  </si>
  <si>
    <t>Eliminate unbilled revenues</t>
  </si>
  <si>
    <t>Annualized FAC roll-in to base rates</t>
  </si>
  <si>
    <t>Eliminate ECR revenues</t>
  </si>
  <si>
    <t>Remove Off-System ECR revenues</t>
  </si>
  <si>
    <t>Year end customer expense adjustment</t>
  </si>
  <si>
    <t>Annualized depreciation expense adjustment</t>
  </si>
  <si>
    <t>Pension &amp; post retirement expense adjustment</t>
  </si>
  <si>
    <t>Eliminate DSM expenses</t>
  </si>
  <si>
    <t>Property insurance expense adjustment</t>
  </si>
  <si>
    <t>Labor expense adjustment</t>
  </si>
  <si>
    <t>Eliminate advertising expenses</t>
  </si>
  <si>
    <t>MISO exit fee regulatory asset amortization</t>
  </si>
  <si>
    <t>FAC expense adjustments</t>
  </si>
  <si>
    <t>ECR plan eliminations expense</t>
  </si>
  <si>
    <t>Coal Tax Credit</t>
  </si>
  <si>
    <t>Grandfathering provision elimination</t>
  </si>
  <si>
    <t>2011 Wind Storm regulatory asset amortization</t>
  </si>
  <si>
    <t>General Management Audit regulatory asset amortization</t>
  </si>
  <si>
    <t>Residential Rate RS</t>
  </si>
  <si>
    <t>Power Service Primary Rate PS</t>
  </si>
  <si>
    <t>Power Service Secondary Rate PS</t>
  </si>
  <si>
    <t>Summary of Unadjusted Rates of Return by Class</t>
  </si>
  <si>
    <t>Property tax expense adjustment</t>
  </si>
  <si>
    <t>Electric Portion of Common Plant</t>
  </si>
  <si>
    <t>Gas Portion of Common Plant</t>
  </si>
  <si>
    <t xml:space="preserve">  CWIP Distribution</t>
  </si>
  <si>
    <t>PLANT HELD FOR FUTURE USE - DIST</t>
  </si>
  <si>
    <t>PLANT HELD FOR FUTURE USE - PROD</t>
  </si>
  <si>
    <t>OM504</t>
  </si>
  <si>
    <t>LB504</t>
  </si>
  <si>
    <t>STEAM TRANSFER EXPENSES</t>
  </si>
  <si>
    <t xml:space="preserve">   Depreciation Expenses</t>
  </si>
  <si>
    <t>Street Lighting Rate (RLS, LS, DSK)</t>
  </si>
  <si>
    <t>Rate RLS, LS, DSK</t>
  </si>
  <si>
    <t>Intermediate</t>
  </si>
  <si>
    <t>Peak</t>
  </si>
  <si>
    <t>(Winter)</t>
  </si>
  <si>
    <t>(Summer)</t>
  </si>
  <si>
    <t>Unit</t>
  </si>
  <si>
    <t>P374</t>
  </si>
  <si>
    <t>Cost of Service Summary -- Adjusted for Uniform Percentage Increase</t>
  </si>
  <si>
    <t>Full Year FAC Base Rate Change</t>
  </si>
  <si>
    <t>Adjustment to reflect changes to FAC calculations</t>
  </si>
  <si>
    <t>Eliminate rate mechanism revenue accruals</t>
  </si>
  <si>
    <t>Misc Service Revenue Allocator</t>
  </si>
  <si>
    <t>Adjustment for injuries and damages FERC account 925</t>
  </si>
  <si>
    <t>Adjustment for transfer of ITO functions</t>
  </si>
  <si>
    <t>Adjustment for Swap termination regulatory asset</t>
  </si>
  <si>
    <t>ECR Plan Eliminations</t>
  </si>
  <si>
    <t>Summary of Adjusted Rates of Return by Class</t>
  </si>
  <si>
    <t>Summary of Rates of Return by Class w/Proposed Increase</t>
  </si>
  <si>
    <t>Lighting Rate RLS &amp; LS</t>
  </si>
  <si>
    <t>Lighting Rate LE</t>
  </si>
  <si>
    <t>Lighting Rate TLE</t>
  </si>
  <si>
    <t>Cost of Service Summary -- Equalized RORs based on Cost of Service</t>
  </si>
  <si>
    <t>Cost of Service Summary -- Pro-Forma w/Increase (Equalized RORs)</t>
  </si>
  <si>
    <t>Inter-Class Subsidies Received (Provided)</t>
  </si>
  <si>
    <t>Revenue per Billing Determinants</t>
  </si>
  <si>
    <t>Total Operating Revenue -- Adjusted for Uniform Percentage Increase</t>
  </si>
  <si>
    <t>Fuel Stock</t>
  </si>
  <si>
    <t xml:space="preserve">  CWIP General &amp; Common</t>
  </si>
  <si>
    <t xml:space="preserve">Forecasted </t>
  </si>
  <si>
    <t>Forecasted</t>
  </si>
  <si>
    <t>TOD Secondary</t>
  </si>
  <si>
    <t>Traffic Energy Rate TE</t>
  </si>
  <si>
    <t>Lighting Energy Rate LE</t>
  </si>
  <si>
    <t>Rate TOD</t>
  </si>
  <si>
    <t>Weighted Average Customers (Lighting = 9 Lights per Customer)</t>
  </si>
  <si>
    <t>Average Customers (Lighting = 9 Lights per Cust)</t>
  </si>
  <si>
    <t>Customer Account Changes</t>
  </si>
  <si>
    <t>Cane Run Depreciation adjustment</t>
  </si>
  <si>
    <t>Average Customers</t>
  </si>
  <si>
    <t>Weighted Average Customers</t>
  </si>
  <si>
    <t>Average Transformer Customers</t>
  </si>
  <si>
    <t>Cust09</t>
  </si>
  <si>
    <t>Sum of the Individual Customer Demands (Transformers)</t>
  </si>
  <si>
    <t>SICDT</t>
  </si>
  <si>
    <t>Reflect Increase in Uncollectibles Expense</t>
  </si>
  <si>
    <t>Reflect Increase in PSC Fees</t>
  </si>
  <si>
    <t>TOD Rate TOD Secondary</t>
  </si>
  <si>
    <t>TOD Rate TOD Primary</t>
  </si>
  <si>
    <t xml:space="preserve">General Service </t>
  </si>
  <si>
    <t>General Service</t>
  </si>
  <si>
    <t>Retail Transmission Service Rate RTS</t>
  </si>
  <si>
    <t>External Functional Vectors</t>
  </si>
  <si>
    <t>Special Contract #1</t>
  </si>
  <si>
    <t>Customer #1</t>
  </si>
  <si>
    <t>Customer #2</t>
  </si>
  <si>
    <t>Special Contract #2</t>
  </si>
  <si>
    <t>PTRTL</t>
  </si>
  <si>
    <t>General Service Rate GS</t>
  </si>
  <si>
    <t>TOD Primary</t>
  </si>
  <si>
    <t>Special Contract #2 (LWC)</t>
  </si>
  <si>
    <t>Average Customers (Lighting = 10 Lights)</t>
  </si>
  <si>
    <t>Average Customers (Lighting = 10 Lights per Cust)</t>
  </si>
  <si>
    <t xml:space="preserve">  Curtailable Service Rider</t>
  </si>
  <si>
    <t>CSR</t>
  </si>
  <si>
    <t xml:space="preserve">  368-TRANSFORMERS</t>
  </si>
  <si>
    <t xml:space="preserve">  Sales for Resale</t>
  </si>
  <si>
    <t>*</t>
  </si>
  <si>
    <t xml:space="preserve">  Transmission Demand</t>
  </si>
  <si>
    <t xml:space="preserve">  Transmission Demand - Not Used</t>
  </si>
  <si>
    <t>Max Class Non-Coincident Peak Demands (Transmission)</t>
  </si>
  <si>
    <t>Max Class Non-Coincident Peak Demands (Primary)</t>
  </si>
  <si>
    <t>NCPT</t>
  </si>
  <si>
    <t>NCPP</t>
  </si>
  <si>
    <t>INJURIES AND DAMAGES</t>
  </si>
  <si>
    <t>Proposed Reduction in CSR Credit</t>
  </si>
  <si>
    <t>Proposed Changes to Miscellaneous Charges</t>
  </si>
  <si>
    <t>ok</t>
  </si>
  <si>
    <t>School</t>
  </si>
  <si>
    <t>Willhite Exhibit LGE - 1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</si>
</sst>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00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0_);_(* \(#,##0.000000\);_(* &quot;-&quot;??_);_(@_)"/>
    <numFmt numFmtId="171" formatCode="_(* #,##0.0000000_);_(* \(#,##0.0000000\);_(* &quot;-&quot;??_);_(@_)"/>
    <numFmt numFmtId="172" formatCode="_(&quot;$&quot;* #,##0.0000_);_(&quot;$&quot;* \(#,##0.0000\);_(&quot;$&quot;* &quot;-&quot;??_);_(@_)"/>
    <numFmt numFmtId="173" formatCode="_(&quot;$&quot;* #,##0.00000_);_(&quot;$&quot;* \(#,##0.00000\);_(&quot;$&quot;* &quot;-&quot;??_);_(@_)"/>
    <numFmt numFmtId="174" formatCode="_(&quot;$&quot;* #,##0.000000_);_(&quot;$&quot;* \(#,##0.000000\);_(&quot;$&quot;* &quot;-&quot;??_);_(@_)"/>
    <numFmt numFmtId="175" formatCode="0.0000000"/>
    <numFmt numFmtId="176" formatCode="_([$€-2]* #,##0.00_);_([$€-2]* \(#,##0.00\);_([$€-2]* &quot;-&quot;??_)"/>
    <numFmt numFmtId="177" formatCode="&quot;$&quot;#,##0\ ;\(&quot;$&quot;#,##0\)"/>
    <numFmt numFmtId="178" formatCode="[$-409]mmm\-yy;@"/>
    <numFmt numFmtId="179" formatCode="[$-409]mmmm\ d\,\ yyyy;@"/>
    <numFmt numFmtId="180" formatCode="0_);\(0\)"/>
    <numFmt numFmtId="181" formatCode="[$-409]mmmm\-yy;@"/>
    <numFmt numFmtId="182" formatCode="0\ 00\ 000\ 000"/>
    <numFmt numFmtId="183" formatCode="[$-409]d\-mmm\-yy;@"/>
    <numFmt numFmtId="184" formatCode="_-* #,##0.00\ [$€]_-;\-* #,##0.00\ [$€]_-;_-* &quot;-&quot;??\ [$€]_-;_-@_-"/>
    <numFmt numFmtId="185" formatCode="_-* #,##0\ _F_-;\-* #,##0\ _F_-;_-* &quot;-&quot;\ _F_-;_-@_-"/>
    <numFmt numFmtId="186" formatCode="_-* #,##0.00\ _F_-;\-* #,##0.00\ _F_-;_-* &quot;-&quot;??\ _F_-;_-@_-"/>
    <numFmt numFmtId="187" formatCode="_-* #,##0\ &quot;F&quot;_-;\-* #,##0\ &quot;F&quot;_-;_-* &quot;-&quot;\ &quot;F&quot;_-;_-@_-"/>
    <numFmt numFmtId="188" formatCode="_-* #,##0.00\ &quot;F&quot;_-;\-* #,##0.00\ &quot;F&quot;_-;_-* &quot;-&quot;??\ &quot;F&quot;_-;_-@_-"/>
    <numFmt numFmtId="189" formatCode="00000000"/>
    <numFmt numFmtId="190" formatCode="[$-409]d\-mmm\-yyyy;@"/>
    <numFmt numFmtId="191" formatCode="#,##0.00;[Red]\(#,##0.00\)"/>
    <numFmt numFmtId="192" formatCode="###,000"/>
    <numFmt numFmtId="193" formatCode="&quot;$&quot;#,##0"/>
  </numFmts>
  <fonts count="135">
    <font>
      <sz val="11"/>
      <name val="Times New Roman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u val="singleAccounting"/>
      <sz val="11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Wingdings"/>
      <charset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2"/>
    </font>
    <font>
      <b/>
      <sz val="11"/>
      <color theme="1"/>
      <name val="Times New Roman"/>
      <family val="2"/>
    </font>
    <font>
      <sz val="9"/>
      <color theme="1"/>
      <name val="Times New Roman"/>
      <family val="2"/>
    </font>
    <font>
      <sz val="8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name val="Arial (W1)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Times New Roman"/>
      <family val="2"/>
    </font>
    <font>
      <sz val="11"/>
      <color indexed="20"/>
      <name val="Calibri"/>
      <family val="2"/>
    </font>
    <font>
      <sz val="11"/>
      <color rgb="FF9C0006"/>
      <name val="Times New Roman"/>
      <family val="2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Times New Roman"/>
      <family val="2"/>
    </font>
    <font>
      <i/>
      <sz val="11"/>
      <color indexed="23"/>
      <name val="Calibri"/>
      <family val="2"/>
    </font>
    <font>
      <i/>
      <sz val="11"/>
      <color rgb="FF7F7F7F"/>
      <name val="Times New Roman"/>
      <family val="2"/>
    </font>
    <font>
      <sz val="11"/>
      <color indexed="17"/>
      <name val="Calibri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rgb="FF3F3F76"/>
      <name val="Times New Roman"/>
      <family val="2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sz val="11"/>
      <color indexed="19"/>
      <name val="Calibri"/>
      <family val="2"/>
    </font>
    <font>
      <sz val="10"/>
      <name val="MS Sans Serif"/>
      <family val="2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rgb="FF3F3F3F"/>
      <name val="Times New Roman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Times New Roman"/>
      <family val="2"/>
    </font>
    <font>
      <sz val="12"/>
      <name val="Helv"/>
    </font>
    <font>
      <sz val="10"/>
      <name val="Helv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name val="Tahoma"/>
      <family val="2"/>
    </font>
    <font>
      <sz val="10"/>
      <color rgb="FF000000"/>
      <name val="Times New Roman"/>
      <family val="1"/>
    </font>
    <font>
      <sz val="12"/>
      <name val="Arial"/>
      <family val="2"/>
    </font>
    <font>
      <sz val="12"/>
      <name val="Tms Rmn"/>
    </font>
    <font>
      <sz val="18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u/>
      <sz val="10"/>
      <color indexed="12"/>
      <name val="Arial"/>
      <family val="2"/>
    </font>
    <font>
      <sz val="10"/>
      <color indexed="62"/>
      <name val="Arial"/>
      <family val="2"/>
    </font>
    <font>
      <b/>
      <sz val="12"/>
      <name val="Tms Rmn"/>
    </font>
    <font>
      <sz val="10"/>
      <name val="Courier"/>
      <family val="3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6"/>
      <color indexed="13"/>
      <name val="Arial"/>
      <family val="2"/>
    </font>
    <font>
      <b/>
      <sz val="22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name val="MS Sans Serif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sz val="12"/>
      <color indexed="13"/>
      <name val="Tms Rmn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1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32"/>
      </patternFill>
    </fill>
    <fill>
      <patternFill patternType="solid">
        <fgColor indexed="9"/>
        <b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26"/>
        <bgColor indexed="1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</fills>
  <borders count="4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15164">
    <xf numFmtId="0" fontId="0" fillId="0" borderId="0"/>
    <xf numFmtId="0" fontId="26" fillId="5" borderId="0">
      <alignment horizontal="left"/>
    </xf>
    <xf numFmtId="0" fontId="27" fillId="5" borderId="0">
      <alignment horizontal="right"/>
    </xf>
    <xf numFmtId="0" fontId="28" fillId="4" borderId="0">
      <alignment horizontal="center"/>
    </xf>
    <xf numFmtId="0" fontId="27" fillId="5" borderId="0">
      <alignment horizontal="right"/>
    </xf>
    <xf numFmtId="0" fontId="29" fillId="4" borderId="0">
      <alignment horizontal="left"/>
    </xf>
    <xf numFmtId="43" fontId="3" fillId="0" borderId="0" applyFont="0" applyFill="0" applyBorder="0" applyAlignment="0" applyProtection="0"/>
    <xf numFmtId="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17" fillId="0" borderId="0" applyProtection="0"/>
    <xf numFmtId="0" fontId="18" fillId="0" borderId="0" applyProtection="0"/>
    <xf numFmtId="0" fontId="19" fillId="0" borderId="0" applyProtection="0"/>
    <xf numFmtId="0" fontId="20" fillId="0" borderId="0" applyProtection="0"/>
    <xf numFmtId="0" fontId="7" fillId="0" borderId="0" applyProtection="0"/>
    <xf numFmtId="0" fontId="17" fillId="0" borderId="0" applyProtection="0"/>
    <xf numFmtId="0" fontId="21" fillId="0" borderId="0" applyProtection="0"/>
    <xf numFmtId="2" fontId="7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5" borderId="0">
      <alignment horizontal="left"/>
    </xf>
    <xf numFmtId="0" fontId="30" fillId="4" borderId="0">
      <alignment horizontal="left"/>
    </xf>
    <xf numFmtId="41" fontId="38" fillId="0" borderId="0"/>
    <xf numFmtId="4" fontId="31" fillId="6" borderId="0">
      <alignment horizontal="right"/>
    </xf>
    <xf numFmtId="0" fontId="32" fillId="6" borderId="0">
      <alignment horizontal="center" vertical="center"/>
    </xf>
    <xf numFmtId="0" fontId="30" fillId="6" borderId="1"/>
    <xf numFmtId="0" fontId="32" fillId="6" borderId="0" applyBorder="0">
      <alignment horizontal="centerContinuous"/>
    </xf>
    <xf numFmtId="0" fontId="33" fillId="6" borderId="0" applyBorder="0">
      <alignment horizontal="centerContinuous"/>
    </xf>
    <xf numFmtId="9" fontId="3" fillId="0" borderId="0" applyFont="0" applyFill="0" applyBorder="0" applyAlignment="0" applyProtection="0"/>
    <xf numFmtId="0" fontId="30" fillId="3" borderId="0">
      <alignment horizontal="center"/>
    </xf>
    <xf numFmtId="49" fontId="34" fillId="4" borderId="0">
      <alignment horizontal="center"/>
    </xf>
    <xf numFmtId="0" fontId="27" fillId="5" borderId="0">
      <alignment horizontal="center"/>
    </xf>
    <xf numFmtId="0" fontId="27" fillId="5" borderId="0">
      <alignment horizontal="centerContinuous"/>
    </xf>
    <xf numFmtId="0" fontId="35" fillId="4" borderId="0">
      <alignment horizontal="left"/>
    </xf>
    <xf numFmtId="49" fontId="35" fillId="4" borderId="0">
      <alignment horizontal="center"/>
    </xf>
    <xf numFmtId="0" fontId="26" fillId="5" borderId="0">
      <alignment horizontal="left"/>
    </xf>
    <xf numFmtId="49" fontId="35" fillId="4" borderId="0">
      <alignment horizontal="left"/>
    </xf>
    <xf numFmtId="0" fontId="26" fillId="5" borderId="0">
      <alignment horizontal="centerContinuous"/>
    </xf>
    <xf numFmtId="0" fontId="26" fillId="5" borderId="0">
      <alignment horizontal="right"/>
    </xf>
    <xf numFmtId="49" fontId="30" fillId="4" borderId="0">
      <alignment horizontal="left"/>
    </xf>
    <xf numFmtId="0" fontId="27" fillId="5" borderId="0">
      <alignment horizontal="right"/>
    </xf>
    <xf numFmtId="0" fontId="35" fillId="2" borderId="0">
      <alignment horizontal="center"/>
    </xf>
    <xf numFmtId="0" fontId="36" fillId="2" borderId="0">
      <alignment horizont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2" applyNumberFormat="0" applyFont="0" applyFill="0" applyAlignment="0" applyProtection="0"/>
    <xf numFmtId="0" fontId="37" fillId="4" borderId="0">
      <alignment horizontal="center"/>
    </xf>
    <xf numFmtId="0" fontId="54" fillId="0" borderId="0"/>
    <xf numFmtId="43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5" fillId="0" borderId="0"/>
    <xf numFmtId="0" fontId="7" fillId="0" borderId="0"/>
    <xf numFmtId="43" fontId="5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0" fillId="0" borderId="0"/>
    <xf numFmtId="43" fontId="60" fillId="0" borderId="0" applyFont="0" applyFill="0" applyBorder="0" applyAlignment="0" applyProtection="0"/>
    <xf numFmtId="43" fontId="38" fillId="0" borderId="0" applyFont="0" applyFill="0" applyBorder="0" applyAlignment="0" applyProtection="0"/>
    <xf numFmtId="181" fontId="61" fillId="41" borderId="0" applyNumberFormat="0" applyBorder="0" applyAlignment="0" applyProtection="0"/>
    <xf numFmtId="181" fontId="61" fillId="41" borderId="0" applyNumberFormat="0" applyBorder="0" applyAlignment="0" applyProtection="0"/>
    <xf numFmtId="181" fontId="61" fillId="41" borderId="0" applyNumberFormat="0" applyBorder="0" applyAlignment="0" applyProtection="0"/>
    <xf numFmtId="181" fontId="61" fillId="41" borderId="0" applyNumberFormat="0" applyBorder="0" applyAlignment="0" applyProtection="0"/>
    <xf numFmtId="181" fontId="61" fillId="41" borderId="0" applyNumberFormat="0" applyBorder="0" applyAlignment="0" applyProtection="0"/>
    <xf numFmtId="181" fontId="1" fillId="18" borderId="0" applyNumberFormat="0" applyBorder="0" applyAlignment="0" applyProtection="0"/>
    <xf numFmtId="181" fontId="1" fillId="18" borderId="0" applyNumberFormat="0" applyBorder="0" applyAlignment="0" applyProtection="0"/>
    <xf numFmtId="181" fontId="1" fillId="18" borderId="0" applyNumberFormat="0" applyBorder="0" applyAlignment="0" applyProtection="0"/>
    <xf numFmtId="181" fontId="1" fillId="18" borderId="0" applyNumberFormat="0" applyBorder="0" applyAlignment="0" applyProtection="0"/>
    <xf numFmtId="181" fontId="1" fillId="18" borderId="0" applyNumberFormat="0" applyBorder="0" applyAlignment="0" applyProtection="0"/>
    <xf numFmtId="181" fontId="1" fillId="18" borderId="0" applyNumberFormat="0" applyBorder="0" applyAlignment="0" applyProtection="0"/>
    <xf numFmtId="181" fontId="1" fillId="18" borderId="0" applyNumberFormat="0" applyBorder="0" applyAlignment="0" applyProtection="0"/>
    <xf numFmtId="181" fontId="1" fillId="18" borderId="0" applyNumberFormat="0" applyBorder="0" applyAlignment="0" applyProtection="0"/>
    <xf numFmtId="181" fontId="1" fillId="18" borderId="0" applyNumberFormat="0" applyBorder="0" applyAlignment="0" applyProtection="0"/>
    <xf numFmtId="181" fontId="1" fillId="18" borderId="0" applyNumberFormat="0" applyBorder="0" applyAlignment="0" applyProtection="0"/>
    <xf numFmtId="181" fontId="1" fillId="18" borderId="0" applyNumberFormat="0" applyBorder="0" applyAlignment="0" applyProtection="0"/>
    <xf numFmtId="181" fontId="1" fillId="18" borderId="0" applyNumberFormat="0" applyBorder="0" applyAlignment="0" applyProtection="0"/>
    <xf numFmtId="181" fontId="1" fillId="18" borderId="0" applyNumberFormat="0" applyBorder="0" applyAlignment="0" applyProtection="0"/>
    <xf numFmtId="181" fontId="1" fillId="18" borderId="0" applyNumberFormat="0" applyBorder="0" applyAlignment="0" applyProtection="0"/>
    <xf numFmtId="181" fontId="1" fillId="18" borderId="0" applyNumberFormat="0" applyBorder="0" applyAlignment="0" applyProtection="0"/>
    <xf numFmtId="181" fontId="52" fillId="18" borderId="0" applyNumberFormat="0" applyBorder="0" applyAlignment="0" applyProtection="0"/>
    <xf numFmtId="181" fontId="52" fillId="18" borderId="0" applyNumberFormat="0" applyBorder="0" applyAlignment="0" applyProtection="0"/>
    <xf numFmtId="181" fontId="61" fillId="42" borderId="0" applyNumberFormat="0" applyBorder="0" applyAlignment="0" applyProtection="0"/>
    <xf numFmtId="181" fontId="52" fillId="18" borderId="0" applyNumberFormat="0" applyBorder="0" applyAlignment="0" applyProtection="0"/>
    <xf numFmtId="181" fontId="6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81" fontId="61" fillId="42" borderId="0" applyNumberFormat="0" applyBorder="0" applyAlignment="0" applyProtection="0"/>
    <xf numFmtId="181" fontId="61" fillId="42" borderId="0" applyNumberFormat="0" applyBorder="0" applyAlignment="0" applyProtection="0"/>
    <xf numFmtId="181" fontId="61" fillId="42" borderId="0" applyNumberFormat="0" applyBorder="0" applyAlignment="0" applyProtection="0"/>
    <xf numFmtId="0" fontId="1" fillId="18" borderId="0" applyNumberFormat="0" applyBorder="0" applyAlignment="0" applyProtection="0"/>
    <xf numFmtId="181" fontId="61" fillId="42" borderId="0" applyNumberFormat="0" applyBorder="0" applyAlignment="0" applyProtection="0"/>
    <xf numFmtId="181" fontId="61" fillId="42" borderId="0" applyNumberFormat="0" applyBorder="0" applyAlignment="0" applyProtection="0"/>
    <xf numFmtId="181" fontId="61" fillId="42" borderId="0" applyNumberFormat="0" applyBorder="0" applyAlignment="0" applyProtection="0"/>
    <xf numFmtId="181" fontId="52" fillId="18" borderId="0" applyNumberFormat="0" applyBorder="0" applyAlignment="0" applyProtection="0"/>
    <xf numFmtId="181" fontId="52" fillId="18" borderId="0" applyNumberFormat="0" applyBorder="0" applyAlignment="0" applyProtection="0"/>
    <xf numFmtId="181" fontId="52" fillId="18" borderId="0" applyNumberFormat="0" applyBorder="0" applyAlignment="0" applyProtection="0"/>
    <xf numFmtId="181" fontId="52" fillId="18" borderId="0" applyNumberFormat="0" applyBorder="0" applyAlignment="0" applyProtection="0"/>
    <xf numFmtId="181" fontId="52" fillId="18" borderId="0" applyNumberFormat="0" applyBorder="0" applyAlignment="0" applyProtection="0"/>
    <xf numFmtId="181" fontId="52" fillId="18" borderId="0" applyNumberFormat="0" applyBorder="0" applyAlignment="0" applyProtection="0"/>
    <xf numFmtId="181" fontId="52" fillId="18" borderId="0" applyNumberFormat="0" applyBorder="0" applyAlignment="0" applyProtection="0"/>
    <xf numFmtId="181" fontId="52" fillId="18" borderId="0" applyNumberFormat="0" applyBorder="0" applyAlignment="0" applyProtection="0"/>
    <xf numFmtId="181" fontId="52" fillId="18" borderId="0" applyNumberFormat="0" applyBorder="0" applyAlignment="0" applyProtection="0"/>
    <xf numFmtId="181" fontId="52" fillId="18" borderId="0" applyNumberFormat="0" applyBorder="0" applyAlignment="0" applyProtection="0"/>
    <xf numFmtId="181" fontId="52" fillId="18" borderId="0" applyNumberFormat="0" applyBorder="0" applyAlignment="0" applyProtection="0"/>
    <xf numFmtId="181" fontId="52" fillId="18" borderId="0" applyNumberFormat="0" applyBorder="0" applyAlignment="0" applyProtection="0"/>
    <xf numFmtId="181" fontId="52" fillId="18" borderId="0" applyNumberFormat="0" applyBorder="0" applyAlignment="0" applyProtection="0"/>
    <xf numFmtId="181" fontId="61" fillId="42" borderId="0" applyNumberFormat="0" applyBorder="0" applyAlignment="0" applyProtection="0"/>
    <xf numFmtId="181" fontId="52" fillId="18" borderId="0" applyNumberFormat="0" applyBorder="0" applyAlignment="0" applyProtection="0"/>
    <xf numFmtId="181" fontId="52" fillId="18" borderId="0" applyNumberFormat="0" applyBorder="0" applyAlignment="0" applyProtection="0"/>
    <xf numFmtId="181" fontId="52" fillId="18" borderId="0" applyNumberFormat="0" applyBorder="0" applyAlignment="0" applyProtection="0"/>
    <xf numFmtId="181" fontId="52" fillId="18" borderId="0" applyNumberFormat="0" applyBorder="0" applyAlignment="0" applyProtection="0"/>
    <xf numFmtId="181" fontId="52" fillId="18" borderId="0" applyNumberFormat="0" applyBorder="0" applyAlignment="0" applyProtection="0"/>
    <xf numFmtId="181" fontId="52" fillId="18" borderId="0" applyNumberFormat="0" applyBorder="0" applyAlignment="0" applyProtection="0"/>
    <xf numFmtId="181" fontId="61" fillId="42" borderId="0" applyNumberFormat="0" applyBorder="0" applyAlignment="0" applyProtection="0"/>
    <xf numFmtId="181" fontId="61" fillId="41" borderId="0" applyNumberFormat="0" applyBorder="0" applyAlignment="0" applyProtection="0"/>
    <xf numFmtId="181" fontId="61" fillId="41" borderId="0" applyNumberFormat="0" applyBorder="0" applyAlignment="0" applyProtection="0"/>
    <xf numFmtId="181" fontId="61" fillId="41" borderId="0" applyNumberFormat="0" applyBorder="0" applyAlignment="0" applyProtection="0"/>
    <xf numFmtId="181" fontId="61" fillId="41" borderId="0" applyNumberFormat="0" applyBorder="0" applyAlignment="0" applyProtection="0"/>
    <xf numFmtId="181" fontId="61" fillId="41" borderId="0" applyNumberFormat="0" applyBorder="0" applyAlignment="0" applyProtection="0"/>
    <xf numFmtId="181" fontId="61" fillId="43" borderId="0" applyNumberFormat="0" applyBorder="0" applyAlignment="0" applyProtection="0"/>
    <xf numFmtId="181" fontId="61" fillId="43" borderId="0" applyNumberFormat="0" applyBorder="0" applyAlignment="0" applyProtection="0"/>
    <xf numFmtId="181" fontId="61" fillId="43" borderId="0" applyNumberFormat="0" applyBorder="0" applyAlignment="0" applyProtection="0"/>
    <xf numFmtId="181" fontId="61" fillId="43" borderId="0" applyNumberFormat="0" applyBorder="0" applyAlignment="0" applyProtection="0"/>
    <xf numFmtId="181" fontId="61" fillId="43" borderId="0" applyNumberFormat="0" applyBorder="0" applyAlignment="0" applyProtection="0"/>
    <xf numFmtId="181" fontId="1" fillId="22" borderId="0" applyNumberFormat="0" applyBorder="0" applyAlignment="0" applyProtection="0"/>
    <xf numFmtId="181" fontId="1" fillId="22" borderId="0" applyNumberFormat="0" applyBorder="0" applyAlignment="0" applyProtection="0"/>
    <xf numFmtId="181" fontId="1" fillId="22" borderId="0" applyNumberFormat="0" applyBorder="0" applyAlignment="0" applyProtection="0"/>
    <xf numFmtId="181" fontId="1" fillId="22" borderId="0" applyNumberFormat="0" applyBorder="0" applyAlignment="0" applyProtection="0"/>
    <xf numFmtId="181" fontId="1" fillId="22" borderId="0" applyNumberFormat="0" applyBorder="0" applyAlignment="0" applyProtection="0"/>
    <xf numFmtId="181" fontId="1" fillId="22" borderId="0" applyNumberFormat="0" applyBorder="0" applyAlignment="0" applyProtection="0"/>
    <xf numFmtId="181" fontId="1" fillId="22" borderId="0" applyNumberFormat="0" applyBorder="0" applyAlignment="0" applyProtection="0"/>
    <xf numFmtId="181" fontId="1" fillId="22" borderId="0" applyNumberFormat="0" applyBorder="0" applyAlignment="0" applyProtection="0"/>
    <xf numFmtId="181" fontId="1" fillId="22" borderId="0" applyNumberFormat="0" applyBorder="0" applyAlignment="0" applyProtection="0"/>
    <xf numFmtId="181" fontId="1" fillId="22" borderId="0" applyNumberFormat="0" applyBorder="0" applyAlignment="0" applyProtection="0"/>
    <xf numFmtId="181" fontId="1" fillId="22" borderId="0" applyNumberFormat="0" applyBorder="0" applyAlignment="0" applyProtection="0"/>
    <xf numFmtId="181" fontId="1" fillId="22" borderId="0" applyNumberFormat="0" applyBorder="0" applyAlignment="0" applyProtection="0"/>
    <xf numFmtId="181" fontId="1" fillId="22" borderId="0" applyNumberFormat="0" applyBorder="0" applyAlignment="0" applyProtection="0"/>
    <xf numFmtId="181" fontId="1" fillId="22" borderId="0" applyNumberFormat="0" applyBorder="0" applyAlignment="0" applyProtection="0"/>
    <xf numFmtId="181" fontId="1" fillId="22" borderId="0" applyNumberFormat="0" applyBorder="0" applyAlignment="0" applyProtection="0"/>
    <xf numFmtId="181" fontId="52" fillId="22" borderId="0" applyNumberFormat="0" applyBorder="0" applyAlignment="0" applyProtection="0"/>
    <xf numFmtId="181" fontId="52" fillId="22" borderId="0" applyNumberFormat="0" applyBorder="0" applyAlignment="0" applyProtection="0"/>
    <xf numFmtId="181" fontId="61" fillId="44" borderId="0" applyNumberFormat="0" applyBorder="0" applyAlignment="0" applyProtection="0"/>
    <xf numFmtId="181" fontId="52" fillId="22" borderId="0" applyNumberFormat="0" applyBorder="0" applyAlignment="0" applyProtection="0"/>
    <xf numFmtId="181" fontId="61" fillId="4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81" fontId="61" fillId="44" borderId="0" applyNumberFormat="0" applyBorder="0" applyAlignment="0" applyProtection="0"/>
    <xf numFmtId="181" fontId="61" fillId="44" borderId="0" applyNumberFormat="0" applyBorder="0" applyAlignment="0" applyProtection="0"/>
    <xf numFmtId="181" fontId="61" fillId="44" borderId="0" applyNumberFormat="0" applyBorder="0" applyAlignment="0" applyProtection="0"/>
    <xf numFmtId="0" fontId="1" fillId="22" borderId="0" applyNumberFormat="0" applyBorder="0" applyAlignment="0" applyProtection="0"/>
    <xf numFmtId="181" fontId="61" fillId="44" borderId="0" applyNumberFormat="0" applyBorder="0" applyAlignment="0" applyProtection="0"/>
    <xf numFmtId="181" fontId="61" fillId="44" borderId="0" applyNumberFormat="0" applyBorder="0" applyAlignment="0" applyProtection="0"/>
    <xf numFmtId="181" fontId="61" fillId="44" borderId="0" applyNumberFormat="0" applyBorder="0" applyAlignment="0" applyProtection="0"/>
    <xf numFmtId="181" fontId="52" fillId="22" borderId="0" applyNumberFormat="0" applyBorder="0" applyAlignment="0" applyProtection="0"/>
    <xf numFmtId="181" fontId="52" fillId="22" borderId="0" applyNumberFormat="0" applyBorder="0" applyAlignment="0" applyProtection="0"/>
    <xf numFmtId="181" fontId="52" fillId="22" borderId="0" applyNumberFormat="0" applyBorder="0" applyAlignment="0" applyProtection="0"/>
    <xf numFmtId="181" fontId="52" fillId="22" borderId="0" applyNumberFormat="0" applyBorder="0" applyAlignment="0" applyProtection="0"/>
    <xf numFmtId="181" fontId="52" fillId="22" borderId="0" applyNumberFormat="0" applyBorder="0" applyAlignment="0" applyProtection="0"/>
    <xf numFmtId="181" fontId="52" fillId="22" borderId="0" applyNumberFormat="0" applyBorder="0" applyAlignment="0" applyProtection="0"/>
    <xf numFmtId="181" fontId="52" fillId="22" borderId="0" applyNumberFormat="0" applyBorder="0" applyAlignment="0" applyProtection="0"/>
    <xf numFmtId="181" fontId="52" fillId="22" borderId="0" applyNumberFormat="0" applyBorder="0" applyAlignment="0" applyProtection="0"/>
    <xf numFmtId="181" fontId="52" fillId="22" borderId="0" applyNumberFormat="0" applyBorder="0" applyAlignment="0" applyProtection="0"/>
    <xf numFmtId="181" fontId="52" fillId="22" borderId="0" applyNumberFormat="0" applyBorder="0" applyAlignment="0" applyProtection="0"/>
    <xf numFmtId="181" fontId="52" fillId="22" borderId="0" applyNumberFormat="0" applyBorder="0" applyAlignment="0" applyProtection="0"/>
    <xf numFmtId="181" fontId="52" fillId="22" borderId="0" applyNumberFormat="0" applyBorder="0" applyAlignment="0" applyProtection="0"/>
    <xf numFmtId="181" fontId="52" fillId="22" borderId="0" applyNumberFormat="0" applyBorder="0" applyAlignment="0" applyProtection="0"/>
    <xf numFmtId="181" fontId="61" fillId="44" borderId="0" applyNumberFormat="0" applyBorder="0" applyAlignment="0" applyProtection="0"/>
    <xf numFmtId="181" fontId="52" fillId="22" borderId="0" applyNumberFormat="0" applyBorder="0" applyAlignment="0" applyProtection="0"/>
    <xf numFmtId="181" fontId="52" fillId="22" borderId="0" applyNumberFormat="0" applyBorder="0" applyAlignment="0" applyProtection="0"/>
    <xf numFmtId="181" fontId="52" fillId="22" borderId="0" applyNumberFormat="0" applyBorder="0" applyAlignment="0" applyProtection="0"/>
    <xf numFmtId="181" fontId="52" fillId="22" borderId="0" applyNumberFormat="0" applyBorder="0" applyAlignment="0" applyProtection="0"/>
    <xf numFmtId="181" fontId="52" fillId="22" borderId="0" applyNumberFormat="0" applyBorder="0" applyAlignment="0" applyProtection="0"/>
    <xf numFmtId="181" fontId="52" fillId="22" borderId="0" applyNumberFormat="0" applyBorder="0" applyAlignment="0" applyProtection="0"/>
    <xf numFmtId="181" fontId="61" fillId="44" borderId="0" applyNumberFormat="0" applyBorder="0" applyAlignment="0" applyProtection="0"/>
    <xf numFmtId="181" fontId="61" fillId="43" borderId="0" applyNumberFormat="0" applyBorder="0" applyAlignment="0" applyProtection="0"/>
    <xf numFmtId="181" fontId="61" fillId="43" borderId="0" applyNumberFormat="0" applyBorder="0" applyAlignment="0" applyProtection="0"/>
    <xf numFmtId="181" fontId="61" fillId="43" borderId="0" applyNumberFormat="0" applyBorder="0" applyAlignment="0" applyProtection="0"/>
    <xf numFmtId="181" fontId="61" fillId="43" borderId="0" applyNumberFormat="0" applyBorder="0" applyAlignment="0" applyProtection="0"/>
    <xf numFmtId="181" fontId="61" fillId="43" borderId="0" applyNumberFormat="0" applyBorder="0" applyAlignment="0" applyProtection="0"/>
    <xf numFmtId="181" fontId="61" fillId="45" borderId="0" applyNumberFormat="0" applyBorder="0" applyAlignment="0" applyProtection="0"/>
    <xf numFmtId="181" fontId="61" fillId="45" borderId="0" applyNumberFormat="0" applyBorder="0" applyAlignment="0" applyProtection="0"/>
    <xf numFmtId="181" fontId="61" fillId="45" borderId="0" applyNumberFormat="0" applyBorder="0" applyAlignment="0" applyProtection="0"/>
    <xf numFmtId="181" fontId="61" fillId="45" borderId="0" applyNumberFormat="0" applyBorder="0" applyAlignment="0" applyProtection="0"/>
    <xf numFmtId="181" fontId="61" fillId="45" borderId="0" applyNumberFormat="0" applyBorder="0" applyAlignment="0" applyProtection="0"/>
    <xf numFmtId="181" fontId="1" fillId="26" borderId="0" applyNumberFormat="0" applyBorder="0" applyAlignment="0" applyProtection="0"/>
    <xf numFmtId="181" fontId="1" fillId="26" borderId="0" applyNumberFormat="0" applyBorder="0" applyAlignment="0" applyProtection="0"/>
    <xf numFmtId="181" fontId="1" fillId="26" borderId="0" applyNumberFormat="0" applyBorder="0" applyAlignment="0" applyProtection="0"/>
    <xf numFmtId="181" fontId="1" fillId="26" borderId="0" applyNumberFormat="0" applyBorder="0" applyAlignment="0" applyProtection="0"/>
    <xf numFmtId="181" fontId="1" fillId="26" borderId="0" applyNumberFormat="0" applyBorder="0" applyAlignment="0" applyProtection="0"/>
    <xf numFmtId="181" fontId="1" fillId="26" borderId="0" applyNumberFormat="0" applyBorder="0" applyAlignment="0" applyProtection="0"/>
    <xf numFmtId="181" fontId="1" fillId="26" borderId="0" applyNumberFormat="0" applyBorder="0" applyAlignment="0" applyProtection="0"/>
    <xf numFmtId="181" fontId="1" fillId="26" borderId="0" applyNumberFormat="0" applyBorder="0" applyAlignment="0" applyProtection="0"/>
    <xf numFmtId="181" fontId="1" fillId="26" borderId="0" applyNumberFormat="0" applyBorder="0" applyAlignment="0" applyProtection="0"/>
    <xf numFmtId="181" fontId="1" fillId="26" borderId="0" applyNumberFormat="0" applyBorder="0" applyAlignment="0" applyProtection="0"/>
    <xf numFmtId="181" fontId="1" fillId="26" borderId="0" applyNumberFormat="0" applyBorder="0" applyAlignment="0" applyProtection="0"/>
    <xf numFmtId="181" fontId="1" fillId="26" borderId="0" applyNumberFormat="0" applyBorder="0" applyAlignment="0" applyProtection="0"/>
    <xf numFmtId="181" fontId="1" fillId="26" borderId="0" applyNumberFormat="0" applyBorder="0" applyAlignment="0" applyProtection="0"/>
    <xf numFmtId="181" fontId="1" fillId="26" borderId="0" applyNumberFormat="0" applyBorder="0" applyAlignment="0" applyProtection="0"/>
    <xf numFmtId="181" fontId="1" fillId="26" borderId="0" applyNumberFormat="0" applyBorder="0" applyAlignment="0" applyProtection="0"/>
    <xf numFmtId="181" fontId="52" fillId="26" borderId="0" applyNumberFormat="0" applyBorder="0" applyAlignment="0" applyProtection="0"/>
    <xf numFmtId="181" fontId="52" fillId="26" borderId="0" applyNumberFormat="0" applyBorder="0" applyAlignment="0" applyProtection="0"/>
    <xf numFmtId="181" fontId="61" fillId="46" borderId="0" applyNumberFormat="0" applyBorder="0" applyAlignment="0" applyProtection="0"/>
    <xf numFmtId="181" fontId="52" fillId="26" borderId="0" applyNumberFormat="0" applyBorder="0" applyAlignment="0" applyProtection="0"/>
    <xf numFmtId="181" fontId="61" fillId="4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81" fontId="61" fillId="46" borderId="0" applyNumberFormat="0" applyBorder="0" applyAlignment="0" applyProtection="0"/>
    <xf numFmtId="181" fontId="61" fillId="46" borderId="0" applyNumberFormat="0" applyBorder="0" applyAlignment="0" applyProtection="0"/>
    <xf numFmtId="181" fontId="61" fillId="46" borderId="0" applyNumberFormat="0" applyBorder="0" applyAlignment="0" applyProtection="0"/>
    <xf numFmtId="0" fontId="1" fillId="26" borderId="0" applyNumberFormat="0" applyBorder="0" applyAlignment="0" applyProtection="0"/>
    <xf numFmtId="181" fontId="61" fillId="46" borderId="0" applyNumberFormat="0" applyBorder="0" applyAlignment="0" applyProtection="0"/>
    <xf numFmtId="181" fontId="61" fillId="46" borderId="0" applyNumberFormat="0" applyBorder="0" applyAlignment="0" applyProtection="0"/>
    <xf numFmtId="181" fontId="61" fillId="46" borderId="0" applyNumberFormat="0" applyBorder="0" applyAlignment="0" applyProtection="0"/>
    <xf numFmtId="181" fontId="52" fillId="26" borderId="0" applyNumberFormat="0" applyBorder="0" applyAlignment="0" applyProtection="0"/>
    <xf numFmtId="181" fontId="52" fillId="26" borderId="0" applyNumberFormat="0" applyBorder="0" applyAlignment="0" applyProtection="0"/>
    <xf numFmtId="181" fontId="52" fillId="26" borderId="0" applyNumberFormat="0" applyBorder="0" applyAlignment="0" applyProtection="0"/>
    <xf numFmtId="181" fontId="52" fillId="26" borderId="0" applyNumberFormat="0" applyBorder="0" applyAlignment="0" applyProtection="0"/>
    <xf numFmtId="181" fontId="52" fillId="26" borderId="0" applyNumberFormat="0" applyBorder="0" applyAlignment="0" applyProtection="0"/>
    <xf numFmtId="181" fontId="52" fillId="26" borderId="0" applyNumberFormat="0" applyBorder="0" applyAlignment="0" applyProtection="0"/>
    <xf numFmtId="181" fontId="52" fillId="26" borderId="0" applyNumberFormat="0" applyBorder="0" applyAlignment="0" applyProtection="0"/>
    <xf numFmtId="181" fontId="52" fillId="26" borderId="0" applyNumberFormat="0" applyBorder="0" applyAlignment="0" applyProtection="0"/>
    <xf numFmtId="181" fontId="52" fillId="26" borderId="0" applyNumberFormat="0" applyBorder="0" applyAlignment="0" applyProtection="0"/>
    <xf numFmtId="181" fontId="52" fillId="26" borderId="0" applyNumberFormat="0" applyBorder="0" applyAlignment="0" applyProtection="0"/>
    <xf numFmtId="181" fontId="52" fillId="26" borderId="0" applyNumberFormat="0" applyBorder="0" applyAlignment="0" applyProtection="0"/>
    <xf numFmtId="181" fontId="52" fillId="26" borderId="0" applyNumberFormat="0" applyBorder="0" applyAlignment="0" applyProtection="0"/>
    <xf numFmtId="181" fontId="52" fillId="26" borderId="0" applyNumberFormat="0" applyBorder="0" applyAlignment="0" applyProtection="0"/>
    <xf numFmtId="181" fontId="61" fillId="46" borderId="0" applyNumberFormat="0" applyBorder="0" applyAlignment="0" applyProtection="0"/>
    <xf numFmtId="181" fontId="52" fillId="26" borderId="0" applyNumberFormat="0" applyBorder="0" applyAlignment="0" applyProtection="0"/>
    <xf numFmtId="181" fontId="52" fillId="26" borderId="0" applyNumberFormat="0" applyBorder="0" applyAlignment="0" applyProtection="0"/>
    <xf numFmtId="181" fontId="52" fillId="26" borderId="0" applyNumberFormat="0" applyBorder="0" applyAlignment="0" applyProtection="0"/>
    <xf numFmtId="181" fontId="52" fillId="26" borderId="0" applyNumberFormat="0" applyBorder="0" applyAlignment="0" applyProtection="0"/>
    <xf numFmtId="181" fontId="52" fillId="26" borderId="0" applyNumberFormat="0" applyBorder="0" applyAlignment="0" applyProtection="0"/>
    <xf numFmtId="181" fontId="52" fillId="26" borderId="0" applyNumberFormat="0" applyBorder="0" applyAlignment="0" applyProtection="0"/>
    <xf numFmtId="181" fontId="61" fillId="46" borderId="0" applyNumberFormat="0" applyBorder="0" applyAlignment="0" applyProtection="0"/>
    <xf numFmtId="181" fontId="61" fillId="45" borderId="0" applyNumberFormat="0" applyBorder="0" applyAlignment="0" applyProtection="0"/>
    <xf numFmtId="181" fontId="61" fillId="45" borderId="0" applyNumberFormat="0" applyBorder="0" applyAlignment="0" applyProtection="0"/>
    <xf numFmtId="181" fontId="61" fillId="45" borderId="0" applyNumberFormat="0" applyBorder="0" applyAlignment="0" applyProtection="0"/>
    <xf numFmtId="181" fontId="61" fillId="45" borderId="0" applyNumberFormat="0" applyBorder="0" applyAlignment="0" applyProtection="0"/>
    <xf numFmtId="181" fontId="61" fillId="45" borderId="0" applyNumberFormat="0" applyBorder="0" applyAlignment="0" applyProtection="0"/>
    <xf numFmtId="181" fontId="61" fillId="47" borderId="0" applyNumberFormat="0" applyBorder="0" applyAlignment="0" applyProtection="0"/>
    <xf numFmtId="181" fontId="61" fillId="47" borderId="0" applyNumberFormat="0" applyBorder="0" applyAlignment="0" applyProtection="0"/>
    <xf numFmtId="181" fontId="61" fillId="47" borderId="0" applyNumberFormat="0" applyBorder="0" applyAlignment="0" applyProtection="0"/>
    <xf numFmtId="181" fontId="61" fillId="47" borderId="0" applyNumberFormat="0" applyBorder="0" applyAlignment="0" applyProtection="0"/>
    <xf numFmtId="181" fontId="61" fillId="47" borderId="0" applyNumberFormat="0" applyBorder="0" applyAlignment="0" applyProtection="0"/>
    <xf numFmtId="181" fontId="1" fillId="30" borderId="0" applyNumberFormat="0" applyBorder="0" applyAlignment="0" applyProtection="0"/>
    <xf numFmtId="181" fontId="1" fillId="30" borderId="0" applyNumberFormat="0" applyBorder="0" applyAlignment="0" applyProtection="0"/>
    <xf numFmtId="181" fontId="1" fillId="30" borderId="0" applyNumberFormat="0" applyBorder="0" applyAlignment="0" applyProtection="0"/>
    <xf numFmtId="181" fontId="1" fillId="30" borderId="0" applyNumberFormat="0" applyBorder="0" applyAlignment="0" applyProtection="0"/>
    <xf numFmtId="181" fontId="1" fillId="30" borderId="0" applyNumberFormat="0" applyBorder="0" applyAlignment="0" applyProtection="0"/>
    <xf numFmtId="181" fontId="1" fillId="30" borderId="0" applyNumberFormat="0" applyBorder="0" applyAlignment="0" applyProtection="0"/>
    <xf numFmtId="181" fontId="1" fillId="30" borderId="0" applyNumberFormat="0" applyBorder="0" applyAlignment="0" applyProtection="0"/>
    <xf numFmtId="181" fontId="1" fillId="30" borderId="0" applyNumberFormat="0" applyBorder="0" applyAlignment="0" applyProtection="0"/>
    <xf numFmtId="181" fontId="1" fillId="30" borderId="0" applyNumberFormat="0" applyBorder="0" applyAlignment="0" applyProtection="0"/>
    <xf numFmtId="181" fontId="1" fillId="30" borderId="0" applyNumberFormat="0" applyBorder="0" applyAlignment="0" applyProtection="0"/>
    <xf numFmtId="181" fontId="1" fillId="30" borderId="0" applyNumberFormat="0" applyBorder="0" applyAlignment="0" applyProtection="0"/>
    <xf numFmtId="181" fontId="1" fillId="30" borderId="0" applyNumberFormat="0" applyBorder="0" applyAlignment="0" applyProtection="0"/>
    <xf numFmtId="181" fontId="1" fillId="30" borderId="0" applyNumberFormat="0" applyBorder="0" applyAlignment="0" applyProtection="0"/>
    <xf numFmtId="181" fontId="1" fillId="30" borderId="0" applyNumberFormat="0" applyBorder="0" applyAlignment="0" applyProtection="0"/>
    <xf numFmtId="181" fontId="1" fillId="30" borderId="0" applyNumberFormat="0" applyBorder="0" applyAlignment="0" applyProtection="0"/>
    <xf numFmtId="181" fontId="52" fillId="30" borderId="0" applyNumberFormat="0" applyBorder="0" applyAlignment="0" applyProtection="0"/>
    <xf numFmtId="181" fontId="52" fillId="30" borderId="0" applyNumberFormat="0" applyBorder="0" applyAlignment="0" applyProtection="0"/>
    <xf numFmtId="181" fontId="61" fillId="2" borderId="0" applyNumberFormat="0" applyBorder="0" applyAlignment="0" applyProtection="0"/>
    <xf numFmtId="181" fontId="52" fillId="30" borderId="0" applyNumberFormat="0" applyBorder="0" applyAlignment="0" applyProtection="0"/>
    <xf numFmtId="181" fontId="61" fillId="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81" fontId="61" fillId="2" borderId="0" applyNumberFormat="0" applyBorder="0" applyAlignment="0" applyProtection="0"/>
    <xf numFmtId="181" fontId="61" fillId="2" borderId="0" applyNumberFormat="0" applyBorder="0" applyAlignment="0" applyProtection="0"/>
    <xf numFmtId="181" fontId="61" fillId="2" borderId="0" applyNumberFormat="0" applyBorder="0" applyAlignment="0" applyProtection="0"/>
    <xf numFmtId="0" fontId="1" fillId="30" borderId="0" applyNumberFormat="0" applyBorder="0" applyAlignment="0" applyProtection="0"/>
    <xf numFmtId="181" fontId="61" fillId="2" borderId="0" applyNumberFormat="0" applyBorder="0" applyAlignment="0" applyProtection="0"/>
    <xf numFmtId="181" fontId="61" fillId="2" borderId="0" applyNumberFormat="0" applyBorder="0" applyAlignment="0" applyProtection="0"/>
    <xf numFmtId="181" fontId="61" fillId="2" borderId="0" applyNumberFormat="0" applyBorder="0" applyAlignment="0" applyProtection="0"/>
    <xf numFmtId="181" fontId="52" fillId="30" borderId="0" applyNumberFormat="0" applyBorder="0" applyAlignment="0" applyProtection="0"/>
    <xf numFmtId="181" fontId="52" fillId="30" borderId="0" applyNumberFormat="0" applyBorder="0" applyAlignment="0" applyProtection="0"/>
    <xf numFmtId="181" fontId="52" fillId="30" borderId="0" applyNumberFormat="0" applyBorder="0" applyAlignment="0" applyProtection="0"/>
    <xf numFmtId="181" fontId="52" fillId="30" borderId="0" applyNumberFormat="0" applyBorder="0" applyAlignment="0" applyProtection="0"/>
    <xf numFmtId="181" fontId="52" fillId="30" borderId="0" applyNumberFormat="0" applyBorder="0" applyAlignment="0" applyProtection="0"/>
    <xf numFmtId="181" fontId="52" fillId="30" borderId="0" applyNumberFormat="0" applyBorder="0" applyAlignment="0" applyProtection="0"/>
    <xf numFmtId="181" fontId="52" fillId="30" borderId="0" applyNumberFormat="0" applyBorder="0" applyAlignment="0" applyProtection="0"/>
    <xf numFmtId="181" fontId="52" fillId="30" borderId="0" applyNumberFormat="0" applyBorder="0" applyAlignment="0" applyProtection="0"/>
    <xf numFmtId="181" fontId="52" fillId="30" borderId="0" applyNumberFormat="0" applyBorder="0" applyAlignment="0" applyProtection="0"/>
    <xf numFmtId="181" fontId="52" fillId="30" borderId="0" applyNumberFormat="0" applyBorder="0" applyAlignment="0" applyProtection="0"/>
    <xf numFmtId="181" fontId="52" fillId="30" borderId="0" applyNumberFormat="0" applyBorder="0" applyAlignment="0" applyProtection="0"/>
    <xf numFmtId="181" fontId="52" fillId="30" borderId="0" applyNumberFormat="0" applyBorder="0" applyAlignment="0" applyProtection="0"/>
    <xf numFmtId="181" fontId="52" fillId="30" borderId="0" applyNumberFormat="0" applyBorder="0" applyAlignment="0" applyProtection="0"/>
    <xf numFmtId="181" fontId="61" fillId="2" borderId="0" applyNumberFormat="0" applyBorder="0" applyAlignment="0" applyProtection="0"/>
    <xf numFmtId="181" fontId="52" fillId="30" borderId="0" applyNumberFormat="0" applyBorder="0" applyAlignment="0" applyProtection="0"/>
    <xf numFmtId="181" fontId="52" fillId="30" borderId="0" applyNumberFormat="0" applyBorder="0" applyAlignment="0" applyProtection="0"/>
    <xf numFmtId="181" fontId="52" fillId="30" borderId="0" applyNumberFormat="0" applyBorder="0" applyAlignment="0" applyProtection="0"/>
    <xf numFmtId="181" fontId="52" fillId="30" borderId="0" applyNumberFormat="0" applyBorder="0" applyAlignment="0" applyProtection="0"/>
    <xf numFmtId="181" fontId="52" fillId="30" borderId="0" applyNumberFormat="0" applyBorder="0" applyAlignment="0" applyProtection="0"/>
    <xf numFmtId="181" fontId="52" fillId="30" borderId="0" applyNumberFormat="0" applyBorder="0" applyAlignment="0" applyProtection="0"/>
    <xf numFmtId="181" fontId="61" fillId="2" borderId="0" applyNumberFormat="0" applyBorder="0" applyAlignment="0" applyProtection="0"/>
    <xf numFmtId="181" fontId="61" fillId="47" borderId="0" applyNumberFormat="0" applyBorder="0" applyAlignment="0" applyProtection="0"/>
    <xf numFmtId="181" fontId="61" fillId="47" borderId="0" applyNumberFormat="0" applyBorder="0" applyAlignment="0" applyProtection="0"/>
    <xf numFmtId="181" fontId="61" fillId="47" borderId="0" applyNumberFormat="0" applyBorder="0" applyAlignment="0" applyProtection="0"/>
    <xf numFmtId="181" fontId="61" fillId="47" borderId="0" applyNumberFormat="0" applyBorder="0" applyAlignment="0" applyProtection="0"/>
    <xf numFmtId="181" fontId="61" fillId="47" borderId="0" applyNumberFormat="0" applyBorder="0" applyAlignment="0" applyProtection="0"/>
    <xf numFmtId="181" fontId="61" fillId="48" borderId="0" applyNumberFormat="0" applyBorder="0" applyAlignment="0" applyProtection="0"/>
    <xf numFmtId="181" fontId="61" fillId="48" borderId="0" applyNumberFormat="0" applyBorder="0" applyAlignment="0" applyProtection="0"/>
    <xf numFmtId="181" fontId="61" fillId="48" borderId="0" applyNumberFormat="0" applyBorder="0" applyAlignment="0" applyProtection="0"/>
    <xf numFmtId="181" fontId="61" fillId="48" borderId="0" applyNumberFormat="0" applyBorder="0" applyAlignment="0" applyProtection="0"/>
    <xf numFmtId="181" fontId="61" fillId="48" borderId="0" applyNumberFormat="0" applyBorder="0" applyAlignment="0" applyProtection="0"/>
    <xf numFmtId="181" fontId="1" fillId="34" borderId="0" applyNumberFormat="0" applyBorder="0" applyAlignment="0" applyProtection="0"/>
    <xf numFmtId="181" fontId="1" fillId="34" borderId="0" applyNumberFormat="0" applyBorder="0" applyAlignment="0" applyProtection="0"/>
    <xf numFmtId="181" fontId="1" fillId="34" borderId="0" applyNumberFormat="0" applyBorder="0" applyAlignment="0" applyProtection="0"/>
    <xf numFmtId="181" fontId="1" fillId="34" borderId="0" applyNumberFormat="0" applyBorder="0" applyAlignment="0" applyProtection="0"/>
    <xf numFmtId="181" fontId="1" fillId="34" borderId="0" applyNumberFormat="0" applyBorder="0" applyAlignment="0" applyProtection="0"/>
    <xf numFmtId="181" fontId="1" fillId="34" borderId="0" applyNumberFormat="0" applyBorder="0" applyAlignment="0" applyProtection="0"/>
    <xf numFmtId="181" fontId="1" fillId="34" borderId="0" applyNumberFormat="0" applyBorder="0" applyAlignment="0" applyProtection="0"/>
    <xf numFmtId="181" fontId="1" fillId="34" borderId="0" applyNumberFormat="0" applyBorder="0" applyAlignment="0" applyProtection="0"/>
    <xf numFmtId="181" fontId="1" fillId="34" borderId="0" applyNumberFormat="0" applyBorder="0" applyAlignment="0" applyProtection="0"/>
    <xf numFmtId="181" fontId="1" fillId="34" borderId="0" applyNumberFormat="0" applyBorder="0" applyAlignment="0" applyProtection="0"/>
    <xf numFmtId="181" fontId="1" fillId="34" borderId="0" applyNumberFormat="0" applyBorder="0" applyAlignment="0" applyProtection="0"/>
    <xf numFmtId="181" fontId="1" fillId="34" borderId="0" applyNumberFormat="0" applyBorder="0" applyAlignment="0" applyProtection="0"/>
    <xf numFmtId="181" fontId="1" fillId="34" borderId="0" applyNumberFormat="0" applyBorder="0" applyAlignment="0" applyProtection="0"/>
    <xf numFmtId="181" fontId="1" fillId="34" borderId="0" applyNumberFormat="0" applyBorder="0" applyAlignment="0" applyProtection="0"/>
    <xf numFmtId="181" fontId="1" fillId="34" borderId="0" applyNumberFormat="0" applyBorder="0" applyAlignment="0" applyProtection="0"/>
    <xf numFmtId="181" fontId="52" fillId="34" borderId="0" applyNumberFormat="0" applyBorder="0" applyAlignment="0" applyProtection="0"/>
    <xf numFmtId="181" fontId="52" fillId="34" borderId="0" applyNumberFormat="0" applyBorder="0" applyAlignment="0" applyProtection="0"/>
    <xf numFmtId="181" fontId="61" fillId="48" borderId="0" applyNumberFormat="0" applyBorder="0" applyAlignment="0" applyProtection="0"/>
    <xf numFmtId="181" fontId="52" fillId="34" borderId="0" applyNumberFormat="0" applyBorder="0" applyAlignment="0" applyProtection="0"/>
    <xf numFmtId="181" fontId="61" fillId="4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81" fontId="61" fillId="48" borderId="0" applyNumberFormat="0" applyBorder="0" applyAlignment="0" applyProtection="0"/>
    <xf numFmtId="181" fontId="61" fillId="48" borderId="0" applyNumberFormat="0" applyBorder="0" applyAlignment="0" applyProtection="0"/>
    <xf numFmtId="181" fontId="61" fillId="48" borderId="0" applyNumberFormat="0" applyBorder="0" applyAlignment="0" applyProtection="0"/>
    <xf numFmtId="0" fontId="1" fillId="34" borderId="0" applyNumberFormat="0" applyBorder="0" applyAlignment="0" applyProtection="0"/>
    <xf numFmtId="181" fontId="61" fillId="48" borderId="0" applyNumberFormat="0" applyBorder="0" applyAlignment="0" applyProtection="0"/>
    <xf numFmtId="181" fontId="61" fillId="48" borderId="0" applyNumberFormat="0" applyBorder="0" applyAlignment="0" applyProtection="0"/>
    <xf numFmtId="181" fontId="61" fillId="48" borderId="0" applyNumberFormat="0" applyBorder="0" applyAlignment="0" applyProtection="0"/>
    <xf numFmtId="181" fontId="52" fillId="34" borderId="0" applyNumberFormat="0" applyBorder="0" applyAlignment="0" applyProtection="0"/>
    <xf numFmtId="181" fontId="52" fillId="34" borderId="0" applyNumberFormat="0" applyBorder="0" applyAlignment="0" applyProtection="0"/>
    <xf numFmtId="181" fontId="52" fillId="34" borderId="0" applyNumberFormat="0" applyBorder="0" applyAlignment="0" applyProtection="0"/>
    <xf numFmtId="181" fontId="52" fillId="34" borderId="0" applyNumberFormat="0" applyBorder="0" applyAlignment="0" applyProtection="0"/>
    <xf numFmtId="181" fontId="52" fillId="34" borderId="0" applyNumberFormat="0" applyBorder="0" applyAlignment="0" applyProtection="0"/>
    <xf numFmtId="181" fontId="52" fillId="34" borderId="0" applyNumberFormat="0" applyBorder="0" applyAlignment="0" applyProtection="0"/>
    <xf numFmtId="181" fontId="52" fillId="34" borderId="0" applyNumberFormat="0" applyBorder="0" applyAlignment="0" applyProtection="0"/>
    <xf numFmtId="181" fontId="52" fillId="34" borderId="0" applyNumberFormat="0" applyBorder="0" applyAlignment="0" applyProtection="0"/>
    <xf numFmtId="181" fontId="52" fillId="34" borderId="0" applyNumberFormat="0" applyBorder="0" applyAlignment="0" applyProtection="0"/>
    <xf numFmtId="181" fontId="52" fillId="34" borderId="0" applyNumberFormat="0" applyBorder="0" applyAlignment="0" applyProtection="0"/>
    <xf numFmtId="181" fontId="52" fillId="34" borderId="0" applyNumberFormat="0" applyBorder="0" applyAlignment="0" applyProtection="0"/>
    <xf numFmtId="181" fontId="52" fillId="34" borderId="0" applyNumberFormat="0" applyBorder="0" applyAlignment="0" applyProtection="0"/>
    <xf numFmtId="181" fontId="52" fillId="34" borderId="0" applyNumberFormat="0" applyBorder="0" applyAlignment="0" applyProtection="0"/>
    <xf numFmtId="181" fontId="61" fillId="48" borderId="0" applyNumberFormat="0" applyBorder="0" applyAlignment="0" applyProtection="0"/>
    <xf numFmtId="181" fontId="52" fillId="34" borderId="0" applyNumberFormat="0" applyBorder="0" applyAlignment="0" applyProtection="0"/>
    <xf numFmtId="181" fontId="52" fillId="34" borderId="0" applyNumberFormat="0" applyBorder="0" applyAlignment="0" applyProtection="0"/>
    <xf numFmtId="181" fontId="52" fillId="34" borderId="0" applyNumberFormat="0" applyBorder="0" applyAlignment="0" applyProtection="0"/>
    <xf numFmtId="181" fontId="52" fillId="34" borderId="0" applyNumberFormat="0" applyBorder="0" applyAlignment="0" applyProtection="0"/>
    <xf numFmtId="181" fontId="52" fillId="34" borderId="0" applyNumberFormat="0" applyBorder="0" applyAlignment="0" applyProtection="0"/>
    <xf numFmtId="181" fontId="52" fillId="34" borderId="0" applyNumberFormat="0" applyBorder="0" applyAlignment="0" applyProtection="0"/>
    <xf numFmtId="181" fontId="61" fillId="48" borderId="0" applyNumberFormat="0" applyBorder="0" applyAlignment="0" applyProtection="0"/>
    <xf numFmtId="181" fontId="61" fillId="48" borderId="0" applyNumberFormat="0" applyBorder="0" applyAlignment="0" applyProtection="0"/>
    <xf numFmtId="181" fontId="61" fillId="48" borderId="0" applyNumberFormat="0" applyBorder="0" applyAlignment="0" applyProtection="0"/>
    <xf numFmtId="181" fontId="61" fillId="48" borderId="0" applyNumberFormat="0" applyBorder="0" applyAlignment="0" applyProtection="0"/>
    <xf numFmtId="181" fontId="61" fillId="48" borderId="0" applyNumberFormat="0" applyBorder="0" applyAlignment="0" applyProtection="0"/>
    <xf numFmtId="181" fontId="61" fillId="48" borderId="0" applyNumberFormat="0" applyBorder="0" applyAlignment="0" applyProtection="0"/>
    <xf numFmtId="181" fontId="61" fillId="2" borderId="0" applyNumberFormat="0" applyBorder="0" applyAlignment="0" applyProtection="0"/>
    <xf numFmtId="181" fontId="61" fillId="2" borderId="0" applyNumberFormat="0" applyBorder="0" applyAlignment="0" applyProtection="0"/>
    <xf numFmtId="181" fontId="61" fillId="2" borderId="0" applyNumberFormat="0" applyBorder="0" applyAlignment="0" applyProtection="0"/>
    <xf numFmtId="181" fontId="61" fillId="2" borderId="0" applyNumberFormat="0" applyBorder="0" applyAlignment="0" applyProtection="0"/>
    <xf numFmtId="181" fontId="61" fillId="2" borderId="0" applyNumberFormat="0" applyBorder="0" applyAlignment="0" applyProtection="0"/>
    <xf numFmtId="181" fontId="1" fillId="38" borderId="0" applyNumberFormat="0" applyBorder="0" applyAlignment="0" applyProtection="0"/>
    <xf numFmtId="181" fontId="1" fillId="38" borderId="0" applyNumberFormat="0" applyBorder="0" applyAlignment="0" applyProtection="0"/>
    <xf numFmtId="181" fontId="1" fillId="38" borderId="0" applyNumberFormat="0" applyBorder="0" applyAlignment="0" applyProtection="0"/>
    <xf numFmtId="181" fontId="1" fillId="38" borderId="0" applyNumberFormat="0" applyBorder="0" applyAlignment="0" applyProtection="0"/>
    <xf numFmtId="181" fontId="1" fillId="38" borderId="0" applyNumberFormat="0" applyBorder="0" applyAlignment="0" applyProtection="0"/>
    <xf numFmtId="181" fontId="1" fillId="38" borderId="0" applyNumberFormat="0" applyBorder="0" applyAlignment="0" applyProtection="0"/>
    <xf numFmtId="181" fontId="1" fillId="38" borderId="0" applyNumberFormat="0" applyBorder="0" applyAlignment="0" applyProtection="0"/>
    <xf numFmtId="181" fontId="1" fillId="38" borderId="0" applyNumberFormat="0" applyBorder="0" applyAlignment="0" applyProtection="0"/>
    <xf numFmtId="181" fontId="1" fillId="38" borderId="0" applyNumberFormat="0" applyBorder="0" applyAlignment="0" applyProtection="0"/>
    <xf numFmtId="181" fontId="1" fillId="38" borderId="0" applyNumberFormat="0" applyBorder="0" applyAlignment="0" applyProtection="0"/>
    <xf numFmtId="181" fontId="1" fillId="38" borderId="0" applyNumberFormat="0" applyBorder="0" applyAlignment="0" applyProtection="0"/>
    <xf numFmtId="181" fontId="1" fillId="38" borderId="0" applyNumberFormat="0" applyBorder="0" applyAlignment="0" applyProtection="0"/>
    <xf numFmtId="181" fontId="1" fillId="38" borderId="0" applyNumberFormat="0" applyBorder="0" applyAlignment="0" applyProtection="0"/>
    <xf numFmtId="181" fontId="1" fillId="38" borderId="0" applyNumberFormat="0" applyBorder="0" applyAlignment="0" applyProtection="0"/>
    <xf numFmtId="181" fontId="1" fillId="38" borderId="0" applyNumberFormat="0" applyBorder="0" applyAlignment="0" applyProtection="0"/>
    <xf numFmtId="181" fontId="52" fillId="38" borderId="0" applyNumberFormat="0" applyBorder="0" applyAlignment="0" applyProtection="0"/>
    <xf numFmtId="181" fontId="52" fillId="38" borderId="0" applyNumberFormat="0" applyBorder="0" applyAlignment="0" applyProtection="0"/>
    <xf numFmtId="181" fontId="61" fillId="46" borderId="0" applyNumberFormat="0" applyBorder="0" applyAlignment="0" applyProtection="0"/>
    <xf numFmtId="181" fontId="52" fillId="38" borderId="0" applyNumberFormat="0" applyBorder="0" applyAlignment="0" applyProtection="0"/>
    <xf numFmtId="181" fontId="61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81" fontId="61" fillId="46" borderId="0" applyNumberFormat="0" applyBorder="0" applyAlignment="0" applyProtection="0"/>
    <xf numFmtId="181" fontId="61" fillId="46" borderId="0" applyNumberFormat="0" applyBorder="0" applyAlignment="0" applyProtection="0"/>
    <xf numFmtId="181" fontId="61" fillId="46" borderId="0" applyNumberFormat="0" applyBorder="0" applyAlignment="0" applyProtection="0"/>
    <xf numFmtId="0" fontId="1" fillId="38" borderId="0" applyNumberFormat="0" applyBorder="0" applyAlignment="0" applyProtection="0"/>
    <xf numFmtId="181" fontId="61" fillId="46" borderId="0" applyNumberFormat="0" applyBorder="0" applyAlignment="0" applyProtection="0"/>
    <xf numFmtId="181" fontId="61" fillId="46" borderId="0" applyNumberFormat="0" applyBorder="0" applyAlignment="0" applyProtection="0"/>
    <xf numFmtId="181" fontId="61" fillId="46" borderId="0" applyNumberFormat="0" applyBorder="0" applyAlignment="0" applyProtection="0"/>
    <xf numFmtId="181" fontId="52" fillId="38" borderId="0" applyNumberFormat="0" applyBorder="0" applyAlignment="0" applyProtection="0"/>
    <xf numFmtId="181" fontId="52" fillId="38" borderId="0" applyNumberFormat="0" applyBorder="0" applyAlignment="0" applyProtection="0"/>
    <xf numFmtId="181" fontId="52" fillId="38" borderId="0" applyNumberFormat="0" applyBorder="0" applyAlignment="0" applyProtection="0"/>
    <xf numFmtId="181" fontId="52" fillId="38" borderId="0" applyNumberFormat="0" applyBorder="0" applyAlignment="0" applyProtection="0"/>
    <xf numFmtId="181" fontId="52" fillId="38" borderId="0" applyNumberFormat="0" applyBorder="0" applyAlignment="0" applyProtection="0"/>
    <xf numFmtId="181" fontId="52" fillId="38" borderId="0" applyNumberFormat="0" applyBorder="0" applyAlignment="0" applyProtection="0"/>
    <xf numFmtId="181" fontId="52" fillId="38" borderId="0" applyNumberFormat="0" applyBorder="0" applyAlignment="0" applyProtection="0"/>
    <xf numFmtId="181" fontId="52" fillId="38" borderId="0" applyNumberFormat="0" applyBorder="0" applyAlignment="0" applyProtection="0"/>
    <xf numFmtId="181" fontId="52" fillId="38" borderId="0" applyNumberFormat="0" applyBorder="0" applyAlignment="0" applyProtection="0"/>
    <xf numFmtId="181" fontId="52" fillId="38" borderId="0" applyNumberFormat="0" applyBorder="0" applyAlignment="0" applyProtection="0"/>
    <xf numFmtId="181" fontId="52" fillId="38" borderId="0" applyNumberFormat="0" applyBorder="0" applyAlignment="0" applyProtection="0"/>
    <xf numFmtId="181" fontId="52" fillId="38" borderId="0" applyNumberFormat="0" applyBorder="0" applyAlignment="0" applyProtection="0"/>
    <xf numFmtId="181" fontId="52" fillId="38" borderId="0" applyNumberFormat="0" applyBorder="0" applyAlignment="0" applyProtection="0"/>
    <xf numFmtId="181" fontId="61" fillId="46" borderId="0" applyNumberFormat="0" applyBorder="0" applyAlignment="0" applyProtection="0"/>
    <xf numFmtId="181" fontId="52" fillId="38" borderId="0" applyNumberFormat="0" applyBorder="0" applyAlignment="0" applyProtection="0"/>
    <xf numFmtId="181" fontId="52" fillId="38" borderId="0" applyNumberFormat="0" applyBorder="0" applyAlignment="0" applyProtection="0"/>
    <xf numFmtId="181" fontId="52" fillId="38" borderId="0" applyNumberFormat="0" applyBorder="0" applyAlignment="0" applyProtection="0"/>
    <xf numFmtId="181" fontId="52" fillId="38" borderId="0" applyNumberFormat="0" applyBorder="0" applyAlignment="0" applyProtection="0"/>
    <xf numFmtId="181" fontId="52" fillId="38" borderId="0" applyNumberFormat="0" applyBorder="0" applyAlignment="0" applyProtection="0"/>
    <xf numFmtId="181" fontId="52" fillId="38" borderId="0" applyNumberFormat="0" applyBorder="0" applyAlignment="0" applyProtection="0"/>
    <xf numFmtId="181" fontId="61" fillId="46" borderId="0" applyNumberFormat="0" applyBorder="0" applyAlignment="0" applyProtection="0"/>
    <xf numFmtId="181" fontId="61" fillId="2" borderId="0" applyNumberFormat="0" applyBorder="0" applyAlignment="0" applyProtection="0"/>
    <xf numFmtId="181" fontId="61" fillId="2" borderId="0" applyNumberFormat="0" applyBorder="0" applyAlignment="0" applyProtection="0"/>
    <xf numFmtId="181" fontId="61" fillId="2" borderId="0" applyNumberFormat="0" applyBorder="0" applyAlignment="0" applyProtection="0"/>
    <xf numFmtId="181" fontId="61" fillId="2" borderId="0" applyNumberFormat="0" applyBorder="0" applyAlignment="0" applyProtection="0"/>
    <xf numFmtId="181" fontId="61" fillId="2" borderId="0" applyNumberFormat="0" applyBorder="0" applyAlignment="0" applyProtection="0"/>
    <xf numFmtId="181" fontId="61" fillId="42" borderId="0" applyNumberFormat="0" applyBorder="0" applyAlignment="0" applyProtection="0"/>
    <xf numFmtId="181" fontId="61" fillId="42" borderId="0" applyNumberFormat="0" applyBorder="0" applyAlignment="0" applyProtection="0"/>
    <xf numFmtId="181" fontId="61" fillId="42" borderId="0" applyNumberFormat="0" applyBorder="0" applyAlignment="0" applyProtection="0"/>
    <xf numFmtId="181" fontId="61" fillId="42" borderId="0" applyNumberFormat="0" applyBorder="0" applyAlignment="0" applyProtection="0"/>
    <xf numFmtId="181" fontId="61" fillId="42" borderId="0" applyNumberFormat="0" applyBorder="0" applyAlignment="0" applyProtection="0"/>
    <xf numFmtId="181" fontId="1" fillId="19" borderId="0" applyNumberFormat="0" applyBorder="0" applyAlignment="0" applyProtection="0"/>
    <xf numFmtId="181" fontId="1" fillId="19" borderId="0" applyNumberFormat="0" applyBorder="0" applyAlignment="0" applyProtection="0"/>
    <xf numFmtId="181" fontId="1" fillId="19" borderId="0" applyNumberFormat="0" applyBorder="0" applyAlignment="0" applyProtection="0"/>
    <xf numFmtId="181" fontId="1" fillId="19" borderId="0" applyNumberFormat="0" applyBorder="0" applyAlignment="0" applyProtection="0"/>
    <xf numFmtId="181" fontId="1" fillId="19" borderId="0" applyNumberFormat="0" applyBorder="0" applyAlignment="0" applyProtection="0"/>
    <xf numFmtId="181" fontId="1" fillId="19" borderId="0" applyNumberFormat="0" applyBorder="0" applyAlignment="0" applyProtection="0"/>
    <xf numFmtId="181" fontId="1" fillId="19" borderId="0" applyNumberFormat="0" applyBorder="0" applyAlignment="0" applyProtection="0"/>
    <xf numFmtId="181" fontId="1" fillId="19" borderId="0" applyNumberFormat="0" applyBorder="0" applyAlignment="0" applyProtection="0"/>
    <xf numFmtId="181" fontId="1" fillId="19" borderId="0" applyNumberFormat="0" applyBorder="0" applyAlignment="0" applyProtection="0"/>
    <xf numFmtId="181" fontId="1" fillId="19" borderId="0" applyNumberFormat="0" applyBorder="0" applyAlignment="0" applyProtection="0"/>
    <xf numFmtId="181" fontId="1" fillId="19" borderId="0" applyNumberFormat="0" applyBorder="0" applyAlignment="0" applyProtection="0"/>
    <xf numFmtId="181" fontId="1" fillId="19" borderId="0" applyNumberFormat="0" applyBorder="0" applyAlignment="0" applyProtection="0"/>
    <xf numFmtId="181" fontId="1" fillId="19" borderId="0" applyNumberFormat="0" applyBorder="0" applyAlignment="0" applyProtection="0"/>
    <xf numFmtId="181" fontId="1" fillId="19" borderId="0" applyNumberFormat="0" applyBorder="0" applyAlignment="0" applyProtection="0"/>
    <xf numFmtId="181" fontId="1" fillId="19" borderId="0" applyNumberFormat="0" applyBorder="0" applyAlignment="0" applyProtection="0"/>
    <xf numFmtId="181" fontId="52" fillId="19" borderId="0" applyNumberFormat="0" applyBorder="0" applyAlignment="0" applyProtection="0"/>
    <xf numFmtId="181" fontId="52" fillId="19" borderId="0" applyNumberFormat="0" applyBorder="0" applyAlignment="0" applyProtection="0"/>
    <xf numFmtId="181" fontId="61" fillId="48" borderId="0" applyNumberFormat="0" applyBorder="0" applyAlignment="0" applyProtection="0"/>
    <xf numFmtId="181" fontId="52" fillId="19" borderId="0" applyNumberFormat="0" applyBorder="0" applyAlignment="0" applyProtection="0"/>
    <xf numFmtId="181" fontId="61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81" fontId="61" fillId="48" borderId="0" applyNumberFormat="0" applyBorder="0" applyAlignment="0" applyProtection="0"/>
    <xf numFmtId="181" fontId="61" fillId="48" borderId="0" applyNumberFormat="0" applyBorder="0" applyAlignment="0" applyProtection="0"/>
    <xf numFmtId="181" fontId="61" fillId="48" borderId="0" applyNumberFormat="0" applyBorder="0" applyAlignment="0" applyProtection="0"/>
    <xf numFmtId="0" fontId="1" fillId="19" borderId="0" applyNumberFormat="0" applyBorder="0" applyAlignment="0" applyProtection="0"/>
    <xf numFmtId="181" fontId="61" fillId="48" borderId="0" applyNumberFormat="0" applyBorder="0" applyAlignment="0" applyProtection="0"/>
    <xf numFmtId="181" fontId="61" fillId="48" borderId="0" applyNumberFormat="0" applyBorder="0" applyAlignment="0" applyProtection="0"/>
    <xf numFmtId="181" fontId="61" fillId="48" borderId="0" applyNumberFormat="0" applyBorder="0" applyAlignment="0" applyProtection="0"/>
    <xf numFmtId="181" fontId="52" fillId="19" borderId="0" applyNumberFormat="0" applyBorder="0" applyAlignment="0" applyProtection="0"/>
    <xf numFmtId="181" fontId="52" fillId="19" borderId="0" applyNumberFormat="0" applyBorder="0" applyAlignment="0" applyProtection="0"/>
    <xf numFmtId="181" fontId="52" fillId="19" borderId="0" applyNumberFormat="0" applyBorder="0" applyAlignment="0" applyProtection="0"/>
    <xf numFmtId="181" fontId="52" fillId="19" borderId="0" applyNumberFormat="0" applyBorder="0" applyAlignment="0" applyProtection="0"/>
    <xf numFmtId="181" fontId="52" fillId="19" borderId="0" applyNumberFormat="0" applyBorder="0" applyAlignment="0" applyProtection="0"/>
    <xf numFmtId="181" fontId="52" fillId="19" borderId="0" applyNumberFormat="0" applyBorder="0" applyAlignment="0" applyProtection="0"/>
    <xf numFmtId="181" fontId="52" fillId="19" borderId="0" applyNumberFormat="0" applyBorder="0" applyAlignment="0" applyProtection="0"/>
    <xf numFmtId="181" fontId="52" fillId="19" borderId="0" applyNumberFormat="0" applyBorder="0" applyAlignment="0" applyProtection="0"/>
    <xf numFmtId="181" fontId="52" fillId="19" borderId="0" applyNumberFormat="0" applyBorder="0" applyAlignment="0" applyProtection="0"/>
    <xf numFmtId="181" fontId="52" fillId="19" borderId="0" applyNumberFormat="0" applyBorder="0" applyAlignment="0" applyProtection="0"/>
    <xf numFmtId="181" fontId="52" fillId="19" borderId="0" applyNumberFormat="0" applyBorder="0" applyAlignment="0" applyProtection="0"/>
    <xf numFmtId="181" fontId="52" fillId="19" borderId="0" applyNumberFormat="0" applyBorder="0" applyAlignment="0" applyProtection="0"/>
    <xf numFmtId="181" fontId="52" fillId="19" borderId="0" applyNumberFormat="0" applyBorder="0" applyAlignment="0" applyProtection="0"/>
    <xf numFmtId="181" fontId="61" fillId="48" borderId="0" applyNumberFormat="0" applyBorder="0" applyAlignment="0" applyProtection="0"/>
    <xf numFmtId="181" fontId="52" fillId="19" borderId="0" applyNumberFormat="0" applyBorder="0" applyAlignment="0" applyProtection="0"/>
    <xf numFmtId="181" fontId="52" fillId="19" borderId="0" applyNumberFormat="0" applyBorder="0" applyAlignment="0" applyProtection="0"/>
    <xf numFmtId="181" fontId="52" fillId="19" borderId="0" applyNumberFormat="0" applyBorder="0" applyAlignment="0" applyProtection="0"/>
    <xf numFmtId="181" fontId="52" fillId="19" borderId="0" applyNumberFormat="0" applyBorder="0" applyAlignment="0" applyProtection="0"/>
    <xf numFmtId="181" fontId="52" fillId="19" borderId="0" applyNumberFormat="0" applyBorder="0" applyAlignment="0" applyProtection="0"/>
    <xf numFmtId="181" fontId="52" fillId="19" borderId="0" applyNumberFormat="0" applyBorder="0" applyAlignment="0" applyProtection="0"/>
    <xf numFmtId="181" fontId="61" fillId="48" borderId="0" applyNumberFormat="0" applyBorder="0" applyAlignment="0" applyProtection="0"/>
    <xf numFmtId="181" fontId="61" fillId="42" borderId="0" applyNumberFormat="0" applyBorder="0" applyAlignment="0" applyProtection="0"/>
    <xf numFmtId="181" fontId="61" fillId="42" borderId="0" applyNumberFormat="0" applyBorder="0" applyAlignment="0" applyProtection="0"/>
    <xf numFmtId="181" fontId="61" fillId="42" borderId="0" applyNumberFormat="0" applyBorder="0" applyAlignment="0" applyProtection="0"/>
    <xf numFmtId="181" fontId="61" fillId="42" borderId="0" applyNumberFormat="0" applyBorder="0" applyAlignment="0" applyProtection="0"/>
    <xf numFmtId="181" fontId="61" fillId="42" borderId="0" applyNumberFormat="0" applyBorder="0" applyAlignment="0" applyProtection="0"/>
    <xf numFmtId="181" fontId="61" fillId="44" borderId="0" applyNumberFormat="0" applyBorder="0" applyAlignment="0" applyProtection="0"/>
    <xf numFmtId="181" fontId="61" fillId="44" borderId="0" applyNumberFormat="0" applyBorder="0" applyAlignment="0" applyProtection="0"/>
    <xf numFmtId="181" fontId="61" fillId="44" borderId="0" applyNumberFormat="0" applyBorder="0" applyAlignment="0" applyProtection="0"/>
    <xf numFmtId="181" fontId="61" fillId="44" borderId="0" applyNumberFormat="0" applyBorder="0" applyAlignment="0" applyProtection="0"/>
    <xf numFmtId="181" fontId="61" fillId="44" borderId="0" applyNumberFormat="0" applyBorder="0" applyAlignment="0" applyProtection="0"/>
    <xf numFmtId="181" fontId="1" fillId="23" borderId="0" applyNumberFormat="0" applyBorder="0" applyAlignment="0" applyProtection="0"/>
    <xf numFmtId="181" fontId="1" fillId="23" borderId="0" applyNumberFormat="0" applyBorder="0" applyAlignment="0" applyProtection="0"/>
    <xf numFmtId="181" fontId="1" fillId="23" borderId="0" applyNumberFormat="0" applyBorder="0" applyAlignment="0" applyProtection="0"/>
    <xf numFmtId="181" fontId="1" fillId="23" borderId="0" applyNumberFormat="0" applyBorder="0" applyAlignment="0" applyProtection="0"/>
    <xf numFmtId="181" fontId="1" fillId="23" borderId="0" applyNumberFormat="0" applyBorder="0" applyAlignment="0" applyProtection="0"/>
    <xf numFmtId="181" fontId="1" fillId="23" borderId="0" applyNumberFormat="0" applyBorder="0" applyAlignment="0" applyProtection="0"/>
    <xf numFmtId="181" fontId="1" fillId="23" borderId="0" applyNumberFormat="0" applyBorder="0" applyAlignment="0" applyProtection="0"/>
    <xf numFmtId="181" fontId="1" fillId="23" borderId="0" applyNumberFormat="0" applyBorder="0" applyAlignment="0" applyProtection="0"/>
    <xf numFmtId="181" fontId="1" fillId="23" borderId="0" applyNumberFormat="0" applyBorder="0" applyAlignment="0" applyProtection="0"/>
    <xf numFmtId="181" fontId="1" fillId="23" borderId="0" applyNumberFormat="0" applyBorder="0" applyAlignment="0" applyProtection="0"/>
    <xf numFmtId="181" fontId="1" fillId="23" borderId="0" applyNumberFormat="0" applyBorder="0" applyAlignment="0" applyProtection="0"/>
    <xf numFmtId="181" fontId="1" fillId="23" borderId="0" applyNumberFormat="0" applyBorder="0" applyAlignment="0" applyProtection="0"/>
    <xf numFmtId="181" fontId="1" fillId="23" borderId="0" applyNumberFormat="0" applyBorder="0" applyAlignment="0" applyProtection="0"/>
    <xf numFmtId="181" fontId="1" fillId="23" borderId="0" applyNumberFormat="0" applyBorder="0" applyAlignment="0" applyProtection="0"/>
    <xf numFmtId="181" fontId="1" fillId="23" borderId="0" applyNumberFormat="0" applyBorder="0" applyAlignment="0" applyProtection="0"/>
    <xf numFmtId="181" fontId="52" fillId="23" borderId="0" applyNumberFormat="0" applyBorder="0" applyAlignment="0" applyProtection="0"/>
    <xf numFmtId="181" fontId="52" fillId="23" borderId="0" applyNumberFormat="0" applyBorder="0" applyAlignment="0" applyProtection="0"/>
    <xf numFmtId="181" fontId="61" fillId="44" borderId="0" applyNumberFormat="0" applyBorder="0" applyAlignment="0" applyProtection="0"/>
    <xf numFmtId="181" fontId="52" fillId="23" borderId="0" applyNumberFormat="0" applyBorder="0" applyAlignment="0" applyProtection="0"/>
    <xf numFmtId="181" fontId="61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1" fontId="61" fillId="44" borderId="0" applyNumberFormat="0" applyBorder="0" applyAlignment="0" applyProtection="0"/>
    <xf numFmtId="181" fontId="61" fillId="44" borderId="0" applyNumberFormat="0" applyBorder="0" applyAlignment="0" applyProtection="0"/>
    <xf numFmtId="181" fontId="61" fillId="44" borderId="0" applyNumberFormat="0" applyBorder="0" applyAlignment="0" applyProtection="0"/>
    <xf numFmtId="0" fontId="1" fillId="23" borderId="0" applyNumberFormat="0" applyBorder="0" applyAlignment="0" applyProtection="0"/>
    <xf numFmtId="181" fontId="61" fillId="44" borderId="0" applyNumberFormat="0" applyBorder="0" applyAlignment="0" applyProtection="0"/>
    <xf numFmtId="181" fontId="61" fillId="44" borderId="0" applyNumberFormat="0" applyBorder="0" applyAlignment="0" applyProtection="0"/>
    <xf numFmtId="181" fontId="61" fillId="44" borderId="0" applyNumberFormat="0" applyBorder="0" applyAlignment="0" applyProtection="0"/>
    <xf numFmtId="181" fontId="52" fillId="23" borderId="0" applyNumberFormat="0" applyBorder="0" applyAlignment="0" applyProtection="0"/>
    <xf numFmtId="181" fontId="52" fillId="23" borderId="0" applyNumberFormat="0" applyBorder="0" applyAlignment="0" applyProtection="0"/>
    <xf numFmtId="181" fontId="52" fillId="23" borderId="0" applyNumberFormat="0" applyBorder="0" applyAlignment="0" applyProtection="0"/>
    <xf numFmtId="181" fontId="52" fillId="23" borderId="0" applyNumberFormat="0" applyBorder="0" applyAlignment="0" applyProtection="0"/>
    <xf numFmtId="181" fontId="52" fillId="23" borderId="0" applyNumberFormat="0" applyBorder="0" applyAlignment="0" applyProtection="0"/>
    <xf numFmtId="181" fontId="52" fillId="23" borderId="0" applyNumberFormat="0" applyBorder="0" applyAlignment="0" applyProtection="0"/>
    <xf numFmtId="181" fontId="52" fillId="23" borderId="0" applyNumberFormat="0" applyBorder="0" applyAlignment="0" applyProtection="0"/>
    <xf numFmtId="181" fontId="52" fillId="23" borderId="0" applyNumberFormat="0" applyBorder="0" applyAlignment="0" applyProtection="0"/>
    <xf numFmtId="181" fontId="52" fillId="23" borderId="0" applyNumberFormat="0" applyBorder="0" applyAlignment="0" applyProtection="0"/>
    <xf numFmtId="181" fontId="52" fillId="23" borderId="0" applyNumberFormat="0" applyBorder="0" applyAlignment="0" applyProtection="0"/>
    <xf numFmtId="181" fontId="52" fillId="23" borderId="0" applyNumberFormat="0" applyBorder="0" applyAlignment="0" applyProtection="0"/>
    <xf numFmtId="181" fontId="52" fillId="23" borderId="0" applyNumberFormat="0" applyBorder="0" applyAlignment="0" applyProtection="0"/>
    <xf numFmtId="181" fontId="52" fillId="23" borderId="0" applyNumberFormat="0" applyBorder="0" applyAlignment="0" applyProtection="0"/>
    <xf numFmtId="181" fontId="61" fillId="44" borderId="0" applyNumberFormat="0" applyBorder="0" applyAlignment="0" applyProtection="0"/>
    <xf numFmtId="181" fontId="52" fillId="23" borderId="0" applyNumberFormat="0" applyBorder="0" applyAlignment="0" applyProtection="0"/>
    <xf numFmtId="181" fontId="52" fillId="23" borderId="0" applyNumberFormat="0" applyBorder="0" applyAlignment="0" applyProtection="0"/>
    <xf numFmtId="181" fontId="52" fillId="23" borderId="0" applyNumberFormat="0" applyBorder="0" applyAlignment="0" applyProtection="0"/>
    <xf numFmtId="181" fontId="52" fillId="23" borderId="0" applyNumberFormat="0" applyBorder="0" applyAlignment="0" applyProtection="0"/>
    <xf numFmtId="181" fontId="52" fillId="23" borderId="0" applyNumberFormat="0" applyBorder="0" applyAlignment="0" applyProtection="0"/>
    <xf numFmtId="181" fontId="52" fillId="23" borderId="0" applyNumberFormat="0" applyBorder="0" applyAlignment="0" applyProtection="0"/>
    <xf numFmtId="181" fontId="61" fillId="44" borderId="0" applyNumberFormat="0" applyBorder="0" applyAlignment="0" applyProtection="0"/>
    <xf numFmtId="181" fontId="61" fillId="44" borderId="0" applyNumberFormat="0" applyBorder="0" applyAlignment="0" applyProtection="0"/>
    <xf numFmtId="181" fontId="61" fillId="44" borderId="0" applyNumberFormat="0" applyBorder="0" applyAlignment="0" applyProtection="0"/>
    <xf numFmtId="181" fontId="61" fillId="44" borderId="0" applyNumberFormat="0" applyBorder="0" applyAlignment="0" applyProtection="0"/>
    <xf numFmtId="181" fontId="61" fillId="44" borderId="0" applyNumberFormat="0" applyBorder="0" applyAlignment="0" applyProtection="0"/>
    <xf numFmtId="181" fontId="61" fillId="44" borderId="0" applyNumberFormat="0" applyBorder="0" applyAlignment="0" applyProtection="0"/>
    <xf numFmtId="181" fontId="61" fillId="49" borderId="0" applyNumberFormat="0" applyBorder="0" applyAlignment="0" applyProtection="0"/>
    <xf numFmtId="181" fontId="61" fillId="49" borderId="0" applyNumberFormat="0" applyBorder="0" applyAlignment="0" applyProtection="0"/>
    <xf numFmtId="181" fontId="61" fillId="49" borderId="0" applyNumberFormat="0" applyBorder="0" applyAlignment="0" applyProtection="0"/>
    <xf numFmtId="181" fontId="61" fillId="49" borderId="0" applyNumberFormat="0" applyBorder="0" applyAlignment="0" applyProtection="0"/>
    <xf numFmtId="181" fontId="61" fillId="49" borderId="0" applyNumberFormat="0" applyBorder="0" applyAlignment="0" applyProtection="0"/>
    <xf numFmtId="181" fontId="1" fillId="27" borderId="0" applyNumberFormat="0" applyBorder="0" applyAlignment="0" applyProtection="0"/>
    <xf numFmtId="181" fontId="1" fillId="27" borderId="0" applyNumberFormat="0" applyBorder="0" applyAlignment="0" applyProtection="0"/>
    <xf numFmtId="181" fontId="1" fillId="27" borderId="0" applyNumberFormat="0" applyBorder="0" applyAlignment="0" applyProtection="0"/>
    <xf numFmtId="181" fontId="1" fillId="27" borderId="0" applyNumberFormat="0" applyBorder="0" applyAlignment="0" applyProtection="0"/>
    <xf numFmtId="181" fontId="1" fillId="27" borderId="0" applyNumberFormat="0" applyBorder="0" applyAlignment="0" applyProtection="0"/>
    <xf numFmtId="181" fontId="1" fillId="27" borderId="0" applyNumberFormat="0" applyBorder="0" applyAlignment="0" applyProtection="0"/>
    <xf numFmtId="181" fontId="1" fillId="27" borderId="0" applyNumberFormat="0" applyBorder="0" applyAlignment="0" applyProtection="0"/>
    <xf numFmtId="181" fontId="1" fillId="27" borderId="0" applyNumberFormat="0" applyBorder="0" applyAlignment="0" applyProtection="0"/>
    <xf numFmtId="181" fontId="1" fillId="27" borderId="0" applyNumberFormat="0" applyBorder="0" applyAlignment="0" applyProtection="0"/>
    <xf numFmtId="181" fontId="1" fillId="27" borderId="0" applyNumberFormat="0" applyBorder="0" applyAlignment="0" applyProtection="0"/>
    <xf numFmtId="181" fontId="1" fillId="27" borderId="0" applyNumberFormat="0" applyBorder="0" applyAlignment="0" applyProtection="0"/>
    <xf numFmtId="181" fontId="1" fillId="27" borderId="0" applyNumberFormat="0" applyBorder="0" applyAlignment="0" applyProtection="0"/>
    <xf numFmtId="181" fontId="1" fillId="27" borderId="0" applyNumberFormat="0" applyBorder="0" applyAlignment="0" applyProtection="0"/>
    <xf numFmtId="181" fontId="1" fillId="27" borderId="0" applyNumberFormat="0" applyBorder="0" applyAlignment="0" applyProtection="0"/>
    <xf numFmtId="181" fontId="1" fillId="27" borderId="0" applyNumberFormat="0" applyBorder="0" applyAlignment="0" applyProtection="0"/>
    <xf numFmtId="181" fontId="52" fillId="27" borderId="0" applyNumberFormat="0" applyBorder="0" applyAlignment="0" applyProtection="0"/>
    <xf numFmtId="181" fontId="52" fillId="27" borderId="0" applyNumberFormat="0" applyBorder="0" applyAlignment="0" applyProtection="0"/>
    <xf numFmtId="181" fontId="61" fillId="3" borderId="0" applyNumberFormat="0" applyBorder="0" applyAlignment="0" applyProtection="0"/>
    <xf numFmtId="181" fontId="52" fillId="27" borderId="0" applyNumberFormat="0" applyBorder="0" applyAlignment="0" applyProtection="0"/>
    <xf numFmtId="181" fontId="61" fillId="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1" fontId="61" fillId="3" borderId="0" applyNumberFormat="0" applyBorder="0" applyAlignment="0" applyProtection="0"/>
    <xf numFmtId="181" fontId="61" fillId="3" borderId="0" applyNumberFormat="0" applyBorder="0" applyAlignment="0" applyProtection="0"/>
    <xf numFmtId="181" fontId="61" fillId="3" borderId="0" applyNumberFormat="0" applyBorder="0" applyAlignment="0" applyProtection="0"/>
    <xf numFmtId="0" fontId="1" fillId="27" borderId="0" applyNumberFormat="0" applyBorder="0" applyAlignment="0" applyProtection="0"/>
    <xf numFmtId="181" fontId="61" fillId="3" borderId="0" applyNumberFormat="0" applyBorder="0" applyAlignment="0" applyProtection="0"/>
    <xf numFmtId="181" fontId="61" fillId="3" borderId="0" applyNumberFormat="0" applyBorder="0" applyAlignment="0" applyProtection="0"/>
    <xf numFmtId="181" fontId="61" fillId="3" borderId="0" applyNumberFormat="0" applyBorder="0" applyAlignment="0" applyProtection="0"/>
    <xf numFmtId="181" fontId="52" fillId="27" borderId="0" applyNumberFormat="0" applyBorder="0" applyAlignment="0" applyProtection="0"/>
    <xf numFmtId="181" fontId="52" fillId="27" borderId="0" applyNumberFormat="0" applyBorder="0" applyAlignment="0" applyProtection="0"/>
    <xf numFmtId="181" fontId="52" fillId="27" borderId="0" applyNumberFormat="0" applyBorder="0" applyAlignment="0" applyProtection="0"/>
    <xf numFmtId="181" fontId="52" fillId="27" borderId="0" applyNumberFormat="0" applyBorder="0" applyAlignment="0" applyProtection="0"/>
    <xf numFmtId="181" fontId="52" fillId="27" borderId="0" applyNumberFormat="0" applyBorder="0" applyAlignment="0" applyProtection="0"/>
    <xf numFmtId="181" fontId="52" fillId="27" borderId="0" applyNumberFormat="0" applyBorder="0" applyAlignment="0" applyProtection="0"/>
    <xf numFmtId="181" fontId="52" fillId="27" borderId="0" applyNumberFormat="0" applyBorder="0" applyAlignment="0" applyProtection="0"/>
    <xf numFmtId="181" fontId="52" fillId="27" borderId="0" applyNumberFormat="0" applyBorder="0" applyAlignment="0" applyProtection="0"/>
    <xf numFmtId="181" fontId="52" fillId="27" borderId="0" applyNumberFormat="0" applyBorder="0" applyAlignment="0" applyProtection="0"/>
    <xf numFmtId="181" fontId="52" fillId="27" borderId="0" applyNumberFormat="0" applyBorder="0" applyAlignment="0" applyProtection="0"/>
    <xf numFmtId="181" fontId="52" fillId="27" borderId="0" applyNumberFormat="0" applyBorder="0" applyAlignment="0" applyProtection="0"/>
    <xf numFmtId="181" fontId="52" fillId="27" borderId="0" applyNumberFormat="0" applyBorder="0" applyAlignment="0" applyProtection="0"/>
    <xf numFmtId="181" fontId="52" fillId="27" borderId="0" applyNumberFormat="0" applyBorder="0" applyAlignment="0" applyProtection="0"/>
    <xf numFmtId="181" fontId="61" fillId="3" borderId="0" applyNumberFormat="0" applyBorder="0" applyAlignment="0" applyProtection="0"/>
    <xf numFmtId="181" fontId="52" fillId="27" borderId="0" applyNumberFormat="0" applyBorder="0" applyAlignment="0" applyProtection="0"/>
    <xf numFmtId="181" fontId="52" fillId="27" borderId="0" applyNumberFormat="0" applyBorder="0" applyAlignment="0" applyProtection="0"/>
    <xf numFmtId="181" fontId="52" fillId="27" borderId="0" applyNumberFormat="0" applyBorder="0" applyAlignment="0" applyProtection="0"/>
    <xf numFmtId="181" fontId="52" fillId="27" borderId="0" applyNumberFormat="0" applyBorder="0" applyAlignment="0" applyProtection="0"/>
    <xf numFmtId="181" fontId="52" fillId="27" borderId="0" applyNumberFormat="0" applyBorder="0" applyAlignment="0" applyProtection="0"/>
    <xf numFmtId="181" fontId="52" fillId="27" borderId="0" applyNumberFormat="0" applyBorder="0" applyAlignment="0" applyProtection="0"/>
    <xf numFmtId="181" fontId="61" fillId="3" borderId="0" applyNumberFormat="0" applyBorder="0" applyAlignment="0" applyProtection="0"/>
    <xf numFmtId="181" fontId="61" fillId="49" borderId="0" applyNumberFormat="0" applyBorder="0" applyAlignment="0" applyProtection="0"/>
    <xf numFmtId="181" fontId="61" fillId="49" borderId="0" applyNumberFormat="0" applyBorder="0" applyAlignment="0" applyProtection="0"/>
    <xf numFmtId="181" fontId="61" fillId="49" borderId="0" applyNumberFormat="0" applyBorder="0" applyAlignment="0" applyProtection="0"/>
    <xf numFmtId="181" fontId="61" fillId="49" borderId="0" applyNumberFormat="0" applyBorder="0" applyAlignment="0" applyProtection="0"/>
    <xf numFmtId="181" fontId="61" fillId="49" borderId="0" applyNumberFormat="0" applyBorder="0" applyAlignment="0" applyProtection="0"/>
    <xf numFmtId="181" fontId="61" fillId="47" borderId="0" applyNumberFormat="0" applyBorder="0" applyAlignment="0" applyProtection="0"/>
    <xf numFmtId="181" fontId="61" fillId="47" borderId="0" applyNumberFormat="0" applyBorder="0" applyAlignment="0" applyProtection="0"/>
    <xf numFmtId="181" fontId="61" fillId="47" borderId="0" applyNumberFormat="0" applyBorder="0" applyAlignment="0" applyProtection="0"/>
    <xf numFmtId="181" fontId="61" fillId="47" borderId="0" applyNumberFormat="0" applyBorder="0" applyAlignment="0" applyProtection="0"/>
    <xf numFmtId="181" fontId="61" fillId="47" borderId="0" applyNumberFormat="0" applyBorder="0" applyAlignment="0" applyProtection="0"/>
    <xf numFmtId="181" fontId="1" fillId="31" borderId="0" applyNumberFormat="0" applyBorder="0" applyAlignment="0" applyProtection="0"/>
    <xf numFmtId="181" fontId="1" fillId="31" borderId="0" applyNumberFormat="0" applyBorder="0" applyAlignment="0" applyProtection="0"/>
    <xf numFmtId="181" fontId="1" fillId="31" borderId="0" applyNumberFormat="0" applyBorder="0" applyAlignment="0" applyProtection="0"/>
    <xf numFmtId="181" fontId="1" fillId="31" borderId="0" applyNumberFormat="0" applyBorder="0" applyAlignment="0" applyProtection="0"/>
    <xf numFmtId="181" fontId="1" fillId="31" borderId="0" applyNumberFormat="0" applyBorder="0" applyAlignment="0" applyProtection="0"/>
    <xf numFmtId="181" fontId="1" fillId="31" borderId="0" applyNumberFormat="0" applyBorder="0" applyAlignment="0" applyProtection="0"/>
    <xf numFmtId="181" fontId="1" fillId="31" borderId="0" applyNumberFormat="0" applyBorder="0" applyAlignment="0" applyProtection="0"/>
    <xf numFmtId="181" fontId="1" fillId="31" borderId="0" applyNumberFormat="0" applyBorder="0" applyAlignment="0" applyProtection="0"/>
    <xf numFmtId="181" fontId="1" fillId="31" borderId="0" applyNumberFormat="0" applyBorder="0" applyAlignment="0" applyProtection="0"/>
    <xf numFmtId="181" fontId="1" fillId="31" borderId="0" applyNumberFormat="0" applyBorder="0" applyAlignment="0" applyProtection="0"/>
    <xf numFmtId="181" fontId="1" fillId="31" borderId="0" applyNumberFormat="0" applyBorder="0" applyAlignment="0" applyProtection="0"/>
    <xf numFmtId="181" fontId="1" fillId="31" borderId="0" applyNumberFormat="0" applyBorder="0" applyAlignment="0" applyProtection="0"/>
    <xf numFmtId="181" fontId="1" fillId="31" borderId="0" applyNumberFormat="0" applyBorder="0" applyAlignment="0" applyProtection="0"/>
    <xf numFmtId="181" fontId="1" fillId="31" borderId="0" applyNumberFormat="0" applyBorder="0" applyAlignment="0" applyProtection="0"/>
    <xf numFmtId="181" fontId="1" fillId="31" borderId="0" applyNumberFormat="0" applyBorder="0" applyAlignment="0" applyProtection="0"/>
    <xf numFmtId="181" fontId="52" fillId="31" borderId="0" applyNumberFormat="0" applyBorder="0" applyAlignment="0" applyProtection="0"/>
    <xf numFmtId="181" fontId="52" fillId="31" borderId="0" applyNumberFormat="0" applyBorder="0" applyAlignment="0" applyProtection="0"/>
    <xf numFmtId="181" fontId="61" fillId="43" borderId="0" applyNumberFormat="0" applyBorder="0" applyAlignment="0" applyProtection="0"/>
    <xf numFmtId="181" fontId="52" fillId="31" borderId="0" applyNumberFormat="0" applyBorder="0" applyAlignment="0" applyProtection="0"/>
    <xf numFmtId="181" fontId="61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81" fontId="61" fillId="43" borderId="0" applyNumberFormat="0" applyBorder="0" applyAlignment="0" applyProtection="0"/>
    <xf numFmtId="181" fontId="61" fillId="43" borderId="0" applyNumberFormat="0" applyBorder="0" applyAlignment="0" applyProtection="0"/>
    <xf numFmtId="181" fontId="61" fillId="43" borderId="0" applyNumberFormat="0" applyBorder="0" applyAlignment="0" applyProtection="0"/>
    <xf numFmtId="0" fontId="1" fillId="31" borderId="0" applyNumberFormat="0" applyBorder="0" applyAlignment="0" applyProtection="0"/>
    <xf numFmtId="181" fontId="61" fillId="43" borderId="0" applyNumberFormat="0" applyBorder="0" applyAlignment="0" applyProtection="0"/>
    <xf numFmtId="181" fontId="61" fillId="43" borderId="0" applyNumberFormat="0" applyBorder="0" applyAlignment="0" applyProtection="0"/>
    <xf numFmtId="181" fontId="61" fillId="43" borderId="0" applyNumberFormat="0" applyBorder="0" applyAlignment="0" applyProtection="0"/>
    <xf numFmtId="181" fontId="52" fillId="31" borderId="0" applyNumberFormat="0" applyBorder="0" applyAlignment="0" applyProtection="0"/>
    <xf numFmtId="181" fontId="52" fillId="31" borderId="0" applyNumberFormat="0" applyBorder="0" applyAlignment="0" applyProtection="0"/>
    <xf numFmtId="181" fontId="52" fillId="31" borderId="0" applyNumberFormat="0" applyBorder="0" applyAlignment="0" applyProtection="0"/>
    <xf numFmtId="181" fontId="52" fillId="31" borderId="0" applyNumberFormat="0" applyBorder="0" applyAlignment="0" applyProtection="0"/>
    <xf numFmtId="181" fontId="52" fillId="31" borderId="0" applyNumberFormat="0" applyBorder="0" applyAlignment="0" applyProtection="0"/>
    <xf numFmtId="181" fontId="52" fillId="31" borderId="0" applyNumberFormat="0" applyBorder="0" applyAlignment="0" applyProtection="0"/>
    <xf numFmtId="181" fontId="52" fillId="31" borderId="0" applyNumberFormat="0" applyBorder="0" applyAlignment="0" applyProtection="0"/>
    <xf numFmtId="181" fontId="52" fillId="31" borderId="0" applyNumberFormat="0" applyBorder="0" applyAlignment="0" applyProtection="0"/>
    <xf numFmtId="181" fontId="52" fillId="31" borderId="0" applyNumberFormat="0" applyBorder="0" applyAlignment="0" applyProtection="0"/>
    <xf numFmtId="181" fontId="52" fillId="31" borderId="0" applyNumberFormat="0" applyBorder="0" applyAlignment="0" applyProtection="0"/>
    <xf numFmtId="181" fontId="52" fillId="31" borderId="0" applyNumberFormat="0" applyBorder="0" applyAlignment="0" applyProtection="0"/>
    <xf numFmtId="181" fontId="52" fillId="31" borderId="0" applyNumberFormat="0" applyBorder="0" applyAlignment="0" applyProtection="0"/>
    <xf numFmtId="181" fontId="52" fillId="31" borderId="0" applyNumberFormat="0" applyBorder="0" applyAlignment="0" applyProtection="0"/>
    <xf numFmtId="181" fontId="61" fillId="43" borderId="0" applyNumberFormat="0" applyBorder="0" applyAlignment="0" applyProtection="0"/>
    <xf numFmtId="181" fontId="52" fillId="31" borderId="0" applyNumberFormat="0" applyBorder="0" applyAlignment="0" applyProtection="0"/>
    <xf numFmtId="181" fontId="52" fillId="31" borderId="0" applyNumberFormat="0" applyBorder="0" applyAlignment="0" applyProtection="0"/>
    <xf numFmtId="181" fontId="52" fillId="31" borderId="0" applyNumberFormat="0" applyBorder="0" applyAlignment="0" applyProtection="0"/>
    <xf numFmtId="181" fontId="52" fillId="31" borderId="0" applyNumberFormat="0" applyBorder="0" applyAlignment="0" applyProtection="0"/>
    <xf numFmtId="181" fontId="52" fillId="31" borderId="0" applyNumberFormat="0" applyBorder="0" applyAlignment="0" applyProtection="0"/>
    <xf numFmtId="181" fontId="52" fillId="31" borderId="0" applyNumberFormat="0" applyBorder="0" applyAlignment="0" applyProtection="0"/>
    <xf numFmtId="181" fontId="61" fillId="43" borderId="0" applyNumberFormat="0" applyBorder="0" applyAlignment="0" applyProtection="0"/>
    <xf numFmtId="181" fontId="61" fillId="47" borderId="0" applyNumberFormat="0" applyBorder="0" applyAlignment="0" applyProtection="0"/>
    <xf numFmtId="181" fontId="61" fillId="47" borderId="0" applyNumberFormat="0" applyBorder="0" applyAlignment="0" applyProtection="0"/>
    <xf numFmtId="181" fontId="61" fillId="47" borderId="0" applyNumberFormat="0" applyBorder="0" applyAlignment="0" applyProtection="0"/>
    <xf numFmtId="181" fontId="61" fillId="47" borderId="0" applyNumberFormat="0" applyBorder="0" applyAlignment="0" applyProtection="0"/>
    <xf numFmtId="181" fontId="61" fillId="47" borderId="0" applyNumberFormat="0" applyBorder="0" applyAlignment="0" applyProtection="0"/>
    <xf numFmtId="181" fontId="61" fillId="42" borderId="0" applyNumberFormat="0" applyBorder="0" applyAlignment="0" applyProtection="0"/>
    <xf numFmtId="181" fontId="61" fillId="42" borderId="0" applyNumberFormat="0" applyBorder="0" applyAlignment="0" applyProtection="0"/>
    <xf numFmtId="181" fontId="61" fillId="42" borderId="0" applyNumberFormat="0" applyBorder="0" applyAlignment="0" applyProtection="0"/>
    <xf numFmtId="181" fontId="61" fillId="42" borderId="0" applyNumberFormat="0" applyBorder="0" applyAlignment="0" applyProtection="0"/>
    <xf numFmtId="181" fontId="61" fillId="42" borderId="0" applyNumberFormat="0" applyBorder="0" applyAlignment="0" applyProtection="0"/>
    <xf numFmtId="181" fontId="1" fillId="35" borderId="0" applyNumberFormat="0" applyBorder="0" applyAlignment="0" applyProtection="0"/>
    <xf numFmtId="181" fontId="1" fillId="35" borderId="0" applyNumberFormat="0" applyBorder="0" applyAlignment="0" applyProtection="0"/>
    <xf numFmtId="181" fontId="1" fillId="35" borderId="0" applyNumberFormat="0" applyBorder="0" applyAlignment="0" applyProtection="0"/>
    <xf numFmtId="181" fontId="1" fillId="35" borderId="0" applyNumberFormat="0" applyBorder="0" applyAlignment="0" applyProtection="0"/>
    <xf numFmtId="181" fontId="1" fillId="35" borderId="0" applyNumberFormat="0" applyBorder="0" applyAlignment="0" applyProtection="0"/>
    <xf numFmtId="181" fontId="1" fillId="35" borderId="0" applyNumberFormat="0" applyBorder="0" applyAlignment="0" applyProtection="0"/>
    <xf numFmtId="181" fontId="1" fillId="35" borderId="0" applyNumberFormat="0" applyBorder="0" applyAlignment="0" applyProtection="0"/>
    <xf numFmtId="181" fontId="1" fillId="35" borderId="0" applyNumberFormat="0" applyBorder="0" applyAlignment="0" applyProtection="0"/>
    <xf numFmtId="181" fontId="1" fillId="35" borderId="0" applyNumberFormat="0" applyBorder="0" applyAlignment="0" applyProtection="0"/>
    <xf numFmtId="181" fontId="1" fillId="35" borderId="0" applyNumberFormat="0" applyBorder="0" applyAlignment="0" applyProtection="0"/>
    <xf numFmtId="181" fontId="1" fillId="35" borderId="0" applyNumberFormat="0" applyBorder="0" applyAlignment="0" applyProtection="0"/>
    <xf numFmtId="181" fontId="1" fillId="35" borderId="0" applyNumberFormat="0" applyBorder="0" applyAlignment="0" applyProtection="0"/>
    <xf numFmtId="181" fontId="1" fillId="35" borderId="0" applyNumberFormat="0" applyBorder="0" applyAlignment="0" applyProtection="0"/>
    <xf numFmtId="181" fontId="1" fillId="35" borderId="0" applyNumberFormat="0" applyBorder="0" applyAlignment="0" applyProtection="0"/>
    <xf numFmtId="181" fontId="1" fillId="35" borderId="0" applyNumberFormat="0" applyBorder="0" applyAlignment="0" applyProtection="0"/>
    <xf numFmtId="181" fontId="52" fillId="35" borderId="0" applyNumberFormat="0" applyBorder="0" applyAlignment="0" applyProtection="0"/>
    <xf numFmtId="181" fontId="52" fillId="35" borderId="0" applyNumberFormat="0" applyBorder="0" applyAlignment="0" applyProtection="0"/>
    <xf numFmtId="181" fontId="61" fillId="48" borderId="0" applyNumberFormat="0" applyBorder="0" applyAlignment="0" applyProtection="0"/>
    <xf numFmtId="181" fontId="52" fillId="35" borderId="0" applyNumberFormat="0" applyBorder="0" applyAlignment="0" applyProtection="0"/>
    <xf numFmtId="181" fontId="61" fillId="4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1" fontId="61" fillId="48" borderId="0" applyNumberFormat="0" applyBorder="0" applyAlignment="0" applyProtection="0"/>
    <xf numFmtId="181" fontId="61" fillId="48" borderId="0" applyNumberFormat="0" applyBorder="0" applyAlignment="0" applyProtection="0"/>
    <xf numFmtId="181" fontId="61" fillId="48" borderId="0" applyNumberFormat="0" applyBorder="0" applyAlignment="0" applyProtection="0"/>
    <xf numFmtId="0" fontId="1" fillId="35" borderId="0" applyNumberFormat="0" applyBorder="0" applyAlignment="0" applyProtection="0"/>
    <xf numFmtId="181" fontId="61" fillId="48" borderId="0" applyNumberFormat="0" applyBorder="0" applyAlignment="0" applyProtection="0"/>
    <xf numFmtId="181" fontId="61" fillId="48" borderId="0" applyNumberFormat="0" applyBorder="0" applyAlignment="0" applyProtection="0"/>
    <xf numFmtId="181" fontId="61" fillId="48" borderId="0" applyNumberFormat="0" applyBorder="0" applyAlignment="0" applyProtection="0"/>
    <xf numFmtId="181" fontId="52" fillId="35" borderId="0" applyNumberFormat="0" applyBorder="0" applyAlignment="0" applyProtection="0"/>
    <xf numFmtId="181" fontId="52" fillId="35" borderId="0" applyNumberFormat="0" applyBorder="0" applyAlignment="0" applyProtection="0"/>
    <xf numFmtId="181" fontId="52" fillId="35" borderId="0" applyNumberFormat="0" applyBorder="0" applyAlignment="0" applyProtection="0"/>
    <xf numFmtId="181" fontId="52" fillId="35" borderId="0" applyNumberFormat="0" applyBorder="0" applyAlignment="0" applyProtection="0"/>
    <xf numFmtId="181" fontId="52" fillId="35" borderId="0" applyNumberFormat="0" applyBorder="0" applyAlignment="0" applyProtection="0"/>
    <xf numFmtId="181" fontId="52" fillId="35" borderId="0" applyNumberFormat="0" applyBorder="0" applyAlignment="0" applyProtection="0"/>
    <xf numFmtId="181" fontId="52" fillId="35" borderId="0" applyNumberFormat="0" applyBorder="0" applyAlignment="0" applyProtection="0"/>
    <xf numFmtId="181" fontId="52" fillId="35" borderId="0" applyNumberFormat="0" applyBorder="0" applyAlignment="0" applyProtection="0"/>
    <xf numFmtId="181" fontId="52" fillId="35" borderId="0" applyNumberFormat="0" applyBorder="0" applyAlignment="0" applyProtection="0"/>
    <xf numFmtId="181" fontId="52" fillId="35" borderId="0" applyNumberFormat="0" applyBorder="0" applyAlignment="0" applyProtection="0"/>
    <xf numFmtId="181" fontId="52" fillId="35" borderId="0" applyNumberFormat="0" applyBorder="0" applyAlignment="0" applyProtection="0"/>
    <xf numFmtId="181" fontId="52" fillId="35" borderId="0" applyNumberFormat="0" applyBorder="0" applyAlignment="0" applyProtection="0"/>
    <xf numFmtId="181" fontId="52" fillId="35" borderId="0" applyNumberFormat="0" applyBorder="0" applyAlignment="0" applyProtection="0"/>
    <xf numFmtId="181" fontId="61" fillId="48" borderId="0" applyNumberFormat="0" applyBorder="0" applyAlignment="0" applyProtection="0"/>
    <xf numFmtId="181" fontId="52" fillId="35" borderId="0" applyNumberFormat="0" applyBorder="0" applyAlignment="0" applyProtection="0"/>
    <xf numFmtId="181" fontId="52" fillId="35" borderId="0" applyNumberFormat="0" applyBorder="0" applyAlignment="0" applyProtection="0"/>
    <xf numFmtId="181" fontId="52" fillId="35" borderId="0" applyNumberFormat="0" applyBorder="0" applyAlignment="0" applyProtection="0"/>
    <xf numFmtId="181" fontId="52" fillId="35" borderId="0" applyNumberFormat="0" applyBorder="0" applyAlignment="0" applyProtection="0"/>
    <xf numFmtId="181" fontId="52" fillId="35" borderId="0" applyNumberFormat="0" applyBorder="0" applyAlignment="0" applyProtection="0"/>
    <xf numFmtId="181" fontId="52" fillId="35" borderId="0" applyNumberFormat="0" applyBorder="0" applyAlignment="0" applyProtection="0"/>
    <xf numFmtId="181" fontId="61" fillId="48" borderId="0" applyNumberFormat="0" applyBorder="0" applyAlignment="0" applyProtection="0"/>
    <xf numFmtId="181" fontId="61" fillId="42" borderId="0" applyNumberFormat="0" applyBorder="0" applyAlignment="0" applyProtection="0"/>
    <xf numFmtId="181" fontId="61" fillId="42" borderId="0" applyNumberFormat="0" applyBorder="0" applyAlignment="0" applyProtection="0"/>
    <xf numFmtId="181" fontId="61" fillId="42" borderId="0" applyNumberFormat="0" applyBorder="0" applyAlignment="0" applyProtection="0"/>
    <xf numFmtId="181" fontId="61" fillId="42" borderId="0" applyNumberFormat="0" applyBorder="0" applyAlignment="0" applyProtection="0"/>
    <xf numFmtId="181" fontId="61" fillId="42" borderId="0" applyNumberFormat="0" applyBorder="0" applyAlignment="0" applyProtection="0"/>
    <xf numFmtId="181" fontId="61" fillId="50" borderId="0" applyNumberFormat="0" applyBorder="0" applyAlignment="0" applyProtection="0"/>
    <xf numFmtId="181" fontId="61" fillId="50" borderId="0" applyNumberFormat="0" applyBorder="0" applyAlignment="0" applyProtection="0"/>
    <xf numFmtId="181" fontId="61" fillId="50" borderId="0" applyNumberFormat="0" applyBorder="0" applyAlignment="0" applyProtection="0"/>
    <xf numFmtId="181" fontId="61" fillId="50" borderId="0" applyNumberFormat="0" applyBorder="0" applyAlignment="0" applyProtection="0"/>
    <xf numFmtId="181" fontId="61" fillId="50" borderId="0" applyNumberFormat="0" applyBorder="0" applyAlignment="0" applyProtection="0"/>
    <xf numFmtId="181" fontId="1" fillId="39" borderId="0" applyNumberFormat="0" applyBorder="0" applyAlignment="0" applyProtection="0"/>
    <xf numFmtId="181" fontId="1" fillId="39" borderId="0" applyNumberFormat="0" applyBorder="0" applyAlignment="0" applyProtection="0"/>
    <xf numFmtId="181" fontId="1" fillId="39" borderId="0" applyNumberFormat="0" applyBorder="0" applyAlignment="0" applyProtection="0"/>
    <xf numFmtId="181" fontId="1" fillId="39" borderId="0" applyNumberFormat="0" applyBorder="0" applyAlignment="0" applyProtection="0"/>
    <xf numFmtId="181" fontId="1" fillId="39" borderId="0" applyNumberFormat="0" applyBorder="0" applyAlignment="0" applyProtection="0"/>
    <xf numFmtId="181" fontId="1" fillId="39" borderId="0" applyNumberFormat="0" applyBorder="0" applyAlignment="0" applyProtection="0"/>
    <xf numFmtId="181" fontId="1" fillId="39" borderId="0" applyNumberFormat="0" applyBorder="0" applyAlignment="0" applyProtection="0"/>
    <xf numFmtId="181" fontId="1" fillId="39" borderId="0" applyNumberFormat="0" applyBorder="0" applyAlignment="0" applyProtection="0"/>
    <xf numFmtId="181" fontId="1" fillId="39" borderId="0" applyNumberFormat="0" applyBorder="0" applyAlignment="0" applyProtection="0"/>
    <xf numFmtId="181" fontId="1" fillId="39" borderId="0" applyNumberFormat="0" applyBorder="0" applyAlignment="0" applyProtection="0"/>
    <xf numFmtId="181" fontId="1" fillId="39" borderId="0" applyNumberFormat="0" applyBorder="0" applyAlignment="0" applyProtection="0"/>
    <xf numFmtId="181" fontId="1" fillId="39" borderId="0" applyNumberFormat="0" applyBorder="0" applyAlignment="0" applyProtection="0"/>
    <xf numFmtId="181" fontId="1" fillId="39" borderId="0" applyNumberFormat="0" applyBorder="0" applyAlignment="0" applyProtection="0"/>
    <xf numFmtId="181" fontId="1" fillId="39" borderId="0" applyNumberFormat="0" applyBorder="0" applyAlignment="0" applyProtection="0"/>
    <xf numFmtId="181" fontId="1" fillId="39" borderId="0" applyNumberFormat="0" applyBorder="0" applyAlignment="0" applyProtection="0"/>
    <xf numFmtId="181" fontId="52" fillId="39" borderId="0" applyNumberFormat="0" applyBorder="0" applyAlignment="0" applyProtection="0"/>
    <xf numFmtId="181" fontId="52" fillId="39" borderId="0" applyNumberFormat="0" applyBorder="0" applyAlignment="0" applyProtection="0"/>
    <xf numFmtId="181" fontId="61" fillId="46" borderId="0" applyNumberFormat="0" applyBorder="0" applyAlignment="0" applyProtection="0"/>
    <xf numFmtId="181" fontId="52" fillId="39" borderId="0" applyNumberFormat="0" applyBorder="0" applyAlignment="0" applyProtection="0"/>
    <xf numFmtId="181" fontId="6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81" fontId="61" fillId="46" borderId="0" applyNumberFormat="0" applyBorder="0" applyAlignment="0" applyProtection="0"/>
    <xf numFmtId="181" fontId="61" fillId="46" borderId="0" applyNumberFormat="0" applyBorder="0" applyAlignment="0" applyProtection="0"/>
    <xf numFmtId="181" fontId="61" fillId="46" borderId="0" applyNumberFormat="0" applyBorder="0" applyAlignment="0" applyProtection="0"/>
    <xf numFmtId="0" fontId="1" fillId="39" borderId="0" applyNumberFormat="0" applyBorder="0" applyAlignment="0" applyProtection="0"/>
    <xf numFmtId="181" fontId="61" fillId="46" borderId="0" applyNumberFormat="0" applyBorder="0" applyAlignment="0" applyProtection="0"/>
    <xf numFmtId="181" fontId="61" fillId="46" borderId="0" applyNumberFormat="0" applyBorder="0" applyAlignment="0" applyProtection="0"/>
    <xf numFmtId="181" fontId="61" fillId="46" borderId="0" applyNumberFormat="0" applyBorder="0" applyAlignment="0" applyProtection="0"/>
    <xf numFmtId="181" fontId="52" fillId="39" borderId="0" applyNumberFormat="0" applyBorder="0" applyAlignment="0" applyProtection="0"/>
    <xf numFmtId="181" fontId="52" fillId="39" borderId="0" applyNumberFormat="0" applyBorder="0" applyAlignment="0" applyProtection="0"/>
    <xf numFmtId="181" fontId="52" fillId="39" borderId="0" applyNumberFormat="0" applyBorder="0" applyAlignment="0" applyProtection="0"/>
    <xf numFmtId="181" fontId="52" fillId="39" borderId="0" applyNumberFormat="0" applyBorder="0" applyAlignment="0" applyProtection="0"/>
    <xf numFmtId="181" fontId="52" fillId="39" borderId="0" applyNumberFormat="0" applyBorder="0" applyAlignment="0" applyProtection="0"/>
    <xf numFmtId="181" fontId="52" fillId="39" borderId="0" applyNumberFormat="0" applyBorder="0" applyAlignment="0" applyProtection="0"/>
    <xf numFmtId="181" fontId="52" fillId="39" borderId="0" applyNumberFormat="0" applyBorder="0" applyAlignment="0" applyProtection="0"/>
    <xf numFmtId="181" fontId="52" fillId="39" borderId="0" applyNumberFormat="0" applyBorder="0" applyAlignment="0" applyProtection="0"/>
    <xf numFmtId="181" fontId="52" fillId="39" borderId="0" applyNumberFormat="0" applyBorder="0" applyAlignment="0" applyProtection="0"/>
    <xf numFmtId="181" fontId="52" fillId="39" borderId="0" applyNumberFormat="0" applyBorder="0" applyAlignment="0" applyProtection="0"/>
    <xf numFmtId="181" fontId="52" fillId="39" borderId="0" applyNumberFormat="0" applyBorder="0" applyAlignment="0" applyProtection="0"/>
    <xf numFmtId="181" fontId="52" fillId="39" borderId="0" applyNumberFormat="0" applyBorder="0" applyAlignment="0" applyProtection="0"/>
    <xf numFmtId="181" fontId="52" fillId="39" borderId="0" applyNumberFormat="0" applyBorder="0" applyAlignment="0" applyProtection="0"/>
    <xf numFmtId="181" fontId="61" fillId="46" borderId="0" applyNumberFormat="0" applyBorder="0" applyAlignment="0" applyProtection="0"/>
    <xf numFmtId="181" fontId="52" fillId="39" borderId="0" applyNumberFormat="0" applyBorder="0" applyAlignment="0" applyProtection="0"/>
    <xf numFmtId="181" fontId="52" fillId="39" borderId="0" applyNumberFormat="0" applyBorder="0" applyAlignment="0" applyProtection="0"/>
    <xf numFmtId="181" fontId="52" fillId="39" borderId="0" applyNumberFormat="0" applyBorder="0" applyAlignment="0" applyProtection="0"/>
    <xf numFmtId="181" fontId="52" fillId="39" borderId="0" applyNumberFormat="0" applyBorder="0" applyAlignment="0" applyProtection="0"/>
    <xf numFmtId="181" fontId="52" fillId="39" borderId="0" applyNumberFormat="0" applyBorder="0" applyAlignment="0" applyProtection="0"/>
    <xf numFmtId="181" fontId="52" fillId="39" borderId="0" applyNumberFormat="0" applyBorder="0" applyAlignment="0" applyProtection="0"/>
    <xf numFmtId="181" fontId="61" fillId="46" borderId="0" applyNumberFormat="0" applyBorder="0" applyAlignment="0" applyProtection="0"/>
    <xf numFmtId="181" fontId="61" fillId="50" borderId="0" applyNumberFormat="0" applyBorder="0" applyAlignment="0" applyProtection="0"/>
    <xf numFmtId="181" fontId="61" fillId="50" borderId="0" applyNumberFormat="0" applyBorder="0" applyAlignment="0" applyProtection="0"/>
    <xf numFmtId="181" fontId="61" fillId="50" borderId="0" applyNumberFormat="0" applyBorder="0" applyAlignment="0" applyProtection="0"/>
    <xf numFmtId="181" fontId="61" fillId="50" borderId="0" applyNumberFormat="0" applyBorder="0" applyAlignment="0" applyProtection="0"/>
    <xf numFmtId="181" fontId="61" fillId="50" borderId="0" applyNumberFormat="0" applyBorder="0" applyAlignment="0" applyProtection="0"/>
    <xf numFmtId="181" fontId="62" fillId="51" borderId="0" applyNumberFormat="0" applyBorder="0" applyAlignment="0" applyProtection="0"/>
    <xf numFmtId="181" fontId="62" fillId="51" borderId="0" applyNumberFormat="0" applyBorder="0" applyAlignment="0" applyProtection="0"/>
    <xf numFmtId="181" fontId="62" fillId="51" borderId="0" applyNumberFormat="0" applyBorder="0" applyAlignment="0" applyProtection="0"/>
    <xf numFmtId="181" fontId="62" fillId="51" borderId="0" applyNumberFormat="0" applyBorder="0" applyAlignment="0" applyProtection="0"/>
    <xf numFmtId="181" fontId="62" fillId="51" borderId="0" applyNumberFormat="0" applyBorder="0" applyAlignment="0" applyProtection="0"/>
    <xf numFmtId="181" fontId="51" fillId="20" borderId="0" applyNumberFormat="0" applyBorder="0" applyAlignment="0" applyProtection="0"/>
    <xf numFmtId="181" fontId="51" fillId="20" borderId="0" applyNumberFormat="0" applyBorder="0" applyAlignment="0" applyProtection="0"/>
    <xf numFmtId="181" fontId="51" fillId="20" borderId="0" applyNumberFormat="0" applyBorder="0" applyAlignment="0" applyProtection="0"/>
    <xf numFmtId="181" fontId="63" fillId="20" borderId="0" applyNumberFormat="0" applyBorder="0" applyAlignment="0" applyProtection="0"/>
    <xf numFmtId="181" fontId="63" fillId="20" borderId="0" applyNumberFormat="0" applyBorder="0" applyAlignment="0" applyProtection="0"/>
    <xf numFmtId="181" fontId="62" fillId="48" borderId="0" applyNumberFormat="0" applyBorder="0" applyAlignment="0" applyProtection="0"/>
    <xf numFmtId="181" fontId="63" fillId="20" borderId="0" applyNumberFormat="0" applyBorder="0" applyAlignment="0" applyProtection="0"/>
    <xf numFmtId="181" fontId="62" fillId="48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181" fontId="62" fillId="48" borderId="0" applyNumberFormat="0" applyBorder="0" applyAlignment="0" applyProtection="0"/>
    <xf numFmtId="181" fontId="62" fillId="48" borderId="0" applyNumberFormat="0" applyBorder="0" applyAlignment="0" applyProtection="0"/>
    <xf numFmtId="181" fontId="62" fillId="48" borderId="0" applyNumberFormat="0" applyBorder="0" applyAlignment="0" applyProtection="0"/>
    <xf numFmtId="0" fontId="51" fillId="20" borderId="0" applyNumberFormat="0" applyBorder="0" applyAlignment="0" applyProtection="0"/>
    <xf numFmtId="181" fontId="62" fillId="48" borderId="0" applyNumberFormat="0" applyBorder="0" applyAlignment="0" applyProtection="0"/>
    <xf numFmtId="181" fontId="62" fillId="48" borderId="0" applyNumberFormat="0" applyBorder="0" applyAlignment="0" applyProtection="0"/>
    <xf numFmtId="181" fontId="62" fillId="48" borderId="0" applyNumberFormat="0" applyBorder="0" applyAlignment="0" applyProtection="0"/>
    <xf numFmtId="181" fontId="63" fillId="20" borderId="0" applyNumberFormat="0" applyBorder="0" applyAlignment="0" applyProtection="0"/>
    <xf numFmtId="181" fontId="63" fillId="20" borderId="0" applyNumberFormat="0" applyBorder="0" applyAlignment="0" applyProtection="0"/>
    <xf numFmtId="181" fontId="63" fillId="20" borderId="0" applyNumberFormat="0" applyBorder="0" applyAlignment="0" applyProtection="0"/>
    <xf numFmtId="181" fontId="63" fillId="20" borderId="0" applyNumberFormat="0" applyBorder="0" applyAlignment="0" applyProtection="0"/>
    <xf numFmtId="181" fontId="63" fillId="20" borderId="0" applyNumberFormat="0" applyBorder="0" applyAlignment="0" applyProtection="0"/>
    <xf numFmtId="181" fontId="63" fillId="20" borderId="0" applyNumberFormat="0" applyBorder="0" applyAlignment="0" applyProtection="0"/>
    <xf numFmtId="181" fontId="62" fillId="48" borderId="0" applyNumberFormat="0" applyBorder="0" applyAlignment="0" applyProtection="0"/>
    <xf numFmtId="181" fontId="62" fillId="48" borderId="0" applyNumberFormat="0" applyBorder="0" applyAlignment="0" applyProtection="0"/>
    <xf numFmtId="181" fontId="62" fillId="51" borderId="0" applyNumberFormat="0" applyBorder="0" applyAlignment="0" applyProtection="0"/>
    <xf numFmtId="181" fontId="62" fillId="51" borderId="0" applyNumberFormat="0" applyBorder="0" applyAlignment="0" applyProtection="0"/>
    <xf numFmtId="181" fontId="62" fillId="51" borderId="0" applyNumberFormat="0" applyBorder="0" applyAlignment="0" applyProtection="0"/>
    <xf numFmtId="181" fontId="62" fillId="51" borderId="0" applyNumberFormat="0" applyBorder="0" applyAlignment="0" applyProtection="0"/>
    <xf numFmtId="181" fontId="62" fillId="51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181" fontId="51" fillId="24" borderId="0" applyNumberFormat="0" applyBorder="0" applyAlignment="0" applyProtection="0"/>
    <xf numFmtId="181" fontId="51" fillId="24" borderId="0" applyNumberFormat="0" applyBorder="0" applyAlignment="0" applyProtection="0"/>
    <xf numFmtId="181" fontId="51" fillId="24" borderId="0" applyNumberFormat="0" applyBorder="0" applyAlignment="0" applyProtection="0"/>
    <xf numFmtId="181" fontId="63" fillId="24" borderId="0" applyNumberFormat="0" applyBorder="0" applyAlignment="0" applyProtection="0"/>
    <xf numFmtId="181" fontId="63" fillId="24" borderId="0" applyNumberFormat="0" applyBorder="0" applyAlignment="0" applyProtection="0"/>
    <xf numFmtId="181" fontId="62" fillId="52" borderId="0" applyNumberFormat="0" applyBorder="0" applyAlignment="0" applyProtection="0"/>
    <xf numFmtId="181" fontId="63" fillId="24" borderId="0" applyNumberFormat="0" applyBorder="0" applyAlignment="0" applyProtection="0"/>
    <xf numFmtId="181" fontId="62" fillId="52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181" fontId="62" fillId="52" borderId="0" applyNumberFormat="0" applyBorder="0" applyAlignment="0" applyProtection="0"/>
    <xf numFmtId="181" fontId="62" fillId="52" borderId="0" applyNumberFormat="0" applyBorder="0" applyAlignment="0" applyProtection="0"/>
    <xf numFmtId="181" fontId="62" fillId="52" borderId="0" applyNumberFormat="0" applyBorder="0" applyAlignment="0" applyProtection="0"/>
    <xf numFmtId="0" fontId="51" fillId="24" borderId="0" applyNumberFormat="0" applyBorder="0" applyAlignment="0" applyProtection="0"/>
    <xf numFmtId="181" fontId="62" fillId="52" borderId="0" applyNumberFormat="0" applyBorder="0" applyAlignment="0" applyProtection="0"/>
    <xf numFmtId="181" fontId="62" fillId="52" borderId="0" applyNumberFormat="0" applyBorder="0" applyAlignment="0" applyProtection="0"/>
    <xf numFmtId="181" fontId="62" fillId="52" borderId="0" applyNumberFormat="0" applyBorder="0" applyAlignment="0" applyProtection="0"/>
    <xf numFmtId="181" fontId="63" fillId="24" borderId="0" applyNumberFormat="0" applyBorder="0" applyAlignment="0" applyProtection="0"/>
    <xf numFmtId="181" fontId="63" fillId="24" borderId="0" applyNumberFormat="0" applyBorder="0" applyAlignment="0" applyProtection="0"/>
    <xf numFmtId="181" fontId="63" fillId="24" borderId="0" applyNumberFormat="0" applyBorder="0" applyAlignment="0" applyProtection="0"/>
    <xf numFmtId="181" fontId="63" fillId="24" borderId="0" applyNumberFormat="0" applyBorder="0" applyAlignment="0" applyProtection="0"/>
    <xf numFmtId="181" fontId="63" fillId="24" borderId="0" applyNumberFormat="0" applyBorder="0" applyAlignment="0" applyProtection="0"/>
    <xf numFmtId="181" fontId="63" fillId="24" borderId="0" applyNumberFormat="0" applyBorder="0" applyAlignment="0" applyProtection="0"/>
    <xf numFmtId="181" fontId="62" fillId="52" borderId="0" applyNumberFormat="0" applyBorder="0" applyAlignment="0" applyProtection="0"/>
    <xf numFmtId="181" fontId="62" fillId="52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181" fontId="62" fillId="49" borderId="0" applyNumberFormat="0" applyBorder="0" applyAlignment="0" applyProtection="0"/>
    <xf numFmtId="181" fontId="62" fillId="49" borderId="0" applyNumberFormat="0" applyBorder="0" applyAlignment="0" applyProtection="0"/>
    <xf numFmtId="181" fontId="62" fillId="49" borderId="0" applyNumberFormat="0" applyBorder="0" applyAlignment="0" applyProtection="0"/>
    <xf numFmtId="181" fontId="62" fillId="49" borderId="0" applyNumberFormat="0" applyBorder="0" applyAlignment="0" applyProtection="0"/>
    <xf numFmtId="181" fontId="62" fillId="49" borderId="0" applyNumberFormat="0" applyBorder="0" applyAlignment="0" applyProtection="0"/>
    <xf numFmtId="181" fontId="51" fillId="28" borderId="0" applyNumberFormat="0" applyBorder="0" applyAlignment="0" applyProtection="0"/>
    <xf numFmtId="181" fontId="51" fillId="28" borderId="0" applyNumberFormat="0" applyBorder="0" applyAlignment="0" applyProtection="0"/>
    <xf numFmtId="181" fontId="51" fillId="28" borderId="0" applyNumberFormat="0" applyBorder="0" applyAlignment="0" applyProtection="0"/>
    <xf numFmtId="181" fontId="63" fillId="28" borderId="0" applyNumberFormat="0" applyBorder="0" applyAlignment="0" applyProtection="0"/>
    <xf numFmtId="181" fontId="63" fillId="28" borderId="0" applyNumberFormat="0" applyBorder="0" applyAlignment="0" applyProtection="0"/>
    <xf numFmtId="181" fontId="62" fillId="50" borderId="0" applyNumberFormat="0" applyBorder="0" applyAlignment="0" applyProtection="0"/>
    <xf numFmtId="181" fontId="63" fillId="28" borderId="0" applyNumberFormat="0" applyBorder="0" applyAlignment="0" applyProtection="0"/>
    <xf numFmtId="181" fontId="62" fillId="50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0" fontId="51" fillId="28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181" fontId="63" fillId="28" borderId="0" applyNumberFormat="0" applyBorder="0" applyAlignment="0" applyProtection="0"/>
    <xf numFmtId="181" fontId="63" fillId="28" borderId="0" applyNumberFormat="0" applyBorder="0" applyAlignment="0" applyProtection="0"/>
    <xf numFmtId="181" fontId="63" fillId="28" borderId="0" applyNumberFormat="0" applyBorder="0" applyAlignment="0" applyProtection="0"/>
    <xf numFmtId="181" fontId="63" fillId="28" borderId="0" applyNumberFormat="0" applyBorder="0" applyAlignment="0" applyProtection="0"/>
    <xf numFmtId="181" fontId="63" fillId="28" borderId="0" applyNumberFormat="0" applyBorder="0" applyAlignment="0" applyProtection="0"/>
    <xf numFmtId="181" fontId="63" fillId="28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181" fontId="62" fillId="49" borderId="0" applyNumberFormat="0" applyBorder="0" applyAlignment="0" applyProtection="0"/>
    <xf numFmtId="181" fontId="62" fillId="49" borderId="0" applyNumberFormat="0" applyBorder="0" applyAlignment="0" applyProtection="0"/>
    <xf numFmtId="181" fontId="62" fillId="49" borderId="0" applyNumberFormat="0" applyBorder="0" applyAlignment="0" applyProtection="0"/>
    <xf numFmtId="181" fontId="62" fillId="49" borderId="0" applyNumberFormat="0" applyBorder="0" applyAlignment="0" applyProtection="0"/>
    <xf numFmtId="181" fontId="62" fillId="49" borderId="0" applyNumberFormat="0" applyBorder="0" applyAlignment="0" applyProtection="0"/>
    <xf numFmtId="181" fontId="62" fillId="53" borderId="0" applyNumberFormat="0" applyBorder="0" applyAlignment="0" applyProtection="0"/>
    <xf numFmtId="181" fontId="62" fillId="53" borderId="0" applyNumberFormat="0" applyBorder="0" applyAlignment="0" applyProtection="0"/>
    <xf numFmtId="181" fontId="62" fillId="53" borderId="0" applyNumberFormat="0" applyBorder="0" applyAlignment="0" applyProtection="0"/>
    <xf numFmtId="181" fontId="62" fillId="53" borderId="0" applyNumberFormat="0" applyBorder="0" applyAlignment="0" applyProtection="0"/>
    <xf numFmtId="181" fontId="62" fillId="53" borderId="0" applyNumberFormat="0" applyBorder="0" applyAlignment="0" applyProtection="0"/>
    <xf numFmtId="181" fontId="51" fillId="32" borderId="0" applyNumberFormat="0" applyBorder="0" applyAlignment="0" applyProtection="0"/>
    <xf numFmtId="181" fontId="51" fillId="32" borderId="0" applyNumberFormat="0" applyBorder="0" applyAlignment="0" applyProtection="0"/>
    <xf numFmtId="181" fontId="51" fillId="32" borderId="0" applyNumberFormat="0" applyBorder="0" applyAlignment="0" applyProtection="0"/>
    <xf numFmtId="181" fontId="63" fillId="32" borderId="0" applyNumberFormat="0" applyBorder="0" applyAlignment="0" applyProtection="0"/>
    <xf numFmtId="181" fontId="63" fillId="32" borderId="0" applyNumberFormat="0" applyBorder="0" applyAlignment="0" applyProtection="0"/>
    <xf numFmtId="181" fontId="62" fillId="43" borderId="0" applyNumberFormat="0" applyBorder="0" applyAlignment="0" applyProtection="0"/>
    <xf numFmtId="181" fontId="63" fillId="32" borderId="0" applyNumberFormat="0" applyBorder="0" applyAlignment="0" applyProtection="0"/>
    <xf numFmtId="181" fontId="62" fillId="43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181" fontId="62" fillId="43" borderId="0" applyNumberFormat="0" applyBorder="0" applyAlignment="0" applyProtection="0"/>
    <xf numFmtId="181" fontId="62" fillId="43" borderId="0" applyNumberFormat="0" applyBorder="0" applyAlignment="0" applyProtection="0"/>
    <xf numFmtId="181" fontId="62" fillId="43" borderId="0" applyNumberFormat="0" applyBorder="0" applyAlignment="0" applyProtection="0"/>
    <xf numFmtId="0" fontId="51" fillId="32" borderId="0" applyNumberFormat="0" applyBorder="0" applyAlignment="0" applyProtection="0"/>
    <xf numFmtId="181" fontId="62" fillId="43" borderId="0" applyNumberFormat="0" applyBorder="0" applyAlignment="0" applyProtection="0"/>
    <xf numFmtId="181" fontId="62" fillId="43" borderId="0" applyNumberFormat="0" applyBorder="0" applyAlignment="0" applyProtection="0"/>
    <xf numFmtId="181" fontId="62" fillId="43" borderId="0" applyNumberFormat="0" applyBorder="0" applyAlignment="0" applyProtection="0"/>
    <xf numFmtId="181" fontId="63" fillId="32" borderId="0" applyNumberFormat="0" applyBorder="0" applyAlignment="0" applyProtection="0"/>
    <xf numFmtId="181" fontId="63" fillId="32" borderId="0" applyNumberFormat="0" applyBorder="0" applyAlignment="0" applyProtection="0"/>
    <xf numFmtId="181" fontId="63" fillId="32" borderId="0" applyNumberFormat="0" applyBorder="0" applyAlignment="0" applyProtection="0"/>
    <xf numFmtId="181" fontId="63" fillId="32" borderId="0" applyNumberFormat="0" applyBorder="0" applyAlignment="0" applyProtection="0"/>
    <xf numFmtId="181" fontId="63" fillId="32" borderId="0" applyNumberFormat="0" applyBorder="0" applyAlignment="0" applyProtection="0"/>
    <xf numFmtId="181" fontId="63" fillId="32" borderId="0" applyNumberFormat="0" applyBorder="0" applyAlignment="0" applyProtection="0"/>
    <xf numFmtId="181" fontId="62" fillId="43" borderId="0" applyNumberFormat="0" applyBorder="0" applyAlignment="0" applyProtection="0"/>
    <xf numFmtId="181" fontId="62" fillId="43" borderId="0" applyNumberFormat="0" applyBorder="0" applyAlignment="0" applyProtection="0"/>
    <xf numFmtId="181" fontId="62" fillId="53" borderId="0" applyNumberFormat="0" applyBorder="0" applyAlignment="0" applyProtection="0"/>
    <xf numFmtId="181" fontId="62" fillId="53" borderId="0" applyNumberFormat="0" applyBorder="0" applyAlignment="0" applyProtection="0"/>
    <xf numFmtId="181" fontId="62" fillId="53" borderId="0" applyNumberFormat="0" applyBorder="0" applyAlignment="0" applyProtection="0"/>
    <xf numFmtId="181" fontId="62" fillId="53" borderId="0" applyNumberFormat="0" applyBorder="0" applyAlignment="0" applyProtection="0"/>
    <xf numFmtId="181" fontId="62" fillId="53" borderId="0" applyNumberFormat="0" applyBorder="0" applyAlignment="0" applyProtection="0"/>
    <xf numFmtId="181" fontId="62" fillId="54" borderId="0" applyNumberFormat="0" applyBorder="0" applyAlignment="0" applyProtection="0"/>
    <xf numFmtId="181" fontId="62" fillId="54" borderId="0" applyNumberFormat="0" applyBorder="0" applyAlignment="0" applyProtection="0"/>
    <xf numFmtId="181" fontId="62" fillId="54" borderId="0" applyNumberFormat="0" applyBorder="0" applyAlignment="0" applyProtection="0"/>
    <xf numFmtId="181" fontId="62" fillId="54" borderId="0" applyNumberFormat="0" applyBorder="0" applyAlignment="0" applyProtection="0"/>
    <xf numFmtId="181" fontId="62" fillId="54" borderId="0" applyNumberFormat="0" applyBorder="0" applyAlignment="0" applyProtection="0"/>
    <xf numFmtId="181" fontId="51" fillId="36" borderId="0" applyNumberFormat="0" applyBorder="0" applyAlignment="0" applyProtection="0"/>
    <xf numFmtId="181" fontId="51" fillId="36" borderId="0" applyNumberFormat="0" applyBorder="0" applyAlignment="0" applyProtection="0"/>
    <xf numFmtId="181" fontId="51" fillId="36" borderId="0" applyNumberFormat="0" applyBorder="0" applyAlignment="0" applyProtection="0"/>
    <xf numFmtId="181" fontId="63" fillId="36" borderId="0" applyNumberFormat="0" applyBorder="0" applyAlignment="0" applyProtection="0"/>
    <xf numFmtId="181" fontId="63" fillId="36" borderId="0" applyNumberFormat="0" applyBorder="0" applyAlignment="0" applyProtection="0"/>
    <xf numFmtId="181" fontId="62" fillId="48" borderId="0" applyNumberFormat="0" applyBorder="0" applyAlignment="0" applyProtection="0"/>
    <xf numFmtId="181" fontId="63" fillId="36" borderId="0" applyNumberFormat="0" applyBorder="0" applyAlignment="0" applyProtection="0"/>
    <xf numFmtId="181" fontId="62" fillId="48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181" fontId="62" fillId="48" borderId="0" applyNumberFormat="0" applyBorder="0" applyAlignment="0" applyProtection="0"/>
    <xf numFmtId="181" fontId="62" fillId="48" borderId="0" applyNumberFormat="0" applyBorder="0" applyAlignment="0" applyProtection="0"/>
    <xf numFmtId="181" fontId="62" fillId="48" borderId="0" applyNumberFormat="0" applyBorder="0" applyAlignment="0" applyProtection="0"/>
    <xf numFmtId="0" fontId="51" fillId="36" borderId="0" applyNumberFormat="0" applyBorder="0" applyAlignment="0" applyProtection="0"/>
    <xf numFmtId="181" fontId="62" fillId="48" borderId="0" applyNumberFormat="0" applyBorder="0" applyAlignment="0" applyProtection="0"/>
    <xf numFmtId="181" fontId="62" fillId="48" borderId="0" applyNumberFormat="0" applyBorder="0" applyAlignment="0" applyProtection="0"/>
    <xf numFmtId="181" fontId="62" fillId="48" borderId="0" applyNumberFormat="0" applyBorder="0" applyAlignment="0" applyProtection="0"/>
    <xf numFmtId="181" fontId="63" fillId="36" borderId="0" applyNumberFormat="0" applyBorder="0" applyAlignment="0" applyProtection="0"/>
    <xf numFmtId="181" fontId="63" fillId="36" borderId="0" applyNumberFormat="0" applyBorder="0" applyAlignment="0" applyProtection="0"/>
    <xf numFmtId="181" fontId="63" fillId="36" borderId="0" applyNumberFormat="0" applyBorder="0" applyAlignment="0" applyProtection="0"/>
    <xf numFmtId="181" fontId="63" fillId="36" borderId="0" applyNumberFormat="0" applyBorder="0" applyAlignment="0" applyProtection="0"/>
    <xf numFmtId="181" fontId="63" fillId="36" borderId="0" applyNumberFormat="0" applyBorder="0" applyAlignment="0" applyProtection="0"/>
    <xf numFmtId="181" fontId="63" fillId="36" borderId="0" applyNumberFormat="0" applyBorder="0" applyAlignment="0" applyProtection="0"/>
    <xf numFmtId="181" fontId="62" fillId="48" borderId="0" applyNumberFormat="0" applyBorder="0" applyAlignment="0" applyProtection="0"/>
    <xf numFmtId="181" fontId="62" fillId="48" borderId="0" applyNumberFormat="0" applyBorder="0" applyAlignment="0" applyProtection="0"/>
    <xf numFmtId="181" fontId="62" fillId="54" borderId="0" applyNumberFormat="0" applyBorder="0" applyAlignment="0" applyProtection="0"/>
    <xf numFmtId="181" fontId="62" fillId="54" borderId="0" applyNumberFormat="0" applyBorder="0" applyAlignment="0" applyProtection="0"/>
    <xf numFmtId="181" fontId="62" fillId="54" borderId="0" applyNumberFormat="0" applyBorder="0" applyAlignment="0" applyProtection="0"/>
    <xf numFmtId="181" fontId="62" fillId="54" borderId="0" applyNumberFormat="0" applyBorder="0" applyAlignment="0" applyProtection="0"/>
    <xf numFmtId="181" fontId="62" fillId="54" borderId="0" applyNumberFormat="0" applyBorder="0" applyAlignment="0" applyProtection="0"/>
    <xf numFmtId="181" fontId="62" fillId="55" borderId="0" applyNumberFormat="0" applyBorder="0" applyAlignment="0" applyProtection="0"/>
    <xf numFmtId="181" fontId="62" fillId="55" borderId="0" applyNumberFormat="0" applyBorder="0" applyAlignment="0" applyProtection="0"/>
    <xf numFmtId="181" fontId="62" fillId="55" borderId="0" applyNumberFormat="0" applyBorder="0" applyAlignment="0" applyProtection="0"/>
    <xf numFmtId="181" fontId="62" fillId="55" borderId="0" applyNumberFormat="0" applyBorder="0" applyAlignment="0" applyProtection="0"/>
    <xf numFmtId="181" fontId="62" fillId="55" borderId="0" applyNumberFormat="0" applyBorder="0" applyAlignment="0" applyProtection="0"/>
    <xf numFmtId="181" fontId="51" fillId="40" borderId="0" applyNumberFormat="0" applyBorder="0" applyAlignment="0" applyProtection="0"/>
    <xf numFmtId="181" fontId="51" fillId="40" borderId="0" applyNumberFormat="0" applyBorder="0" applyAlignment="0" applyProtection="0"/>
    <xf numFmtId="181" fontId="51" fillId="40" borderId="0" applyNumberFormat="0" applyBorder="0" applyAlignment="0" applyProtection="0"/>
    <xf numFmtId="181" fontId="63" fillId="40" borderId="0" applyNumberFormat="0" applyBorder="0" applyAlignment="0" applyProtection="0"/>
    <xf numFmtId="181" fontId="63" fillId="40" borderId="0" applyNumberFormat="0" applyBorder="0" applyAlignment="0" applyProtection="0"/>
    <xf numFmtId="181" fontId="62" fillId="44" borderId="0" applyNumberFormat="0" applyBorder="0" applyAlignment="0" applyProtection="0"/>
    <xf numFmtId="181" fontId="63" fillId="40" borderId="0" applyNumberFormat="0" applyBorder="0" applyAlignment="0" applyProtection="0"/>
    <xf numFmtId="181" fontId="62" fillId="44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0" fontId="51" fillId="40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181" fontId="63" fillId="40" borderId="0" applyNumberFormat="0" applyBorder="0" applyAlignment="0" applyProtection="0"/>
    <xf numFmtId="181" fontId="63" fillId="40" borderId="0" applyNumberFormat="0" applyBorder="0" applyAlignment="0" applyProtection="0"/>
    <xf numFmtId="181" fontId="63" fillId="40" borderId="0" applyNumberFormat="0" applyBorder="0" applyAlignment="0" applyProtection="0"/>
    <xf numFmtId="181" fontId="63" fillId="40" borderId="0" applyNumberFormat="0" applyBorder="0" applyAlignment="0" applyProtection="0"/>
    <xf numFmtId="181" fontId="63" fillId="40" borderId="0" applyNumberFormat="0" applyBorder="0" applyAlignment="0" applyProtection="0"/>
    <xf numFmtId="181" fontId="63" fillId="40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181" fontId="62" fillId="55" borderId="0" applyNumberFormat="0" applyBorder="0" applyAlignment="0" applyProtection="0"/>
    <xf numFmtId="181" fontId="62" fillId="55" borderId="0" applyNumberFormat="0" applyBorder="0" applyAlignment="0" applyProtection="0"/>
    <xf numFmtId="181" fontId="62" fillId="55" borderId="0" applyNumberFormat="0" applyBorder="0" applyAlignment="0" applyProtection="0"/>
    <xf numFmtId="181" fontId="62" fillId="55" borderId="0" applyNumberFormat="0" applyBorder="0" applyAlignment="0" applyProtection="0"/>
    <xf numFmtId="181" fontId="62" fillId="55" borderId="0" applyNumberFormat="0" applyBorder="0" applyAlignment="0" applyProtection="0"/>
    <xf numFmtId="181" fontId="62" fillId="56" borderId="0" applyNumberFormat="0" applyBorder="0" applyAlignment="0" applyProtection="0"/>
    <xf numFmtId="181" fontId="62" fillId="56" borderId="0" applyNumberFormat="0" applyBorder="0" applyAlignment="0" applyProtection="0"/>
    <xf numFmtId="181" fontId="62" fillId="56" borderId="0" applyNumberFormat="0" applyBorder="0" applyAlignment="0" applyProtection="0"/>
    <xf numFmtId="181" fontId="62" fillId="56" borderId="0" applyNumberFormat="0" applyBorder="0" applyAlignment="0" applyProtection="0"/>
    <xf numFmtId="181" fontId="62" fillId="56" borderId="0" applyNumberFormat="0" applyBorder="0" applyAlignment="0" applyProtection="0"/>
    <xf numFmtId="181" fontId="51" fillId="17" borderId="0" applyNumberFormat="0" applyBorder="0" applyAlignment="0" applyProtection="0"/>
    <xf numFmtId="181" fontId="51" fillId="17" borderId="0" applyNumberFormat="0" applyBorder="0" applyAlignment="0" applyProtection="0"/>
    <xf numFmtId="181" fontId="51" fillId="17" borderId="0" applyNumberFormat="0" applyBorder="0" applyAlignment="0" applyProtection="0"/>
    <xf numFmtId="181" fontId="63" fillId="17" borderId="0" applyNumberFormat="0" applyBorder="0" applyAlignment="0" applyProtection="0"/>
    <xf numFmtId="181" fontId="63" fillId="17" borderId="0" applyNumberFormat="0" applyBorder="0" applyAlignment="0" applyProtection="0"/>
    <xf numFmtId="181" fontId="62" fillId="57" borderId="0" applyNumberFormat="0" applyBorder="0" applyAlignment="0" applyProtection="0"/>
    <xf numFmtId="181" fontId="63" fillId="17" borderId="0" applyNumberFormat="0" applyBorder="0" applyAlignment="0" applyProtection="0"/>
    <xf numFmtId="181" fontId="62" fillId="5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181" fontId="62" fillId="57" borderId="0" applyNumberFormat="0" applyBorder="0" applyAlignment="0" applyProtection="0"/>
    <xf numFmtId="181" fontId="62" fillId="57" borderId="0" applyNumberFormat="0" applyBorder="0" applyAlignment="0" applyProtection="0"/>
    <xf numFmtId="181" fontId="62" fillId="57" borderId="0" applyNumberFormat="0" applyBorder="0" applyAlignment="0" applyProtection="0"/>
    <xf numFmtId="0" fontId="51" fillId="17" borderId="0" applyNumberFormat="0" applyBorder="0" applyAlignment="0" applyProtection="0"/>
    <xf numFmtId="181" fontId="62" fillId="57" borderId="0" applyNumberFormat="0" applyBorder="0" applyAlignment="0" applyProtection="0"/>
    <xf numFmtId="181" fontId="62" fillId="57" borderId="0" applyNumberFormat="0" applyBorder="0" applyAlignment="0" applyProtection="0"/>
    <xf numFmtId="181" fontId="62" fillId="57" borderId="0" applyNumberFormat="0" applyBorder="0" applyAlignment="0" applyProtection="0"/>
    <xf numFmtId="181" fontId="63" fillId="17" borderId="0" applyNumberFormat="0" applyBorder="0" applyAlignment="0" applyProtection="0"/>
    <xf numFmtId="181" fontId="63" fillId="17" borderId="0" applyNumberFormat="0" applyBorder="0" applyAlignment="0" applyProtection="0"/>
    <xf numFmtId="181" fontId="63" fillId="17" borderId="0" applyNumberFormat="0" applyBorder="0" applyAlignment="0" applyProtection="0"/>
    <xf numFmtId="181" fontId="63" fillId="17" borderId="0" applyNumberFormat="0" applyBorder="0" applyAlignment="0" applyProtection="0"/>
    <xf numFmtId="181" fontId="63" fillId="17" borderId="0" applyNumberFormat="0" applyBorder="0" applyAlignment="0" applyProtection="0"/>
    <xf numFmtId="181" fontId="63" fillId="17" borderId="0" applyNumberFormat="0" applyBorder="0" applyAlignment="0" applyProtection="0"/>
    <xf numFmtId="181" fontId="62" fillId="57" borderId="0" applyNumberFormat="0" applyBorder="0" applyAlignment="0" applyProtection="0"/>
    <xf numFmtId="181" fontId="62" fillId="57" borderId="0" applyNumberFormat="0" applyBorder="0" applyAlignment="0" applyProtection="0"/>
    <xf numFmtId="181" fontId="62" fillId="56" borderId="0" applyNumberFormat="0" applyBorder="0" applyAlignment="0" applyProtection="0"/>
    <xf numFmtId="181" fontId="62" fillId="56" borderId="0" applyNumberFormat="0" applyBorder="0" applyAlignment="0" applyProtection="0"/>
    <xf numFmtId="181" fontId="62" fillId="56" borderId="0" applyNumberFormat="0" applyBorder="0" applyAlignment="0" applyProtection="0"/>
    <xf numFmtId="181" fontId="62" fillId="56" borderId="0" applyNumberFormat="0" applyBorder="0" applyAlignment="0" applyProtection="0"/>
    <xf numFmtId="181" fontId="62" fillId="56" borderId="0" applyNumberFormat="0" applyBorder="0" applyAlignment="0" applyProtection="0"/>
    <xf numFmtId="181" fontId="62" fillId="58" borderId="0" applyNumberFormat="0" applyBorder="0" applyAlignment="0" applyProtection="0"/>
    <xf numFmtId="181" fontId="62" fillId="58" borderId="0" applyNumberFormat="0" applyBorder="0" applyAlignment="0" applyProtection="0"/>
    <xf numFmtId="181" fontId="62" fillId="58" borderId="0" applyNumberFormat="0" applyBorder="0" applyAlignment="0" applyProtection="0"/>
    <xf numFmtId="181" fontId="62" fillId="58" borderId="0" applyNumberFormat="0" applyBorder="0" applyAlignment="0" applyProtection="0"/>
    <xf numFmtId="181" fontId="62" fillId="58" borderId="0" applyNumberFormat="0" applyBorder="0" applyAlignment="0" applyProtection="0"/>
    <xf numFmtId="181" fontId="51" fillId="21" borderId="0" applyNumberFormat="0" applyBorder="0" applyAlignment="0" applyProtection="0"/>
    <xf numFmtId="181" fontId="51" fillId="21" borderId="0" applyNumberFormat="0" applyBorder="0" applyAlignment="0" applyProtection="0"/>
    <xf numFmtId="181" fontId="51" fillId="21" borderId="0" applyNumberFormat="0" applyBorder="0" applyAlignment="0" applyProtection="0"/>
    <xf numFmtId="181" fontId="63" fillId="21" borderId="0" applyNumberFormat="0" applyBorder="0" applyAlignment="0" applyProtection="0"/>
    <xf numFmtId="181" fontId="63" fillId="21" borderId="0" applyNumberFormat="0" applyBorder="0" applyAlignment="0" applyProtection="0"/>
    <xf numFmtId="181" fontId="62" fillId="52" borderId="0" applyNumberFormat="0" applyBorder="0" applyAlignment="0" applyProtection="0"/>
    <xf numFmtId="181" fontId="63" fillId="21" borderId="0" applyNumberFormat="0" applyBorder="0" applyAlignment="0" applyProtection="0"/>
    <xf numFmtId="181" fontId="62" fillId="52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181" fontId="62" fillId="52" borderId="0" applyNumberFormat="0" applyBorder="0" applyAlignment="0" applyProtection="0"/>
    <xf numFmtId="181" fontId="62" fillId="52" borderId="0" applyNumberFormat="0" applyBorder="0" applyAlignment="0" applyProtection="0"/>
    <xf numFmtId="181" fontId="62" fillId="52" borderId="0" applyNumberFormat="0" applyBorder="0" applyAlignment="0" applyProtection="0"/>
    <xf numFmtId="0" fontId="51" fillId="21" borderId="0" applyNumberFormat="0" applyBorder="0" applyAlignment="0" applyProtection="0"/>
    <xf numFmtId="181" fontId="62" fillId="52" borderId="0" applyNumberFormat="0" applyBorder="0" applyAlignment="0" applyProtection="0"/>
    <xf numFmtId="181" fontId="62" fillId="52" borderId="0" applyNumberFormat="0" applyBorder="0" applyAlignment="0" applyProtection="0"/>
    <xf numFmtId="181" fontId="62" fillId="52" borderId="0" applyNumberFormat="0" applyBorder="0" applyAlignment="0" applyProtection="0"/>
    <xf numFmtId="181" fontId="63" fillId="21" borderId="0" applyNumberFormat="0" applyBorder="0" applyAlignment="0" applyProtection="0"/>
    <xf numFmtId="181" fontId="63" fillId="21" borderId="0" applyNumberFormat="0" applyBorder="0" applyAlignment="0" applyProtection="0"/>
    <xf numFmtId="181" fontId="63" fillId="21" borderId="0" applyNumberFormat="0" applyBorder="0" applyAlignment="0" applyProtection="0"/>
    <xf numFmtId="181" fontId="63" fillId="21" borderId="0" applyNumberFormat="0" applyBorder="0" applyAlignment="0" applyProtection="0"/>
    <xf numFmtId="181" fontId="63" fillId="21" borderId="0" applyNumberFormat="0" applyBorder="0" applyAlignment="0" applyProtection="0"/>
    <xf numFmtId="181" fontId="63" fillId="21" borderId="0" applyNumberFormat="0" applyBorder="0" applyAlignment="0" applyProtection="0"/>
    <xf numFmtId="181" fontId="62" fillId="52" borderId="0" applyNumberFormat="0" applyBorder="0" applyAlignment="0" applyProtection="0"/>
    <xf numFmtId="181" fontId="62" fillId="52" borderId="0" applyNumberFormat="0" applyBorder="0" applyAlignment="0" applyProtection="0"/>
    <xf numFmtId="181" fontId="62" fillId="58" borderId="0" applyNumberFormat="0" applyBorder="0" applyAlignment="0" applyProtection="0"/>
    <xf numFmtId="181" fontId="62" fillId="58" borderId="0" applyNumberFormat="0" applyBorder="0" applyAlignment="0" applyProtection="0"/>
    <xf numFmtId="181" fontId="62" fillId="58" borderId="0" applyNumberFormat="0" applyBorder="0" applyAlignment="0" applyProtection="0"/>
    <xf numFmtId="181" fontId="62" fillId="58" borderId="0" applyNumberFormat="0" applyBorder="0" applyAlignment="0" applyProtection="0"/>
    <xf numFmtId="181" fontId="62" fillId="58" borderId="0" applyNumberFormat="0" applyBorder="0" applyAlignment="0" applyProtection="0"/>
    <xf numFmtId="181" fontId="62" fillId="59" borderId="0" applyNumberFormat="0" applyBorder="0" applyAlignment="0" applyProtection="0"/>
    <xf numFmtId="181" fontId="62" fillId="59" borderId="0" applyNumberFormat="0" applyBorder="0" applyAlignment="0" applyProtection="0"/>
    <xf numFmtId="181" fontId="62" fillId="59" borderId="0" applyNumberFormat="0" applyBorder="0" applyAlignment="0" applyProtection="0"/>
    <xf numFmtId="181" fontId="62" fillId="59" borderId="0" applyNumberFormat="0" applyBorder="0" applyAlignment="0" applyProtection="0"/>
    <xf numFmtId="181" fontId="62" fillId="59" borderId="0" applyNumberFormat="0" applyBorder="0" applyAlignment="0" applyProtection="0"/>
    <xf numFmtId="181" fontId="51" fillId="25" borderId="0" applyNumberFormat="0" applyBorder="0" applyAlignment="0" applyProtection="0"/>
    <xf numFmtId="181" fontId="51" fillId="25" borderId="0" applyNumberFormat="0" applyBorder="0" applyAlignment="0" applyProtection="0"/>
    <xf numFmtId="181" fontId="51" fillId="25" borderId="0" applyNumberFormat="0" applyBorder="0" applyAlignment="0" applyProtection="0"/>
    <xf numFmtId="181" fontId="63" fillId="25" borderId="0" applyNumberFormat="0" applyBorder="0" applyAlignment="0" applyProtection="0"/>
    <xf numFmtId="181" fontId="63" fillId="25" borderId="0" applyNumberFormat="0" applyBorder="0" applyAlignment="0" applyProtection="0"/>
    <xf numFmtId="181" fontId="62" fillId="50" borderId="0" applyNumberFormat="0" applyBorder="0" applyAlignment="0" applyProtection="0"/>
    <xf numFmtId="181" fontId="63" fillId="25" borderId="0" applyNumberFormat="0" applyBorder="0" applyAlignment="0" applyProtection="0"/>
    <xf numFmtId="181" fontId="62" fillId="50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0" fontId="51" fillId="25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181" fontId="63" fillId="25" borderId="0" applyNumberFormat="0" applyBorder="0" applyAlignment="0" applyProtection="0"/>
    <xf numFmtId="181" fontId="63" fillId="25" borderId="0" applyNumberFormat="0" applyBorder="0" applyAlignment="0" applyProtection="0"/>
    <xf numFmtId="181" fontId="63" fillId="25" borderId="0" applyNumberFormat="0" applyBorder="0" applyAlignment="0" applyProtection="0"/>
    <xf numFmtId="181" fontId="63" fillId="25" borderId="0" applyNumberFormat="0" applyBorder="0" applyAlignment="0" applyProtection="0"/>
    <xf numFmtId="181" fontId="63" fillId="25" borderId="0" applyNumberFormat="0" applyBorder="0" applyAlignment="0" applyProtection="0"/>
    <xf numFmtId="181" fontId="63" fillId="25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181" fontId="62" fillId="59" borderId="0" applyNumberFormat="0" applyBorder="0" applyAlignment="0" applyProtection="0"/>
    <xf numFmtId="181" fontId="62" fillId="59" borderId="0" applyNumberFormat="0" applyBorder="0" applyAlignment="0" applyProtection="0"/>
    <xf numFmtId="181" fontId="62" fillId="59" borderId="0" applyNumberFormat="0" applyBorder="0" applyAlignment="0" applyProtection="0"/>
    <xf numFmtId="181" fontId="62" fillId="59" borderId="0" applyNumberFormat="0" applyBorder="0" applyAlignment="0" applyProtection="0"/>
    <xf numFmtId="181" fontId="62" fillId="59" borderId="0" applyNumberFormat="0" applyBorder="0" applyAlignment="0" applyProtection="0"/>
    <xf numFmtId="181" fontId="62" fillId="53" borderId="0" applyNumberFormat="0" applyBorder="0" applyAlignment="0" applyProtection="0"/>
    <xf numFmtId="181" fontId="62" fillId="53" borderId="0" applyNumberFormat="0" applyBorder="0" applyAlignment="0" applyProtection="0"/>
    <xf numFmtId="181" fontId="62" fillId="53" borderId="0" applyNumberFormat="0" applyBorder="0" applyAlignment="0" applyProtection="0"/>
    <xf numFmtId="181" fontId="62" fillId="53" borderId="0" applyNumberFormat="0" applyBorder="0" applyAlignment="0" applyProtection="0"/>
    <xf numFmtId="181" fontId="62" fillId="53" borderId="0" applyNumberFormat="0" applyBorder="0" applyAlignment="0" applyProtection="0"/>
    <xf numFmtId="181" fontId="51" fillId="29" borderId="0" applyNumberFormat="0" applyBorder="0" applyAlignment="0" applyProtection="0"/>
    <xf numFmtId="181" fontId="51" fillId="29" borderId="0" applyNumberFormat="0" applyBorder="0" applyAlignment="0" applyProtection="0"/>
    <xf numFmtId="181" fontId="51" fillId="29" borderId="0" applyNumberFormat="0" applyBorder="0" applyAlignment="0" applyProtection="0"/>
    <xf numFmtId="181" fontId="63" fillId="29" borderId="0" applyNumberFormat="0" applyBorder="0" applyAlignment="0" applyProtection="0"/>
    <xf numFmtId="181" fontId="63" fillId="29" borderId="0" applyNumberFormat="0" applyBorder="0" applyAlignment="0" applyProtection="0"/>
    <xf numFmtId="181" fontId="62" fillId="60" borderId="0" applyNumberFormat="0" applyBorder="0" applyAlignment="0" applyProtection="0"/>
    <xf numFmtId="181" fontId="63" fillId="29" borderId="0" applyNumberFormat="0" applyBorder="0" applyAlignment="0" applyProtection="0"/>
    <xf numFmtId="181" fontId="62" fillId="60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181" fontId="62" fillId="60" borderId="0" applyNumberFormat="0" applyBorder="0" applyAlignment="0" applyProtection="0"/>
    <xf numFmtId="181" fontId="62" fillId="60" borderId="0" applyNumberFormat="0" applyBorder="0" applyAlignment="0" applyProtection="0"/>
    <xf numFmtId="181" fontId="62" fillId="60" borderId="0" applyNumberFormat="0" applyBorder="0" applyAlignment="0" applyProtection="0"/>
    <xf numFmtId="0" fontId="51" fillId="29" borderId="0" applyNumberFormat="0" applyBorder="0" applyAlignment="0" applyProtection="0"/>
    <xf numFmtId="181" fontId="62" fillId="60" borderId="0" applyNumberFormat="0" applyBorder="0" applyAlignment="0" applyProtection="0"/>
    <xf numFmtId="181" fontId="62" fillId="60" borderId="0" applyNumberFormat="0" applyBorder="0" applyAlignment="0" applyProtection="0"/>
    <xf numFmtId="181" fontId="62" fillId="60" borderId="0" applyNumberFormat="0" applyBorder="0" applyAlignment="0" applyProtection="0"/>
    <xf numFmtId="181" fontId="63" fillId="29" borderId="0" applyNumberFormat="0" applyBorder="0" applyAlignment="0" applyProtection="0"/>
    <xf numFmtId="181" fontId="63" fillId="29" borderId="0" applyNumberFormat="0" applyBorder="0" applyAlignment="0" applyProtection="0"/>
    <xf numFmtId="181" fontId="63" fillId="29" borderId="0" applyNumberFormat="0" applyBorder="0" applyAlignment="0" applyProtection="0"/>
    <xf numFmtId="181" fontId="63" fillId="29" borderId="0" applyNumberFormat="0" applyBorder="0" applyAlignment="0" applyProtection="0"/>
    <xf numFmtId="181" fontId="63" fillId="29" borderId="0" applyNumberFormat="0" applyBorder="0" applyAlignment="0" applyProtection="0"/>
    <xf numFmtId="181" fontId="63" fillId="29" borderId="0" applyNumberFormat="0" applyBorder="0" applyAlignment="0" applyProtection="0"/>
    <xf numFmtId="181" fontId="62" fillId="60" borderId="0" applyNumberFormat="0" applyBorder="0" applyAlignment="0" applyProtection="0"/>
    <xf numFmtId="181" fontId="62" fillId="60" borderId="0" applyNumberFormat="0" applyBorder="0" applyAlignment="0" applyProtection="0"/>
    <xf numFmtId="181" fontId="62" fillId="53" borderId="0" applyNumberFormat="0" applyBorder="0" applyAlignment="0" applyProtection="0"/>
    <xf numFmtId="181" fontId="62" fillId="53" borderId="0" applyNumberFormat="0" applyBorder="0" applyAlignment="0" applyProtection="0"/>
    <xf numFmtId="181" fontId="62" fillId="53" borderId="0" applyNumberFormat="0" applyBorder="0" applyAlignment="0" applyProtection="0"/>
    <xf numFmtId="181" fontId="62" fillId="53" borderId="0" applyNumberFormat="0" applyBorder="0" applyAlignment="0" applyProtection="0"/>
    <xf numFmtId="181" fontId="62" fillId="53" borderId="0" applyNumberFormat="0" applyBorder="0" applyAlignment="0" applyProtection="0"/>
    <xf numFmtId="181" fontId="62" fillId="54" borderId="0" applyNumberFormat="0" applyBorder="0" applyAlignment="0" applyProtection="0"/>
    <xf numFmtId="181" fontId="62" fillId="54" borderId="0" applyNumberFormat="0" applyBorder="0" applyAlignment="0" applyProtection="0"/>
    <xf numFmtId="181" fontId="62" fillId="54" borderId="0" applyNumberFormat="0" applyBorder="0" applyAlignment="0" applyProtection="0"/>
    <xf numFmtId="181" fontId="62" fillId="54" borderId="0" applyNumberFormat="0" applyBorder="0" applyAlignment="0" applyProtection="0"/>
    <xf numFmtId="181" fontId="62" fillId="54" borderId="0" applyNumberFormat="0" applyBorder="0" applyAlignment="0" applyProtection="0"/>
    <xf numFmtId="181" fontId="51" fillId="33" borderId="0" applyNumberFormat="0" applyBorder="0" applyAlignment="0" applyProtection="0"/>
    <xf numFmtId="181" fontId="51" fillId="33" borderId="0" applyNumberFormat="0" applyBorder="0" applyAlignment="0" applyProtection="0"/>
    <xf numFmtId="181" fontId="51" fillId="33" borderId="0" applyNumberFormat="0" applyBorder="0" applyAlignment="0" applyProtection="0"/>
    <xf numFmtId="181" fontId="63" fillId="33" borderId="0" applyNumberFormat="0" applyBorder="0" applyAlignment="0" applyProtection="0"/>
    <xf numFmtId="181" fontId="63" fillId="33" borderId="0" applyNumberFormat="0" applyBorder="0" applyAlignment="0" applyProtection="0"/>
    <xf numFmtId="181" fontId="62" fillId="54" borderId="0" applyNumberFormat="0" applyBorder="0" applyAlignment="0" applyProtection="0"/>
    <xf numFmtId="181" fontId="63" fillId="33" borderId="0" applyNumberFormat="0" applyBorder="0" applyAlignment="0" applyProtection="0"/>
    <xf numFmtId="181" fontId="62" fillId="54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181" fontId="62" fillId="54" borderId="0" applyNumberFormat="0" applyBorder="0" applyAlignment="0" applyProtection="0"/>
    <xf numFmtId="181" fontId="62" fillId="54" borderId="0" applyNumberFormat="0" applyBorder="0" applyAlignment="0" applyProtection="0"/>
    <xf numFmtId="181" fontId="62" fillId="54" borderId="0" applyNumberFormat="0" applyBorder="0" applyAlignment="0" applyProtection="0"/>
    <xf numFmtId="0" fontId="51" fillId="33" borderId="0" applyNumberFormat="0" applyBorder="0" applyAlignment="0" applyProtection="0"/>
    <xf numFmtId="181" fontId="62" fillId="54" borderId="0" applyNumberFormat="0" applyBorder="0" applyAlignment="0" applyProtection="0"/>
    <xf numFmtId="181" fontId="62" fillId="54" borderId="0" applyNumberFormat="0" applyBorder="0" applyAlignment="0" applyProtection="0"/>
    <xf numFmtId="181" fontId="62" fillId="54" borderId="0" applyNumberFormat="0" applyBorder="0" applyAlignment="0" applyProtection="0"/>
    <xf numFmtId="181" fontId="63" fillId="33" borderId="0" applyNumberFormat="0" applyBorder="0" applyAlignment="0" applyProtection="0"/>
    <xf numFmtId="181" fontId="63" fillId="33" borderId="0" applyNumberFormat="0" applyBorder="0" applyAlignment="0" applyProtection="0"/>
    <xf numFmtId="181" fontId="63" fillId="33" borderId="0" applyNumberFormat="0" applyBorder="0" applyAlignment="0" applyProtection="0"/>
    <xf numFmtId="181" fontId="63" fillId="33" borderId="0" applyNumberFormat="0" applyBorder="0" applyAlignment="0" applyProtection="0"/>
    <xf numFmtId="181" fontId="63" fillId="33" borderId="0" applyNumberFormat="0" applyBorder="0" applyAlignment="0" applyProtection="0"/>
    <xf numFmtId="181" fontId="63" fillId="33" borderId="0" applyNumberFormat="0" applyBorder="0" applyAlignment="0" applyProtection="0"/>
    <xf numFmtId="181" fontId="62" fillId="54" borderId="0" applyNumberFormat="0" applyBorder="0" applyAlignment="0" applyProtection="0"/>
    <xf numFmtId="181" fontId="62" fillId="54" borderId="0" applyNumberFormat="0" applyBorder="0" applyAlignment="0" applyProtection="0"/>
    <xf numFmtId="181" fontId="62" fillId="54" borderId="0" applyNumberFormat="0" applyBorder="0" applyAlignment="0" applyProtection="0"/>
    <xf numFmtId="181" fontId="62" fillId="54" borderId="0" applyNumberFormat="0" applyBorder="0" applyAlignment="0" applyProtection="0"/>
    <xf numFmtId="181" fontId="62" fillId="54" borderId="0" applyNumberFormat="0" applyBorder="0" applyAlignment="0" applyProtection="0"/>
    <xf numFmtId="181" fontId="62" fillId="54" borderId="0" applyNumberFormat="0" applyBorder="0" applyAlignment="0" applyProtection="0"/>
    <xf numFmtId="181" fontId="62" fillId="54" borderId="0" applyNumberFormat="0" applyBorder="0" applyAlignment="0" applyProtection="0"/>
    <xf numFmtId="181" fontId="62" fillId="52" borderId="0" applyNumberFormat="0" applyBorder="0" applyAlignment="0" applyProtection="0"/>
    <xf numFmtId="181" fontId="62" fillId="52" borderId="0" applyNumberFormat="0" applyBorder="0" applyAlignment="0" applyProtection="0"/>
    <xf numFmtId="181" fontId="62" fillId="52" borderId="0" applyNumberFormat="0" applyBorder="0" applyAlignment="0" applyProtection="0"/>
    <xf numFmtId="181" fontId="62" fillId="52" borderId="0" applyNumberFormat="0" applyBorder="0" applyAlignment="0" applyProtection="0"/>
    <xf numFmtId="181" fontId="62" fillId="52" borderId="0" applyNumberFormat="0" applyBorder="0" applyAlignment="0" applyProtection="0"/>
    <xf numFmtId="181" fontId="51" fillId="37" borderId="0" applyNumberFormat="0" applyBorder="0" applyAlignment="0" applyProtection="0"/>
    <xf numFmtId="181" fontId="51" fillId="37" borderId="0" applyNumberFormat="0" applyBorder="0" applyAlignment="0" applyProtection="0"/>
    <xf numFmtId="181" fontId="51" fillId="37" borderId="0" applyNumberFormat="0" applyBorder="0" applyAlignment="0" applyProtection="0"/>
    <xf numFmtId="181" fontId="63" fillId="37" borderId="0" applyNumberFormat="0" applyBorder="0" applyAlignment="0" applyProtection="0"/>
    <xf numFmtId="181" fontId="63" fillId="37" borderId="0" applyNumberFormat="0" applyBorder="0" applyAlignment="0" applyProtection="0"/>
    <xf numFmtId="181" fontId="62" fillId="58" borderId="0" applyNumberFormat="0" applyBorder="0" applyAlignment="0" applyProtection="0"/>
    <xf numFmtId="181" fontId="63" fillId="37" borderId="0" applyNumberFormat="0" applyBorder="0" applyAlignment="0" applyProtection="0"/>
    <xf numFmtId="181" fontId="62" fillId="58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181" fontId="62" fillId="58" borderId="0" applyNumberFormat="0" applyBorder="0" applyAlignment="0" applyProtection="0"/>
    <xf numFmtId="181" fontId="62" fillId="58" borderId="0" applyNumberFormat="0" applyBorder="0" applyAlignment="0" applyProtection="0"/>
    <xf numFmtId="181" fontId="62" fillId="58" borderId="0" applyNumberFormat="0" applyBorder="0" applyAlignment="0" applyProtection="0"/>
    <xf numFmtId="0" fontId="51" fillId="37" borderId="0" applyNumberFormat="0" applyBorder="0" applyAlignment="0" applyProtection="0"/>
    <xf numFmtId="181" fontId="62" fillId="58" borderId="0" applyNumberFormat="0" applyBorder="0" applyAlignment="0" applyProtection="0"/>
    <xf numFmtId="181" fontId="62" fillId="58" borderId="0" applyNumberFormat="0" applyBorder="0" applyAlignment="0" applyProtection="0"/>
    <xf numFmtId="181" fontId="62" fillId="58" borderId="0" applyNumberFormat="0" applyBorder="0" applyAlignment="0" applyProtection="0"/>
    <xf numFmtId="181" fontId="63" fillId="37" borderId="0" applyNumberFormat="0" applyBorder="0" applyAlignment="0" applyProtection="0"/>
    <xf numFmtId="181" fontId="63" fillId="37" borderId="0" applyNumberFormat="0" applyBorder="0" applyAlignment="0" applyProtection="0"/>
    <xf numFmtId="181" fontId="63" fillId="37" borderId="0" applyNumberFormat="0" applyBorder="0" applyAlignment="0" applyProtection="0"/>
    <xf numFmtId="181" fontId="63" fillId="37" borderId="0" applyNumberFormat="0" applyBorder="0" applyAlignment="0" applyProtection="0"/>
    <xf numFmtId="181" fontId="63" fillId="37" borderId="0" applyNumberFormat="0" applyBorder="0" applyAlignment="0" applyProtection="0"/>
    <xf numFmtId="181" fontId="63" fillId="37" borderId="0" applyNumberFormat="0" applyBorder="0" applyAlignment="0" applyProtection="0"/>
    <xf numFmtId="181" fontId="62" fillId="58" borderId="0" applyNumberFormat="0" applyBorder="0" applyAlignment="0" applyProtection="0"/>
    <xf numFmtId="181" fontId="62" fillId="58" borderId="0" applyNumberFormat="0" applyBorder="0" applyAlignment="0" applyProtection="0"/>
    <xf numFmtId="181" fontId="62" fillId="52" borderId="0" applyNumberFormat="0" applyBorder="0" applyAlignment="0" applyProtection="0"/>
    <xf numFmtId="181" fontId="62" fillId="52" borderId="0" applyNumberFormat="0" applyBorder="0" applyAlignment="0" applyProtection="0"/>
    <xf numFmtId="181" fontId="62" fillId="52" borderId="0" applyNumberFormat="0" applyBorder="0" applyAlignment="0" applyProtection="0"/>
    <xf numFmtId="181" fontId="62" fillId="52" borderId="0" applyNumberFormat="0" applyBorder="0" applyAlignment="0" applyProtection="0"/>
    <xf numFmtId="181" fontId="62" fillId="52" borderId="0" applyNumberFormat="0" applyBorder="0" applyAlignment="0" applyProtection="0"/>
    <xf numFmtId="181" fontId="64" fillId="43" borderId="0" applyNumberFormat="0" applyBorder="0" applyAlignment="0" applyProtection="0"/>
    <xf numFmtId="181" fontId="64" fillId="43" borderId="0" applyNumberFormat="0" applyBorder="0" applyAlignment="0" applyProtection="0"/>
    <xf numFmtId="181" fontId="64" fillId="43" borderId="0" applyNumberFormat="0" applyBorder="0" applyAlignment="0" applyProtection="0"/>
    <xf numFmtId="181" fontId="64" fillId="43" borderId="0" applyNumberFormat="0" applyBorder="0" applyAlignment="0" applyProtection="0"/>
    <xf numFmtId="181" fontId="64" fillId="43" borderId="0" applyNumberFormat="0" applyBorder="0" applyAlignment="0" applyProtection="0"/>
    <xf numFmtId="181" fontId="42" fillId="11" borderId="0" applyNumberFormat="0" applyBorder="0" applyAlignment="0" applyProtection="0"/>
    <xf numFmtId="181" fontId="42" fillId="11" borderId="0" applyNumberFormat="0" applyBorder="0" applyAlignment="0" applyProtection="0"/>
    <xf numFmtId="181" fontId="42" fillId="11" borderId="0" applyNumberFormat="0" applyBorder="0" applyAlignment="0" applyProtection="0"/>
    <xf numFmtId="181" fontId="65" fillId="11" borderId="0" applyNumberFormat="0" applyBorder="0" applyAlignment="0" applyProtection="0"/>
    <xf numFmtId="181" fontId="65" fillId="11" borderId="0" applyNumberFormat="0" applyBorder="0" applyAlignment="0" applyProtection="0"/>
    <xf numFmtId="181" fontId="64" fillId="47" borderId="0" applyNumberFormat="0" applyBorder="0" applyAlignment="0" applyProtection="0"/>
    <xf numFmtId="181" fontId="65" fillId="11" borderId="0" applyNumberFormat="0" applyBorder="0" applyAlignment="0" applyProtection="0"/>
    <xf numFmtId="181" fontId="64" fillId="47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181" fontId="64" fillId="47" borderId="0" applyNumberFormat="0" applyBorder="0" applyAlignment="0" applyProtection="0"/>
    <xf numFmtId="181" fontId="64" fillId="47" borderId="0" applyNumberFormat="0" applyBorder="0" applyAlignment="0" applyProtection="0"/>
    <xf numFmtId="181" fontId="64" fillId="47" borderId="0" applyNumberFormat="0" applyBorder="0" applyAlignment="0" applyProtection="0"/>
    <xf numFmtId="0" fontId="42" fillId="11" borderId="0" applyNumberFormat="0" applyBorder="0" applyAlignment="0" applyProtection="0"/>
    <xf numFmtId="181" fontId="64" fillId="47" borderId="0" applyNumberFormat="0" applyBorder="0" applyAlignment="0" applyProtection="0"/>
    <xf numFmtId="181" fontId="64" fillId="47" borderId="0" applyNumberFormat="0" applyBorder="0" applyAlignment="0" applyProtection="0"/>
    <xf numFmtId="181" fontId="64" fillId="47" borderId="0" applyNumberFormat="0" applyBorder="0" applyAlignment="0" applyProtection="0"/>
    <xf numFmtId="181" fontId="65" fillId="11" borderId="0" applyNumberFormat="0" applyBorder="0" applyAlignment="0" applyProtection="0"/>
    <xf numFmtId="181" fontId="65" fillId="11" borderId="0" applyNumberFormat="0" applyBorder="0" applyAlignment="0" applyProtection="0"/>
    <xf numFmtId="181" fontId="65" fillId="11" borderId="0" applyNumberFormat="0" applyBorder="0" applyAlignment="0" applyProtection="0"/>
    <xf numFmtId="181" fontId="65" fillId="11" borderId="0" applyNumberFormat="0" applyBorder="0" applyAlignment="0" applyProtection="0"/>
    <xf numFmtId="181" fontId="65" fillId="11" borderId="0" applyNumberFormat="0" applyBorder="0" applyAlignment="0" applyProtection="0"/>
    <xf numFmtId="181" fontId="65" fillId="11" borderId="0" applyNumberFormat="0" applyBorder="0" applyAlignment="0" applyProtection="0"/>
    <xf numFmtId="181" fontId="64" fillId="47" borderId="0" applyNumberFormat="0" applyBorder="0" applyAlignment="0" applyProtection="0"/>
    <xf numFmtId="181" fontId="64" fillId="47" borderId="0" applyNumberFormat="0" applyBorder="0" applyAlignment="0" applyProtection="0"/>
    <xf numFmtId="181" fontId="64" fillId="43" borderId="0" applyNumberFormat="0" applyBorder="0" applyAlignment="0" applyProtection="0"/>
    <xf numFmtId="181" fontId="64" fillId="43" borderId="0" applyNumberFormat="0" applyBorder="0" applyAlignment="0" applyProtection="0"/>
    <xf numFmtId="181" fontId="64" fillId="43" borderId="0" applyNumberFormat="0" applyBorder="0" applyAlignment="0" applyProtection="0"/>
    <xf numFmtId="181" fontId="64" fillId="43" borderId="0" applyNumberFormat="0" applyBorder="0" applyAlignment="0" applyProtection="0"/>
    <xf numFmtId="181" fontId="64" fillId="43" borderId="0" applyNumberFormat="0" applyBorder="0" applyAlignment="0" applyProtection="0"/>
    <xf numFmtId="181" fontId="66" fillId="61" borderId="19" applyNumberFormat="0" applyAlignment="0" applyProtection="0"/>
    <xf numFmtId="181" fontId="66" fillId="61" borderId="19" applyNumberFormat="0" applyAlignment="0" applyProtection="0"/>
    <xf numFmtId="181" fontId="66" fillId="61" borderId="19" applyNumberFormat="0" applyAlignment="0" applyProtection="0"/>
    <xf numFmtId="181" fontId="66" fillId="61" borderId="19" applyNumberFormat="0" applyAlignment="0" applyProtection="0"/>
    <xf numFmtId="181" fontId="66" fillId="61" borderId="19" applyNumberFormat="0" applyAlignment="0" applyProtection="0"/>
    <xf numFmtId="181" fontId="46" fillId="14" borderId="11" applyNumberFormat="0" applyAlignment="0" applyProtection="0"/>
    <xf numFmtId="181" fontId="46" fillId="14" borderId="11" applyNumberFormat="0" applyAlignment="0" applyProtection="0"/>
    <xf numFmtId="181" fontId="46" fillId="14" borderId="11" applyNumberFormat="0" applyAlignment="0" applyProtection="0"/>
    <xf numFmtId="181" fontId="67" fillId="14" borderId="11" applyNumberFormat="0" applyAlignment="0" applyProtection="0"/>
    <xf numFmtId="181" fontId="67" fillId="14" borderId="11" applyNumberFormat="0" applyAlignment="0" applyProtection="0"/>
    <xf numFmtId="181" fontId="68" fillId="4" borderId="19" applyNumberFormat="0" applyAlignment="0" applyProtection="0"/>
    <xf numFmtId="181" fontId="67" fillId="14" borderId="11" applyNumberFormat="0" applyAlignment="0" applyProtection="0"/>
    <xf numFmtId="181" fontId="68" fillId="4" borderId="19" applyNumberFormat="0" applyAlignment="0" applyProtection="0"/>
    <xf numFmtId="0" fontId="46" fillId="14" borderId="11" applyNumberFormat="0" applyAlignment="0" applyProtection="0"/>
    <xf numFmtId="0" fontId="46" fillId="14" borderId="11" applyNumberFormat="0" applyAlignment="0" applyProtection="0"/>
    <xf numFmtId="0" fontId="46" fillId="14" borderId="11" applyNumberFormat="0" applyAlignment="0" applyProtection="0"/>
    <xf numFmtId="0" fontId="46" fillId="14" borderId="11" applyNumberFormat="0" applyAlignment="0" applyProtection="0"/>
    <xf numFmtId="181" fontId="68" fillId="4" borderId="19" applyNumberFormat="0" applyAlignment="0" applyProtection="0"/>
    <xf numFmtId="181" fontId="68" fillId="4" borderId="19" applyNumberFormat="0" applyAlignment="0" applyProtection="0"/>
    <xf numFmtId="181" fontId="68" fillId="4" borderId="19" applyNumberFormat="0" applyAlignment="0" applyProtection="0"/>
    <xf numFmtId="0" fontId="46" fillId="14" borderId="11" applyNumberFormat="0" applyAlignment="0" applyProtection="0"/>
    <xf numFmtId="181" fontId="68" fillId="4" borderId="19" applyNumberFormat="0" applyAlignment="0" applyProtection="0"/>
    <xf numFmtId="181" fontId="68" fillId="4" borderId="19" applyNumberFormat="0" applyAlignment="0" applyProtection="0"/>
    <xf numFmtId="181" fontId="68" fillId="4" borderId="19" applyNumberFormat="0" applyAlignment="0" applyProtection="0"/>
    <xf numFmtId="181" fontId="67" fillId="14" borderId="11" applyNumberFormat="0" applyAlignment="0" applyProtection="0"/>
    <xf numFmtId="181" fontId="67" fillId="14" borderId="11" applyNumberFormat="0" applyAlignment="0" applyProtection="0"/>
    <xf numFmtId="181" fontId="67" fillId="14" borderId="11" applyNumberFormat="0" applyAlignment="0" applyProtection="0"/>
    <xf numFmtId="181" fontId="67" fillId="14" borderId="11" applyNumberFormat="0" applyAlignment="0" applyProtection="0"/>
    <xf numFmtId="181" fontId="67" fillId="14" borderId="11" applyNumberFormat="0" applyAlignment="0" applyProtection="0"/>
    <xf numFmtId="181" fontId="67" fillId="14" borderId="11" applyNumberFormat="0" applyAlignment="0" applyProtection="0"/>
    <xf numFmtId="181" fontId="68" fillId="4" borderId="19" applyNumberFormat="0" applyAlignment="0" applyProtection="0"/>
    <xf numFmtId="181" fontId="68" fillId="4" borderId="19" applyNumberFormat="0" applyAlignment="0" applyProtection="0"/>
    <xf numFmtId="181" fontId="66" fillId="61" borderId="19" applyNumberFormat="0" applyAlignment="0" applyProtection="0"/>
    <xf numFmtId="181" fontId="66" fillId="61" borderId="19" applyNumberFormat="0" applyAlignment="0" applyProtection="0"/>
    <xf numFmtId="181" fontId="66" fillId="61" borderId="19" applyNumberFormat="0" applyAlignment="0" applyProtection="0"/>
    <xf numFmtId="181" fontId="66" fillId="61" borderId="19" applyNumberFormat="0" applyAlignment="0" applyProtection="0"/>
    <xf numFmtId="181" fontId="66" fillId="61" borderId="19" applyNumberFormat="0" applyAlignment="0" applyProtection="0"/>
    <xf numFmtId="181" fontId="69" fillId="62" borderId="20" applyNumberFormat="0" applyAlignment="0" applyProtection="0"/>
    <xf numFmtId="181" fontId="69" fillId="62" borderId="20" applyNumberFormat="0" applyAlignment="0" applyProtection="0"/>
    <xf numFmtId="181" fontId="69" fillId="62" borderId="20" applyNumberFormat="0" applyAlignment="0" applyProtection="0"/>
    <xf numFmtId="181" fontId="69" fillId="62" borderId="20" applyNumberFormat="0" applyAlignment="0" applyProtection="0"/>
    <xf numFmtId="181" fontId="69" fillId="62" borderId="20" applyNumberFormat="0" applyAlignment="0" applyProtection="0"/>
    <xf numFmtId="181" fontId="48" fillId="15" borderId="14" applyNumberFormat="0" applyAlignment="0" applyProtection="0"/>
    <xf numFmtId="181" fontId="48" fillId="15" borderId="14" applyNumberFormat="0" applyAlignment="0" applyProtection="0"/>
    <xf numFmtId="181" fontId="48" fillId="15" borderId="14" applyNumberFormat="0" applyAlignment="0" applyProtection="0"/>
    <xf numFmtId="181" fontId="70" fillId="15" borderId="14" applyNumberFormat="0" applyAlignment="0" applyProtection="0"/>
    <xf numFmtId="181" fontId="70" fillId="15" borderId="14" applyNumberFormat="0" applyAlignment="0" applyProtection="0"/>
    <xf numFmtId="181" fontId="69" fillId="62" borderId="20" applyNumberFormat="0" applyAlignment="0" applyProtection="0"/>
    <xf numFmtId="181" fontId="70" fillId="15" borderId="14" applyNumberFormat="0" applyAlignment="0" applyProtection="0"/>
    <xf numFmtId="181" fontId="69" fillId="62" borderId="20" applyNumberFormat="0" applyAlignment="0" applyProtection="0"/>
    <xf numFmtId="0" fontId="48" fillId="15" borderId="14" applyNumberFormat="0" applyAlignment="0" applyProtection="0"/>
    <xf numFmtId="0" fontId="48" fillId="15" borderId="14" applyNumberFormat="0" applyAlignment="0" applyProtection="0"/>
    <xf numFmtId="0" fontId="48" fillId="15" borderId="14" applyNumberFormat="0" applyAlignment="0" applyProtection="0"/>
    <xf numFmtId="0" fontId="48" fillId="15" borderId="14" applyNumberFormat="0" applyAlignment="0" applyProtection="0"/>
    <xf numFmtId="181" fontId="69" fillId="62" borderId="20" applyNumberFormat="0" applyAlignment="0" applyProtection="0"/>
    <xf numFmtId="181" fontId="69" fillId="62" borderId="20" applyNumberFormat="0" applyAlignment="0" applyProtection="0"/>
    <xf numFmtId="181" fontId="69" fillId="62" borderId="20" applyNumberFormat="0" applyAlignment="0" applyProtection="0"/>
    <xf numFmtId="0" fontId="48" fillId="15" borderId="14" applyNumberFormat="0" applyAlignment="0" applyProtection="0"/>
    <xf numFmtId="181" fontId="69" fillId="62" borderId="20" applyNumberFormat="0" applyAlignment="0" applyProtection="0"/>
    <xf numFmtId="181" fontId="69" fillId="62" borderId="20" applyNumberFormat="0" applyAlignment="0" applyProtection="0"/>
    <xf numFmtId="181" fontId="69" fillId="62" borderId="20" applyNumberFormat="0" applyAlignment="0" applyProtection="0"/>
    <xf numFmtId="181" fontId="70" fillId="15" borderId="14" applyNumberFormat="0" applyAlignment="0" applyProtection="0"/>
    <xf numFmtId="181" fontId="70" fillId="15" borderId="14" applyNumberFormat="0" applyAlignment="0" applyProtection="0"/>
    <xf numFmtId="181" fontId="70" fillId="15" borderId="14" applyNumberFormat="0" applyAlignment="0" applyProtection="0"/>
    <xf numFmtId="181" fontId="70" fillId="15" borderId="14" applyNumberFormat="0" applyAlignment="0" applyProtection="0"/>
    <xf numFmtId="181" fontId="70" fillId="15" borderId="14" applyNumberFormat="0" applyAlignment="0" applyProtection="0"/>
    <xf numFmtId="181" fontId="70" fillId="15" borderId="14" applyNumberFormat="0" applyAlignment="0" applyProtection="0"/>
    <xf numFmtId="181" fontId="69" fillId="62" borderId="20" applyNumberFormat="0" applyAlignment="0" applyProtection="0"/>
    <xf numFmtId="181" fontId="69" fillId="62" borderId="20" applyNumberFormat="0" applyAlignment="0" applyProtection="0"/>
    <xf numFmtId="181" fontId="69" fillId="62" borderId="20" applyNumberFormat="0" applyAlignment="0" applyProtection="0"/>
    <xf numFmtId="181" fontId="69" fillId="62" borderId="20" applyNumberFormat="0" applyAlignment="0" applyProtection="0"/>
    <xf numFmtId="181" fontId="69" fillId="62" borderId="20" applyNumberFormat="0" applyAlignment="0" applyProtection="0"/>
    <xf numFmtId="181" fontId="69" fillId="62" borderId="20" applyNumberFormat="0" applyAlignment="0" applyProtection="0"/>
    <xf numFmtId="181" fontId="69" fillId="62" borderId="20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1" fillId="0" borderId="0" applyNumberFormat="0" applyFill="0" applyBorder="0" applyAlignment="0" applyProtection="0"/>
    <xf numFmtId="181" fontId="71" fillId="0" borderId="0" applyNumberFormat="0" applyFill="0" applyBorder="0" applyAlignment="0" applyProtection="0"/>
    <xf numFmtId="181" fontId="71" fillId="0" borderId="0" applyNumberFormat="0" applyFill="0" applyBorder="0" applyAlignment="0" applyProtection="0"/>
    <xf numFmtId="181" fontId="71" fillId="0" borderId="0" applyNumberFormat="0" applyFill="0" applyBorder="0" applyAlignment="0" applyProtection="0"/>
    <xf numFmtId="181" fontId="71" fillId="0" borderId="0" applyNumberFormat="0" applyFill="0" applyBorder="0" applyAlignment="0" applyProtection="0"/>
    <xf numFmtId="181" fontId="50" fillId="0" borderId="0" applyNumberFormat="0" applyFill="0" applyBorder="0" applyAlignment="0" applyProtection="0"/>
    <xf numFmtId="181" fontId="50" fillId="0" borderId="0" applyNumberFormat="0" applyFill="0" applyBorder="0" applyAlignment="0" applyProtection="0"/>
    <xf numFmtId="181" fontId="50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71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7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81" fontId="71" fillId="0" borderId="0" applyNumberFormat="0" applyFill="0" applyBorder="0" applyAlignment="0" applyProtection="0"/>
    <xf numFmtId="181" fontId="71" fillId="0" borderId="0" applyNumberFormat="0" applyFill="0" applyBorder="0" applyAlignment="0" applyProtection="0"/>
    <xf numFmtId="181" fontId="7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81" fontId="71" fillId="0" borderId="0" applyNumberFormat="0" applyFill="0" applyBorder="0" applyAlignment="0" applyProtection="0"/>
    <xf numFmtId="181" fontId="71" fillId="0" borderId="0" applyNumberFormat="0" applyFill="0" applyBorder="0" applyAlignment="0" applyProtection="0"/>
    <xf numFmtId="181" fontId="71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71" fillId="0" borderId="0" applyNumberFormat="0" applyFill="0" applyBorder="0" applyAlignment="0" applyProtection="0"/>
    <xf numFmtId="181" fontId="71" fillId="0" borderId="0" applyNumberFormat="0" applyFill="0" applyBorder="0" applyAlignment="0" applyProtection="0"/>
    <xf numFmtId="181" fontId="71" fillId="0" borderId="0" applyNumberFormat="0" applyFill="0" applyBorder="0" applyAlignment="0" applyProtection="0"/>
    <xf numFmtId="181" fontId="71" fillId="0" borderId="0" applyNumberFormat="0" applyFill="0" applyBorder="0" applyAlignment="0" applyProtection="0"/>
    <xf numFmtId="181" fontId="71" fillId="0" borderId="0" applyNumberFormat="0" applyFill="0" applyBorder="0" applyAlignment="0" applyProtection="0"/>
    <xf numFmtId="181" fontId="71" fillId="0" borderId="0" applyNumberFormat="0" applyFill="0" applyBorder="0" applyAlignment="0" applyProtection="0"/>
    <xf numFmtId="181" fontId="71" fillId="0" borderId="0" applyNumberFormat="0" applyFill="0" applyBorder="0" applyAlignment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10" fillId="0" borderId="0" applyProtection="0"/>
    <xf numFmtId="181" fontId="10" fillId="0" borderId="0" applyProtection="0"/>
    <xf numFmtId="181" fontId="10" fillId="0" borderId="0" applyProtection="0"/>
    <xf numFmtId="181" fontId="10" fillId="0" borderId="0" applyProtection="0"/>
    <xf numFmtId="181" fontId="10" fillId="0" borderId="0" applyProtection="0"/>
    <xf numFmtId="181" fontId="10" fillId="0" borderId="0" applyProtection="0"/>
    <xf numFmtId="181" fontId="10" fillId="0" borderId="0" applyProtection="0"/>
    <xf numFmtId="181" fontId="19" fillId="0" borderId="0" applyProtection="0"/>
    <xf numFmtId="181" fontId="19" fillId="0" borderId="0" applyProtection="0"/>
    <xf numFmtId="181" fontId="19" fillId="0" borderId="0" applyProtection="0"/>
    <xf numFmtId="181" fontId="19" fillId="0" borderId="0" applyProtection="0"/>
    <xf numFmtId="181" fontId="19" fillId="0" borderId="0" applyProtection="0"/>
    <xf numFmtId="181" fontId="19" fillId="0" borderId="0" applyProtection="0"/>
    <xf numFmtId="181" fontId="19" fillId="0" borderId="0" applyProtection="0"/>
    <xf numFmtId="181" fontId="20" fillId="0" borderId="0" applyProtection="0"/>
    <xf numFmtId="181" fontId="20" fillId="0" borderId="0" applyProtection="0"/>
    <xf numFmtId="181" fontId="20" fillId="0" borderId="0" applyProtection="0"/>
    <xf numFmtId="181" fontId="20" fillId="0" borderId="0" applyProtection="0"/>
    <xf numFmtId="181" fontId="20" fillId="0" borderId="0" applyProtection="0"/>
    <xf numFmtId="181" fontId="20" fillId="0" borderId="0" applyProtection="0"/>
    <xf numFmtId="181" fontId="20" fillId="0" borderId="0" applyProtection="0"/>
    <xf numFmtId="181" fontId="7" fillId="0" borderId="0" applyProtection="0"/>
    <xf numFmtId="181" fontId="7" fillId="0" borderId="0" applyProtection="0"/>
    <xf numFmtId="181" fontId="7" fillId="0" borderId="0" applyProtection="0"/>
    <xf numFmtId="181" fontId="7" fillId="0" borderId="0" applyProtection="0"/>
    <xf numFmtId="181" fontId="7" fillId="0" borderId="0" applyProtection="0"/>
    <xf numFmtId="181" fontId="7" fillId="0" borderId="0" applyProtection="0"/>
    <xf numFmtId="181" fontId="7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21" fillId="0" borderId="0" applyProtection="0"/>
    <xf numFmtId="181" fontId="21" fillId="0" borderId="0" applyProtection="0"/>
    <xf numFmtId="181" fontId="21" fillId="0" borderId="0" applyProtection="0"/>
    <xf numFmtId="181" fontId="21" fillId="0" borderId="0" applyProtection="0"/>
    <xf numFmtId="181" fontId="21" fillId="0" borderId="0" applyProtection="0"/>
    <xf numFmtId="181" fontId="21" fillId="0" borderId="0" applyProtection="0"/>
    <xf numFmtId="181" fontId="21" fillId="0" borderId="0" applyProtection="0"/>
    <xf numFmtId="181" fontId="73" fillId="45" borderId="0" applyNumberFormat="0" applyBorder="0" applyAlignment="0" applyProtection="0"/>
    <xf numFmtId="181" fontId="73" fillId="45" borderId="0" applyNumberFormat="0" applyBorder="0" applyAlignment="0" applyProtection="0"/>
    <xf numFmtId="181" fontId="73" fillId="45" borderId="0" applyNumberFormat="0" applyBorder="0" applyAlignment="0" applyProtection="0"/>
    <xf numFmtId="181" fontId="73" fillId="45" borderId="0" applyNumberFormat="0" applyBorder="0" applyAlignment="0" applyProtection="0"/>
    <xf numFmtId="181" fontId="73" fillId="45" borderId="0" applyNumberFormat="0" applyBorder="0" applyAlignment="0" applyProtection="0"/>
    <xf numFmtId="181" fontId="41" fillId="10" borderId="0" applyNumberFormat="0" applyBorder="0" applyAlignment="0" applyProtection="0"/>
    <xf numFmtId="181" fontId="41" fillId="10" borderId="0" applyNumberFormat="0" applyBorder="0" applyAlignment="0" applyProtection="0"/>
    <xf numFmtId="181" fontId="41" fillId="10" borderId="0" applyNumberFormat="0" applyBorder="0" applyAlignment="0" applyProtection="0"/>
    <xf numFmtId="181" fontId="74" fillId="10" borderId="0" applyNumberFormat="0" applyBorder="0" applyAlignment="0" applyProtection="0"/>
    <xf numFmtId="181" fontId="74" fillId="10" borderId="0" applyNumberFormat="0" applyBorder="0" applyAlignment="0" applyProtection="0"/>
    <xf numFmtId="181" fontId="73" fillId="48" borderId="0" applyNumberFormat="0" applyBorder="0" applyAlignment="0" applyProtection="0"/>
    <xf numFmtId="181" fontId="74" fillId="10" borderId="0" applyNumberFormat="0" applyBorder="0" applyAlignment="0" applyProtection="0"/>
    <xf numFmtId="181" fontId="73" fillId="48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181" fontId="73" fillId="48" borderId="0" applyNumberFormat="0" applyBorder="0" applyAlignment="0" applyProtection="0"/>
    <xf numFmtId="181" fontId="73" fillId="48" borderId="0" applyNumberFormat="0" applyBorder="0" applyAlignment="0" applyProtection="0"/>
    <xf numFmtId="181" fontId="73" fillId="48" borderId="0" applyNumberFormat="0" applyBorder="0" applyAlignment="0" applyProtection="0"/>
    <xf numFmtId="0" fontId="41" fillId="10" borderId="0" applyNumberFormat="0" applyBorder="0" applyAlignment="0" applyProtection="0"/>
    <xf numFmtId="181" fontId="73" fillId="48" borderId="0" applyNumberFormat="0" applyBorder="0" applyAlignment="0" applyProtection="0"/>
    <xf numFmtId="181" fontId="73" fillId="48" borderId="0" applyNumberFormat="0" applyBorder="0" applyAlignment="0" applyProtection="0"/>
    <xf numFmtId="181" fontId="73" fillId="48" borderId="0" applyNumberFormat="0" applyBorder="0" applyAlignment="0" applyProtection="0"/>
    <xf numFmtId="181" fontId="74" fillId="10" borderId="0" applyNumberFormat="0" applyBorder="0" applyAlignment="0" applyProtection="0"/>
    <xf numFmtId="181" fontId="74" fillId="10" borderId="0" applyNumberFormat="0" applyBorder="0" applyAlignment="0" applyProtection="0"/>
    <xf numFmtId="181" fontId="74" fillId="10" borderId="0" applyNumberFormat="0" applyBorder="0" applyAlignment="0" applyProtection="0"/>
    <xf numFmtId="181" fontId="74" fillId="10" borderId="0" applyNumberFormat="0" applyBorder="0" applyAlignment="0" applyProtection="0"/>
    <xf numFmtId="181" fontId="74" fillId="10" borderId="0" applyNumberFormat="0" applyBorder="0" applyAlignment="0" applyProtection="0"/>
    <xf numFmtId="181" fontId="74" fillId="10" borderId="0" applyNumberFormat="0" applyBorder="0" applyAlignment="0" applyProtection="0"/>
    <xf numFmtId="181" fontId="73" fillId="48" borderId="0" applyNumberFormat="0" applyBorder="0" applyAlignment="0" applyProtection="0"/>
    <xf numFmtId="181" fontId="73" fillId="48" borderId="0" applyNumberFormat="0" applyBorder="0" applyAlignment="0" applyProtection="0"/>
    <xf numFmtId="181" fontId="73" fillId="45" borderId="0" applyNumberFormat="0" applyBorder="0" applyAlignment="0" applyProtection="0"/>
    <xf numFmtId="181" fontId="73" fillId="45" borderId="0" applyNumberFormat="0" applyBorder="0" applyAlignment="0" applyProtection="0"/>
    <xf numFmtId="181" fontId="73" fillId="45" borderId="0" applyNumberFormat="0" applyBorder="0" applyAlignment="0" applyProtection="0"/>
    <xf numFmtId="181" fontId="73" fillId="45" borderId="0" applyNumberFormat="0" applyBorder="0" applyAlignment="0" applyProtection="0"/>
    <xf numFmtId="181" fontId="73" fillId="45" borderId="0" applyNumberFormat="0" applyBorder="0" applyAlignment="0" applyProtection="0"/>
    <xf numFmtId="181" fontId="75" fillId="0" borderId="21" applyNumberFormat="0" applyFill="0" applyAlignment="0" applyProtection="0"/>
    <xf numFmtId="181" fontId="75" fillId="0" borderId="21" applyNumberFormat="0" applyFill="0" applyAlignment="0" applyProtection="0"/>
    <xf numFmtId="181" fontId="75" fillId="0" borderId="21" applyNumberFormat="0" applyFill="0" applyAlignment="0" applyProtection="0"/>
    <xf numFmtId="181" fontId="75" fillId="0" borderId="21" applyNumberFormat="0" applyFill="0" applyAlignment="0" applyProtection="0"/>
    <xf numFmtId="181" fontId="75" fillId="0" borderId="21" applyNumberFormat="0" applyFill="0" applyAlignment="0" applyProtection="0"/>
    <xf numFmtId="181" fontId="76" fillId="0" borderId="16" applyNumberFormat="0" applyFill="0" applyAlignment="0" applyProtection="0"/>
    <xf numFmtId="181" fontId="76" fillId="0" borderId="16" applyNumberFormat="0" applyFill="0" applyAlignment="0" applyProtection="0"/>
    <xf numFmtId="181" fontId="76" fillId="0" borderId="16" applyNumberFormat="0" applyFill="0" applyAlignment="0" applyProtection="0"/>
    <xf numFmtId="181" fontId="57" fillId="0" borderId="16" applyNumberFormat="0" applyFill="0" applyAlignment="0" applyProtection="0"/>
    <xf numFmtId="181" fontId="57" fillId="0" borderId="16" applyNumberFormat="0" applyFill="0" applyAlignment="0" applyProtection="0"/>
    <xf numFmtId="181" fontId="77" fillId="0" borderId="22" applyNumberFormat="0" applyFill="0" applyAlignment="0" applyProtection="0"/>
    <xf numFmtId="181" fontId="57" fillId="0" borderId="16" applyNumberFormat="0" applyFill="0" applyAlignment="0" applyProtection="0"/>
    <xf numFmtId="181" fontId="77" fillId="0" borderId="22" applyNumberFormat="0" applyFill="0" applyAlignment="0" applyProtection="0"/>
    <xf numFmtId="0" fontId="76" fillId="0" borderId="16" applyNumberFormat="0" applyFill="0" applyAlignment="0" applyProtection="0"/>
    <xf numFmtId="0" fontId="76" fillId="0" borderId="16" applyNumberFormat="0" applyFill="0" applyAlignment="0" applyProtection="0"/>
    <xf numFmtId="0" fontId="76" fillId="0" borderId="16" applyNumberFormat="0" applyFill="0" applyAlignment="0" applyProtection="0"/>
    <xf numFmtId="0" fontId="76" fillId="0" borderId="16" applyNumberFormat="0" applyFill="0" applyAlignment="0" applyProtection="0"/>
    <xf numFmtId="181" fontId="77" fillId="0" borderId="22" applyNumberFormat="0" applyFill="0" applyAlignment="0" applyProtection="0"/>
    <xf numFmtId="181" fontId="77" fillId="0" borderId="22" applyNumberFormat="0" applyFill="0" applyAlignment="0" applyProtection="0"/>
    <xf numFmtId="181" fontId="77" fillId="0" borderId="22" applyNumberFormat="0" applyFill="0" applyAlignment="0" applyProtection="0"/>
    <xf numFmtId="0" fontId="76" fillId="0" borderId="16" applyNumberFormat="0" applyFill="0" applyAlignment="0" applyProtection="0"/>
    <xf numFmtId="181" fontId="77" fillId="0" borderId="22" applyNumberFormat="0" applyFill="0" applyAlignment="0" applyProtection="0"/>
    <xf numFmtId="181" fontId="77" fillId="0" borderId="22" applyNumberFormat="0" applyFill="0" applyAlignment="0" applyProtection="0"/>
    <xf numFmtId="181" fontId="77" fillId="0" borderId="22" applyNumberFormat="0" applyFill="0" applyAlignment="0" applyProtection="0"/>
    <xf numFmtId="181" fontId="57" fillId="0" borderId="16" applyNumberFormat="0" applyFill="0" applyAlignment="0" applyProtection="0"/>
    <xf numFmtId="181" fontId="57" fillId="0" borderId="16" applyNumberFormat="0" applyFill="0" applyAlignment="0" applyProtection="0"/>
    <xf numFmtId="181" fontId="57" fillId="0" borderId="16" applyNumberFormat="0" applyFill="0" applyAlignment="0" applyProtection="0"/>
    <xf numFmtId="181" fontId="22" fillId="0" borderId="0" applyNumberFormat="0" applyFill="0" applyBorder="0" applyAlignment="0" applyProtection="0"/>
    <xf numFmtId="181" fontId="22" fillId="0" borderId="0" applyNumberFormat="0" applyFill="0" applyBorder="0" applyAlignment="0" applyProtection="0"/>
    <xf numFmtId="181" fontId="57" fillId="0" borderId="16" applyNumberFormat="0" applyFill="0" applyAlignment="0" applyProtection="0"/>
    <xf numFmtId="181" fontId="57" fillId="0" borderId="16" applyNumberFormat="0" applyFill="0" applyAlignment="0" applyProtection="0"/>
    <xf numFmtId="181" fontId="57" fillId="0" borderId="16" applyNumberFormat="0" applyFill="0" applyAlignment="0" applyProtection="0"/>
    <xf numFmtId="181" fontId="77" fillId="0" borderId="22" applyNumberFormat="0" applyFill="0" applyAlignment="0" applyProtection="0"/>
    <xf numFmtId="181" fontId="77" fillId="0" borderId="22" applyNumberFormat="0" applyFill="0" applyAlignment="0" applyProtection="0"/>
    <xf numFmtId="181" fontId="75" fillId="0" borderId="21" applyNumberFormat="0" applyFill="0" applyAlignment="0" applyProtection="0"/>
    <xf numFmtId="181" fontId="75" fillId="0" borderId="21" applyNumberFormat="0" applyFill="0" applyAlignment="0" applyProtection="0"/>
    <xf numFmtId="181" fontId="75" fillId="0" borderId="21" applyNumberFormat="0" applyFill="0" applyAlignment="0" applyProtection="0"/>
    <xf numFmtId="181" fontId="75" fillId="0" borderId="21" applyNumberFormat="0" applyFill="0" applyAlignment="0" applyProtection="0"/>
    <xf numFmtId="181" fontId="75" fillId="0" borderId="21" applyNumberFormat="0" applyFill="0" applyAlignment="0" applyProtection="0"/>
    <xf numFmtId="181" fontId="78" fillId="0" borderId="23" applyNumberFormat="0" applyFill="0" applyAlignment="0" applyProtection="0"/>
    <xf numFmtId="181" fontId="78" fillId="0" borderId="23" applyNumberFormat="0" applyFill="0" applyAlignment="0" applyProtection="0"/>
    <xf numFmtId="181" fontId="78" fillId="0" borderId="23" applyNumberFormat="0" applyFill="0" applyAlignment="0" applyProtection="0"/>
    <xf numFmtId="181" fontId="78" fillId="0" borderId="23" applyNumberFormat="0" applyFill="0" applyAlignment="0" applyProtection="0"/>
    <xf numFmtId="181" fontId="78" fillId="0" borderId="23" applyNumberFormat="0" applyFill="0" applyAlignment="0" applyProtection="0"/>
    <xf numFmtId="181" fontId="79" fillId="0" borderId="17" applyNumberFormat="0" applyFill="0" applyAlignment="0" applyProtection="0"/>
    <xf numFmtId="181" fontId="79" fillId="0" borderId="17" applyNumberFormat="0" applyFill="0" applyAlignment="0" applyProtection="0"/>
    <xf numFmtId="181" fontId="79" fillId="0" borderId="17" applyNumberFormat="0" applyFill="0" applyAlignment="0" applyProtection="0"/>
    <xf numFmtId="181" fontId="58" fillId="0" borderId="17" applyNumberFormat="0" applyFill="0" applyAlignment="0" applyProtection="0"/>
    <xf numFmtId="181" fontId="58" fillId="0" borderId="17" applyNumberFormat="0" applyFill="0" applyAlignment="0" applyProtection="0"/>
    <xf numFmtId="181" fontId="80" fillId="0" borderId="24" applyNumberFormat="0" applyFill="0" applyAlignment="0" applyProtection="0"/>
    <xf numFmtId="181" fontId="58" fillId="0" borderId="17" applyNumberFormat="0" applyFill="0" applyAlignment="0" applyProtection="0"/>
    <xf numFmtId="181" fontId="80" fillId="0" borderId="24" applyNumberFormat="0" applyFill="0" applyAlignment="0" applyProtection="0"/>
    <xf numFmtId="0" fontId="79" fillId="0" borderId="17" applyNumberFormat="0" applyFill="0" applyAlignment="0" applyProtection="0"/>
    <xf numFmtId="0" fontId="79" fillId="0" borderId="17" applyNumberFormat="0" applyFill="0" applyAlignment="0" applyProtection="0"/>
    <xf numFmtId="0" fontId="79" fillId="0" borderId="17" applyNumberFormat="0" applyFill="0" applyAlignment="0" applyProtection="0"/>
    <xf numFmtId="0" fontId="79" fillId="0" borderId="17" applyNumberFormat="0" applyFill="0" applyAlignment="0" applyProtection="0"/>
    <xf numFmtId="181" fontId="80" fillId="0" borderId="24" applyNumberFormat="0" applyFill="0" applyAlignment="0" applyProtection="0"/>
    <xf numFmtId="181" fontId="80" fillId="0" borderId="24" applyNumberFormat="0" applyFill="0" applyAlignment="0" applyProtection="0"/>
    <xf numFmtId="181" fontId="80" fillId="0" borderId="24" applyNumberFormat="0" applyFill="0" applyAlignment="0" applyProtection="0"/>
    <xf numFmtId="0" fontId="79" fillId="0" borderId="17" applyNumberFormat="0" applyFill="0" applyAlignment="0" applyProtection="0"/>
    <xf numFmtId="181" fontId="80" fillId="0" borderId="24" applyNumberFormat="0" applyFill="0" applyAlignment="0" applyProtection="0"/>
    <xf numFmtId="181" fontId="80" fillId="0" borderId="24" applyNumberFormat="0" applyFill="0" applyAlignment="0" applyProtection="0"/>
    <xf numFmtId="181" fontId="80" fillId="0" borderId="24" applyNumberFormat="0" applyFill="0" applyAlignment="0" applyProtection="0"/>
    <xf numFmtId="181" fontId="58" fillId="0" borderId="17" applyNumberFormat="0" applyFill="0" applyAlignment="0" applyProtection="0"/>
    <xf numFmtId="181" fontId="58" fillId="0" borderId="17" applyNumberFormat="0" applyFill="0" applyAlignment="0" applyProtection="0"/>
    <xf numFmtId="181" fontId="58" fillId="0" borderId="17" applyNumberFormat="0" applyFill="0" applyAlignment="0" applyProtection="0"/>
    <xf numFmtId="181" fontId="23" fillId="0" borderId="0" applyNumberFormat="0" applyFill="0" applyBorder="0" applyAlignment="0" applyProtection="0"/>
    <xf numFmtId="181" fontId="23" fillId="0" borderId="0" applyNumberFormat="0" applyFill="0" applyBorder="0" applyAlignment="0" applyProtection="0"/>
    <xf numFmtId="181" fontId="58" fillId="0" borderId="17" applyNumberFormat="0" applyFill="0" applyAlignment="0" applyProtection="0"/>
    <xf numFmtId="181" fontId="58" fillId="0" borderId="17" applyNumberFormat="0" applyFill="0" applyAlignment="0" applyProtection="0"/>
    <xf numFmtId="181" fontId="58" fillId="0" borderId="17" applyNumberFormat="0" applyFill="0" applyAlignment="0" applyProtection="0"/>
    <xf numFmtId="181" fontId="80" fillId="0" borderId="24" applyNumberFormat="0" applyFill="0" applyAlignment="0" applyProtection="0"/>
    <xf numFmtId="181" fontId="80" fillId="0" borderId="24" applyNumberFormat="0" applyFill="0" applyAlignment="0" applyProtection="0"/>
    <xf numFmtId="181" fontId="78" fillId="0" borderId="23" applyNumberFormat="0" applyFill="0" applyAlignment="0" applyProtection="0"/>
    <xf numFmtId="181" fontId="78" fillId="0" borderId="23" applyNumberFormat="0" applyFill="0" applyAlignment="0" applyProtection="0"/>
    <xf numFmtId="181" fontId="78" fillId="0" borderId="23" applyNumberFormat="0" applyFill="0" applyAlignment="0" applyProtection="0"/>
    <xf numFmtId="181" fontId="78" fillId="0" borderId="23" applyNumberFormat="0" applyFill="0" applyAlignment="0" applyProtection="0"/>
    <xf numFmtId="181" fontId="78" fillId="0" borderId="23" applyNumberFormat="0" applyFill="0" applyAlignment="0" applyProtection="0"/>
    <xf numFmtId="181" fontId="81" fillId="0" borderId="25" applyNumberFormat="0" applyFill="0" applyAlignment="0" applyProtection="0"/>
    <xf numFmtId="181" fontId="81" fillId="0" borderId="25" applyNumberFormat="0" applyFill="0" applyAlignment="0" applyProtection="0"/>
    <xf numFmtId="181" fontId="81" fillId="0" borderId="25" applyNumberFormat="0" applyFill="0" applyAlignment="0" applyProtection="0"/>
    <xf numFmtId="181" fontId="81" fillId="0" borderId="25" applyNumberFormat="0" applyFill="0" applyAlignment="0" applyProtection="0"/>
    <xf numFmtId="181" fontId="81" fillId="0" borderId="25" applyNumberFormat="0" applyFill="0" applyAlignment="0" applyProtection="0"/>
    <xf numFmtId="181" fontId="40" fillId="0" borderId="10" applyNumberFormat="0" applyFill="0" applyAlignment="0" applyProtection="0"/>
    <xf numFmtId="181" fontId="40" fillId="0" borderId="10" applyNumberFormat="0" applyFill="0" applyAlignment="0" applyProtection="0"/>
    <xf numFmtId="181" fontId="40" fillId="0" borderId="10" applyNumberFormat="0" applyFill="0" applyAlignment="0" applyProtection="0"/>
    <xf numFmtId="181" fontId="59" fillId="0" borderId="10" applyNumberFormat="0" applyFill="0" applyAlignment="0" applyProtection="0"/>
    <xf numFmtId="181" fontId="59" fillId="0" borderId="10" applyNumberFormat="0" applyFill="0" applyAlignment="0" applyProtection="0"/>
    <xf numFmtId="181" fontId="82" fillId="0" borderId="26" applyNumberFormat="0" applyFill="0" applyAlignment="0" applyProtection="0"/>
    <xf numFmtId="181" fontId="59" fillId="0" borderId="10" applyNumberFormat="0" applyFill="0" applyAlignment="0" applyProtection="0"/>
    <xf numFmtId="181" fontId="82" fillId="0" borderId="26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181" fontId="82" fillId="0" borderId="26" applyNumberFormat="0" applyFill="0" applyAlignment="0" applyProtection="0"/>
    <xf numFmtId="181" fontId="82" fillId="0" borderId="26" applyNumberFormat="0" applyFill="0" applyAlignment="0" applyProtection="0"/>
    <xf numFmtId="181" fontId="82" fillId="0" borderId="26" applyNumberFormat="0" applyFill="0" applyAlignment="0" applyProtection="0"/>
    <xf numFmtId="0" fontId="40" fillId="0" borderId="10" applyNumberFormat="0" applyFill="0" applyAlignment="0" applyProtection="0"/>
    <xf numFmtId="181" fontId="82" fillId="0" borderId="26" applyNumberFormat="0" applyFill="0" applyAlignment="0" applyProtection="0"/>
    <xf numFmtId="181" fontId="82" fillId="0" borderId="26" applyNumberFormat="0" applyFill="0" applyAlignment="0" applyProtection="0"/>
    <xf numFmtId="181" fontId="82" fillId="0" borderId="26" applyNumberFormat="0" applyFill="0" applyAlignment="0" applyProtection="0"/>
    <xf numFmtId="181" fontId="59" fillId="0" borderId="10" applyNumberFormat="0" applyFill="0" applyAlignment="0" applyProtection="0"/>
    <xf numFmtId="181" fontId="59" fillId="0" borderId="10" applyNumberFormat="0" applyFill="0" applyAlignment="0" applyProtection="0"/>
    <xf numFmtId="181" fontId="59" fillId="0" borderId="10" applyNumberFormat="0" applyFill="0" applyAlignment="0" applyProtection="0"/>
    <xf numFmtId="181" fontId="59" fillId="0" borderId="10" applyNumberFormat="0" applyFill="0" applyAlignment="0" applyProtection="0"/>
    <xf numFmtId="181" fontId="59" fillId="0" borderId="10" applyNumberFormat="0" applyFill="0" applyAlignment="0" applyProtection="0"/>
    <xf numFmtId="181" fontId="59" fillId="0" borderId="10" applyNumberFormat="0" applyFill="0" applyAlignment="0" applyProtection="0"/>
    <xf numFmtId="181" fontId="82" fillId="0" borderId="26" applyNumberFormat="0" applyFill="0" applyAlignment="0" applyProtection="0"/>
    <xf numFmtId="181" fontId="82" fillId="0" borderId="26" applyNumberFormat="0" applyFill="0" applyAlignment="0" applyProtection="0"/>
    <xf numFmtId="181" fontId="81" fillId="0" borderId="25" applyNumberFormat="0" applyFill="0" applyAlignment="0" applyProtection="0"/>
    <xf numFmtId="181" fontId="81" fillId="0" borderId="25" applyNumberFormat="0" applyFill="0" applyAlignment="0" applyProtection="0"/>
    <xf numFmtId="181" fontId="81" fillId="0" borderId="25" applyNumberFormat="0" applyFill="0" applyAlignment="0" applyProtection="0"/>
    <xf numFmtId="181" fontId="81" fillId="0" borderId="25" applyNumberFormat="0" applyFill="0" applyAlignment="0" applyProtection="0"/>
    <xf numFmtId="181" fontId="81" fillId="0" borderId="25" applyNumberFormat="0" applyFill="0" applyAlignment="0" applyProtection="0"/>
    <xf numFmtId="181" fontId="81" fillId="0" borderId="0" applyNumberFormat="0" applyFill="0" applyBorder="0" applyAlignment="0" applyProtection="0"/>
    <xf numFmtId="181" fontId="81" fillId="0" borderId="0" applyNumberFormat="0" applyFill="0" applyBorder="0" applyAlignment="0" applyProtection="0"/>
    <xf numFmtId="181" fontId="81" fillId="0" borderId="0" applyNumberFormat="0" applyFill="0" applyBorder="0" applyAlignment="0" applyProtection="0"/>
    <xf numFmtId="181" fontId="81" fillId="0" borderId="0" applyNumberFormat="0" applyFill="0" applyBorder="0" applyAlignment="0" applyProtection="0"/>
    <xf numFmtId="181" fontId="81" fillId="0" borderId="0" applyNumberFormat="0" applyFill="0" applyBorder="0" applyAlignment="0" applyProtection="0"/>
    <xf numFmtId="181" fontId="40" fillId="0" borderId="0" applyNumberFormat="0" applyFill="0" applyBorder="0" applyAlignment="0" applyProtection="0"/>
    <xf numFmtId="181" fontId="40" fillId="0" borderId="0" applyNumberFormat="0" applyFill="0" applyBorder="0" applyAlignment="0" applyProtection="0"/>
    <xf numFmtId="181" fontId="40" fillId="0" borderId="0" applyNumberFormat="0" applyFill="0" applyBorder="0" applyAlignment="0" applyProtection="0"/>
    <xf numFmtId="181" fontId="59" fillId="0" borderId="0" applyNumberFormat="0" applyFill="0" applyBorder="0" applyAlignment="0" applyProtection="0"/>
    <xf numFmtId="181" fontId="59" fillId="0" borderId="0" applyNumberFormat="0" applyFill="0" applyBorder="0" applyAlignment="0" applyProtection="0"/>
    <xf numFmtId="181" fontId="82" fillId="0" borderId="0" applyNumberFormat="0" applyFill="0" applyBorder="0" applyAlignment="0" applyProtection="0"/>
    <xf numFmtId="181" fontId="59" fillId="0" borderId="0" applyNumberFormat="0" applyFill="0" applyBorder="0" applyAlignment="0" applyProtection="0"/>
    <xf numFmtId="181" fontId="8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81" fontId="82" fillId="0" borderId="0" applyNumberFormat="0" applyFill="0" applyBorder="0" applyAlignment="0" applyProtection="0"/>
    <xf numFmtId="181" fontId="82" fillId="0" borderId="0" applyNumberFormat="0" applyFill="0" applyBorder="0" applyAlignment="0" applyProtection="0"/>
    <xf numFmtId="181" fontId="8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81" fontId="82" fillId="0" borderId="0" applyNumberFormat="0" applyFill="0" applyBorder="0" applyAlignment="0" applyProtection="0"/>
    <xf numFmtId="181" fontId="82" fillId="0" borderId="0" applyNumberFormat="0" applyFill="0" applyBorder="0" applyAlignment="0" applyProtection="0"/>
    <xf numFmtId="181" fontId="82" fillId="0" borderId="0" applyNumberFormat="0" applyFill="0" applyBorder="0" applyAlignment="0" applyProtection="0"/>
    <xf numFmtId="181" fontId="59" fillId="0" borderId="0" applyNumberFormat="0" applyFill="0" applyBorder="0" applyAlignment="0" applyProtection="0"/>
    <xf numFmtId="181" fontId="59" fillId="0" borderId="0" applyNumberFormat="0" applyFill="0" applyBorder="0" applyAlignment="0" applyProtection="0"/>
    <xf numFmtId="181" fontId="59" fillId="0" borderId="0" applyNumberFormat="0" applyFill="0" applyBorder="0" applyAlignment="0" applyProtection="0"/>
    <xf numFmtId="181" fontId="59" fillId="0" borderId="0" applyNumberFormat="0" applyFill="0" applyBorder="0" applyAlignment="0" applyProtection="0"/>
    <xf numFmtId="181" fontId="59" fillId="0" borderId="0" applyNumberFormat="0" applyFill="0" applyBorder="0" applyAlignment="0" applyProtection="0"/>
    <xf numFmtId="181" fontId="59" fillId="0" borderId="0" applyNumberFormat="0" applyFill="0" applyBorder="0" applyAlignment="0" applyProtection="0"/>
    <xf numFmtId="181" fontId="82" fillId="0" borderId="0" applyNumberFormat="0" applyFill="0" applyBorder="0" applyAlignment="0" applyProtection="0"/>
    <xf numFmtId="181" fontId="82" fillId="0" borderId="0" applyNumberFormat="0" applyFill="0" applyBorder="0" applyAlignment="0" applyProtection="0"/>
    <xf numFmtId="181" fontId="81" fillId="0" borderId="0" applyNumberFormat="0" applyFill="0" applyBorder="0" applyAlignment="0" applyProtection="0"/>
    <xf numFmtId="181" fontId="81" fillId="0" borderId="0" applyNumberFormat="0" applyFill="0" applyBorder="0" applyAlignment="0" applyProtection="0"/>
    <xf numFmtId="181" fontId="81" fillId="0" borderId="0" applyNumberFormat="0" applyFill="0" applyBorder="0" applyAlignment="0" applyProtection="0"/>
    <xf numFmtId="181" fontId="81" fillId="0" borderId="0" applyNumberFormat="0" applyFill="0" applyBorder="0" applyAlignment="0" applyProtection="0"/>
    <xf numFmtId="181" fontId="81" fillId="0" borderId="0" applyNumberFormat="0" applyFill="0" applyBorder="0" applyAlignment="0" applyProtection="0"/>
    <xf numFmtId="181" fontId="83" fillId="2" borderId="19" applyNumberFormat="0" applyAlignment="0" applyProtection="0"/>
    <xf numFmtId="181" fontId="83" fillId="2" borderId="19" applyNumberFormat="0" applyAlignment="0" applyProtection="0"/>
    <xf numFmtId="181" fontId="83" fillId="2" borderId="19" applyNumberFormat="0" applyAlignment="0" applyProtection="0"/>
    <xf numFmtId="181" fontId="83" fillId="2" borderId="19" applyNumberFormat="0" applyAlignment="0" applyProtection="0"/>
    <xf numFmtId="181" fontId="83" fillId="2" borderId="19" applyNumberFormat="0" applyAlignment="0" applyProtection="0"/>
    <xf numFmtId="181" fontId="44" fillId="13" borderId="11" applyNumberFormat="0" applyAlignment="0" applyProtection="0"/>
    <xf numFmtId="181" fontId="44" fillId="13" borderId="11" applyNumberFormat="0" applyAlignment="0" applyProtection="0"/>
    <xf numFmtId="181" fontId="44" fillId="13" borderId="11" applyNumberFormat="0" applyAlignment="0" applyProtection="0"/>
    <xf numFmtId="181" fontId="84" fillId="13" borderId="11" applyNumberFormat="0" applyAlignment="0" applyProtection="0"/>
    <xf numFmtId="181" fontId="84" fillId="13" borderId="11" applyNumberFormat="0" applyAlignment="0" applyProtection="0"/>
    <xf numFmtId="181" fontId="83" fillId="3" borderId="19" applyNumberFormat="0" applyAlignment="0" applyProtection="0"/>
    <xf numFmtId="181" fontId="84" fillId="13" borderId="11" applyNumberFormat="0" applyAlignment="0" applyProtection="0"/>
    <xf numFmtId="181" fontId="83" fillId="3" borderId="19" applyNumberFormat="0" applyAlignment="0" applyProtection="0"/>
    <xf numFmtId="0" fontId="44" fillId="13" borderId="11" applyNumberFormat="0" applyAlignment="0" applyProtection="0"/>
    <xf numFmtId="0" fontId="44" fillId="13" borderId="11" applyNumberFormat="0" applyAlignment="0" applyProtection="0"/>
    <xf numFmtId="0" fontId="44" fillId="13" borderId="11" applyNumberFormat="0" applyAlignment="0" applyProtection="0"/>
    <xf numFmtId="0" fontId="44" fillId="13" borderId="11" applyNumberFormat="0" applyAlignment="0" applyProtection="0"/>
    <xf numFmtId="181" fontId="83" fillId="3" borderId="19" applyNumberFormat="0" applyAlignment="0" applyProtection="0"/>
    <xf numFmtId="181" fontId="83" fillId="3" borderId="19" applyNumberFormat="0" applyAlignment="0" applyProtection="0"/>
    <xf numFmtId="181" fontId="83" fillId="3" borderId="19" applyNumberFormat="0" applyAlignment="0" applyProtection="0"/>
    <xf numFmtId="0" fontId="44" fillId="13" borderId="11" applyNumberFormat="0" applyAlignment="0" applyProtection="0"/>
    <xf numFmtId="181" fontId="83" fillId="3" borderId="19" applyNumberFormat="0" applyAlignment="0" applyProtection="0"/>
    <xf numFmtId="181" fontId="83" fillId="3" borderId="19" applyNumberFormat="0" applyAlignment="0" applyProtection="0"/>
    <xf numFmtId="181" fontId="83" fillId="3" borderId="19" applyNumberFormat="0" applyAlignment="0" applyProtection="0"/>
    <xf numFmtId="181" fontId="84" fillId="13" borderId="11" applyNumberFormat="0" applyAlignment="0" applyProtection="0"/>
    <xf numFmtId="181" fontId="84" fillId="13" borderId="11" applyNumberFormat="0" applyAlignment="0" applyProtection="0"/>
    <xf numFmtId="181" fontId="84" fillId="13" borderId="11" applyNumberFormat="0" applyAlignment="0" applyProtection="0"/>
    <xf numFmtId="181" fontId="84" fillId="13" borderId="11" applyNumberFormat="0" applyAlignment="0" applyProtection="0"/>
    <xf numFmtId="181" fontId="84" fillId="13" borderId="11" applyNumberFormat="0" applyAlignment="0" applyProtection="0"/>
    <xf numFmtId="181" fontId="84" fillId="13" borderId="11" applyNumberFormat="0" applyAlignment="0" applyProtection="0"/>
    <xf numFmtId="181" fontId="83" fillId="3" borderId="19" applyNumberFormat="0" applyAlignment="0" applyProtection="0"/>
    <xf numFmtId="181" fontId="83" fillId="3" borderId="19" applyNumberFormat="0" applyAlignment="0" applyProtection="0"/>
    <xf numFmtId="181" fontId="83" fillId="2" borderId="19" applyNumberFormat="0" applyAlignment="0" applyProtection="0"/>
    <xf numFmtId="181" fontId="83" fillId="2" borderId="19" applyNumberFormat="0" applyAlignment="0" applyProtection="0"/>
    <xf numFmtId="181" fontId="83" fillId="2" borderId="19" applyNumberFormat="0" applyAlignment="0" applyProtection="0"/>
    <xf numFmtId="181" fontId="83" fillId="2" borderId="19" applyNumberFormat="0" applyAlignment="0" applyProtection="0"/>
    <xf numFmtId="181" fontId="83" fillId="2" borderId="19" applyNumberFormat="0" applyAlignment="0" applyProtection="0"/>
    <xf numFmtId="181" fontId="85" fillId="0" borderId="27" applyNumberFormat="0" applyFill="0" applyAlignment="0" applyProtection="0"/>
    <xf numFmtId="181" fontId="85" fillId="0" borderId="27" applyNumberFormat="0" applyFill="0" applyAlignment="0" applyProtection="0"/>
    <xf numFmtId="181" fontId="85" fillId="0" borderId="27" applyNumberFormat="0" applyFill="0" applyAlignment="0" applyProtection="0"/>
    <xf numFmtId="181" fontId="85" fillId="0" borderId="27" applyNumberFormat="0" applyFill="0" applyAlignment="0" applyProtection="0"/>
    <xf numFmtId="181" fontId="85" fillId="0" borderId="27" applyNumberFormat="0" applyFill="0" applyAlignment="0" applyProtection="0"/>
    <xf numFmtId="181" fontId="47" fillId="0" borderId="13" applyNumberFormat="0" applyFill="0" applyAlignment="0" applyProtection="0"/>
    <xf numFmtId="181" fontId="47" fillId="0" borderId="13" applyNumberFormat="0" applyFill="0" applyAlignment="0" applyProtection="0"/>
    <xf numFmtId="181" fontId="47" fillId="0" borderId="13" applyNumberFormat="0" applyFill="0" applyAlignment="0" applyProtection="0"/>
    <xf numFmtId="181" fontId="86" fillId="0" borderId="13" applyNumberFormat="0" applyFill="0" applyAlignment="0" applyProtection="0"/>
    <xf numFmtId="181" fontId="86" fillId="0" borderId="13" applyNumberFormat="0" applyFill="0" applyAlignment="0" applyProtection="0"/>
    <xf numFmtId="181" fontId="87" fillId="0" borderId="28" applyNumberFormat="0" applyFill="0" applyAlignment="0" applyProtection="0"/>
    <xf numFmtId="181" fontId="86" fillId="0" borderId="13" applyNumberFormat="0" applyFill="0" applyAlignment="0" applyProtection="0"/>
    <xf numFmtId="181" fontId="87" fillId="0" borderId="28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181" fontId="87" fillId="0" borderId="28" applyNumberFormat="0" applyFill="0" applyAlignment="0" applyProtection="0"/>
    <xf numFmtId="181" fontId="87" fillId="0" borderId="28" applyNumberFormat="0" applyFill="0" applyAlignment="0" applyProtection="0"/>
    <xf numFmtId="181" fontId="87" fillId="0" borderId="28" applyNumberFormat="0" applyFill="0" applyAlignment="0" applyProtection="0"/>
    <xf numFmtId="0" fontId="47" fillId="0" borderId="13" applyNumberFormat="0" applyFill="0" applyAlignment="0" applyProtection="0"/>
    <xf numFmtId="181" fontId="87" fillId="0" borderId="28" applyNumberFormat="0" applyFill="0" applyAlignment="0" applyProtection="0"/>
    <xf numFmtId="181" fontId="87" fillId="0" borderId="28" applyNumberFormat="0" applyFill="0" applyAlignment="0" applyProtection="0"/>
    <xf numFmtId="181" fontId="87" fillId="0" borderId="28" applyNumberFormat="0" applyFill="0" applyAlignment="0" applyProtection="0"/>
    <xf numFmtId="181" fontId="86" fillId="0" borderId="13" applyNumberFormat="0" applyFill="0" applyAlignment="0" applyProtection="0"/>
    <xf numFmtId="181" fontId="86" fillId="0" borderId="13" applyNumberFormat="0" applyFill="0" applyAlignment="0" applyProtection="0"/>
    <xf numFmtId="181" fontId="86" fillId="0" borderId="13" applyNumberFormat="0" applyFill="0" applyAlignment="0" applyProtection="0"/>
    <xf numFmtId="181" fontId="86" fillId="0" borderId="13" applyNumberFormat="0" applyFill="0" applyAlignment="0" applyProtection="0"/>
    <xf numFmtId="181" fontId="86" fillId="0" borderId="13" applyNumberFormat="0" applyFill="0" applyAlignment="0" applyProtection="0"/>
    <xf numFmtId="181" fontId="86" fillId="0" borderId="13" applyNumberFormat="0" applyFill="0" applyAlignment="0" applyProtection="0"/>
    <xf numFmtId="181" fontId="87" fillId="0" borderId="28" applyNumberFormat="0" applyFill="0" applyAlignment="0" applyProtection="0"/>
    <xf numFmtId="181" fontId="87" fillId="0" borderId="28" applyNumberFormat="0" applyFill="0" applyAlignment="0" applyProtection="0"/>
    <xf numFmtId="181" fontId="85" fillId="0" borderId="27" applyNumberFormat="0" applyFill="0" applyAlignment="0" applyProtection="0"/>
    <xf numFmtId="181" fontId="85" fillId="0" borderId="27" applyNumberFormat="0" applyFill="0" applyAlignment="0" applyProtection="0"/>
    <xf numFmtId="181" fontId="85" fillId="0" borderId="27" applyNumberFormat="0" applyFill="0" applyAlignment="0" applyProtection="0"/>
    <xf numFmtId="181" fontId="85" fillId="0" borderId="27" applyNumberFormat="0" applyFill="0" applyAlignment="0" applyProtection="0"/>
    <xf numFmtId="181" fontId="85" fillId="0" borderId="27" applyNumberFormat="0" applyFill="0" applyAlignment="0" applyProtection="0"/>
    <xf numFmtId="181" fontId="88" fillId="3" borderId="0" applyNumberFormat="0" applyBorder="0" applyAlignment="0" applyProtection="0"/>
    <xf numFmtId="181" fontId="88" fillId="3" borderId="0" applyNumberFormat="0" applyBorder="0" applyAlignment="0" applyProtection="0"/>
    <xf numFmtId="181" fontId="88" fillId="3" borderId="0" applyNumberFormat="0" applyBorder="0" applyAlignment="0" applyProtection="0"/>
    <xf numFmtId="181" fontId="88" fillId="3" borderId="0" applyNumberFormat="0" applyBorder="0" applyAlignment="0" applyProtection="0"/>
    <xf numFmtId="181" fontId="88" fillId="3" borderId="0" applyNumberFormat="0" applyBorder="0" applyAlignment="0" applyProtection="0"/>
    <xf numFmtId="181" fontId="43" fillId="12" borderId="0" applyNumberFormat="0" applyBorder="0" applyAlignment="0" applyProtection="0"/>
    <xf numFmtId="181" fontId="43" fillId="12" borderId="0" applyNumberFormat="0" applyBorder="0" applyAlignment="0" applyProtection="0"/>
    <xf numFmtId="181" fontId="43" fillId="12" borderId="0" applyNumberFormat="0" applyBorder="0" applyAlignment="0" applyProtection="0"/>
    <xf numFmtId="181" fontId="89" fillId="12" borderId="0" applyNumberFormat="0" applyBorder="0" applyAlignment="0" applyProtection="0"/>
    <xf numFmtId="181" fontId="89" fillId="12" borderId="0" applyNumberFormat="0" applyBorder="0" applyAlignment="0" applyProtection="0"/>
    <xf numFmtId="181" fontId="90" fillId="3" borderId="0" applyNumberFormat="0" applyBorder="0" applyAlignment="0" applyProtection="0"/>
    <xf numFmtId="181" fontId="89" fillId="12" borderId="0" applyNumberFormat="0" applyBorder="0" applyAlignment="0" applyProtection="0"/>
    <xf numFmtId="181" fontId="90" fillId="3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181" fontId="90" fillId="3" borderId="0" applyNumberFormat="0" applyBorder="0" applyAlignment="0" applyProtection="0"/>
    <xf numFmtId="181" fontId="90" fillId="3" borderId="0" applyNumberFormat="0" applyBorder="0" applyAlignment="0" applyProtection="0"/>
    <xf numFmtId="181" fontId="90" fillId="3" borderId="0" applyNumberFormat="0" applyBorder="0" applyAlignment="0" applyProtection="0"/>
    <xf numFmtId="0" fontId="43" fillId="12" borderId="0" applyNumberFormat="0" applyBorder="0" applyAlignment="0" applyProtection="0"/>
    <xf numFmtId="181" fontId="90" fillId="3" borderId="0" applyNumberFormat="0" applyBorder="0" applyAlignment="0" applyProtection="0"/>
    <xf numFmtId="181" fontId="90" fillId="3" borderId="0" applyNumberFormat="0" applyBorder="0" applyAlignment="0" applyProtection="0"/>
    <xf numFmtId="181" fontId="90" fillId="3" borderId="0" applyNumberFormat="0" applyBorder="0" applyAlignment="0" applyProtection="0"/>
    <xf numFmtId="181" fontId="89" fillId="12" borderId="0" applyNumberFormat="0" applyBorder="0" applyAlignment="0" applyProtection="0"/>
    <xf numFmtId="181" fontId="89" fillId="12" borderId="0" applyNumberFormat="0" applyBorder="0" applyAlignment="0" applyProtection="0"/>
    <xf numFmtId="181" fontId="89" fillId="12" borderId="0" applyNumberFormat="0" applyBorder="0" applyAlignment="0" applyProtection="0"/>
    <xf numFmtId="181" fontId="89" fillId="12" borderId="0" applyNumberFormat="0" applyBorder="0" applyAlignment="0" applyProtection="0"/>
    <xf numFmtId="181" fontId="89" fillId="12" borderId="0" applyNumberFormat="0" applyBorder="0" applyAlignment="0" applyProtection="0"/>
    <xf numFmtId="181" fontId="89" fillId="12" borderId="0" applyNumberFormat="0" applyBorder="0" applyAlignment="0" applyProtection="0"/>
    <xf numFmtId="181" fontId="90" fillId="3" borderId="0" applyNumberFormat="0" applyBorder="0" applyAlignment="0" applyProtection="0"/>
    <xf numFmtId="181" fontId="90" fillId="3" borderId="0" applyNumberFormat="0" applyBorder="0" applyAlignment="0" applyProtection="0"/>
    <xf numFmtId="181" fontId="88" fillId="3" borderId="0" applyNumberFormat="0" applyBorder="0" applyAlignment="0" applyProtection="0"/>
    <xf numFmtId="181" fontId="88" fillId="3" borderId="0" applyNumberFormat="0" applyBorder="0" applyAlignment="0" applyProtection="0"/>
    <xf numFmtId="181" fontId="88" fillId="3" borderId="0" applyNumberFormat="0" applyBorder="0" applyAlignment="0" applyProtection="0"/>
    <xf numFmtId="181" fontId="88" fillId="3" borderId="0" applyNumberFormat="0" applyBorder="0" applyAlignment="0" applyProtection="0"/>
    <xf numFmtId="181" fontId="88" fillId="3" borderId="0" applyNumberFormat="0" applyBorder="0" applyAlignment="0" applyProtection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181" fontId="7" fillId="0" borderId="0"/>
    <xf numFmtId="181" fontId="7" fillId="0" borderId="0"/>
    <xf numFmtId="41" fontId="38" fillId="0" borderId="0"/>
    <xf numFmtId="41" fontId="38" fillId="0" borderId="0"/>
    <xf numFmtId="41" fontId="38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52" fillId="0" borderId="0"/>
    <xf numFmtId="181" fontId="7" fillId="0" borderId="0"/>
    <xf numFmtId="181" fontId="91" fillId="0" borderId="0"/>
    <xf numFmtId="181" fontId="91" fillId="0" borderId="0"/>
    <xf numFmtId="181" fontId="91" fillId="0" borderId="0"/>
    <xf numFmtId="181" fontId="91" fillId="0" borderId="0"/>
    <xf numFmtId="181" fontId="91" fillId="0" borderId="0"/>
    <xf numFmtId="181" fontId="91" fillId="0" borderId="0"/>
    <xf numFmtId="181" fontId="91" fillId="0" borderId="0"/>
    <xf numFmtId="181" fontId="91" fillId="0" borderId="0"/>
    <xf numFmtId="181" fontId="91" fillId="0" borderId="0"/>
    <xf numFmtId="181" fontId="91" fillId="0" borderId="0"/>
    <xf numFmtId="181" fontId="91" fillId="0" borderId="0"/>
    <xf numFmtId="181" fontId="91" fillId="0" borderId="0"/>
    <xf numFmtId="181" fontId="91" fillId="0" borderId="0"/>
    <xf numFmtId="181" fontId="91" fillId="0" borderId="0"/>
    <xf numFmtId="181" fontId="91" fillId="0" borderId="0"/>
    <xf numFmtId="181" fontId="91" fillId="0" borderId="0"/>
    <xf numFmtId="181" fontId="91" fillId="0" borderId="0"/>
    <xf numFmtId="181" fontId="52" fillId="0" borderId="0"/>
    <xf numFmtId="41" fontId="38" fillId="0" borderId="0"/>
    <xf numFmtId="41" fontId="38" fillId="0" borderId="0"/>
    <xf numFmtId="41" fontId="38" fillId="0" borderId="0"/>
    <xf numFmtId="41" fontId="38" fillId="0" borderId="0"/>
    <xf numFmtId="41" fontId="38" fillId="0" borderId="0"/>
    <xf numFmtId="181" fontId="52" fillId="0" borderId="0"/>
    <xf numFmtId="181" fontId="52" fillId="0" borderId="0"/>
    <xf numFmtId="181" fontId="7" fillId="0" borderId="0"/>
    <xf numFmtId="41" fontId="38" fillId="0" borderId="0"/>
    <xf numFmtId="41" fontId="38" fillId="0" borderId="0"/>
    <xf numFmtId="41" fontId="38" fillId="0" borderId="0"/>
    <xf numFmtId="41" fontId="38" fillId="0" borderId="0"/>
    <xf numFmtId="41" fontId="38" fillId="0" borderId="0"/>
    <xf numFmtId="41" fontId="38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10" fillId="46" borderId="29" applyNumberFormat="0" applyFont="0" applyAlignment="0" applyProtection="0"/>
    <xf numFmtId="181" fontId="10" fillId="46" borderId="29" applyNumberFormat="0" applyFont="0" applyAlignment="0" applyProtection="0"/>
    <xf numFmtId="181" fontId="10" fillId="46" borderId="29" applyNumberFormat="0" applyFont="0" applyAlignment="0" applyProtection="0"/>
    <xf numFmtId="181" fontId="10" fillId="46" borderId="29" applyNumberFormat="0" applyFont="0" applyAlignment="0" applyProtection="0"/>
    <xf numFmtId="181" fontId="10" fillId="46" borderId="29" applyNumberFormat="0" applyFont="0" applyAlignment="0" applyProtection="0"/>
    <xf numFmtId="181" fontId="10" fillId="46" borderId="29" applyNumberFormat="0" applyFont="0" applyAlignment="0" applyProtection="0"/>
    <xf numFmtId="181" fontId="10" fillId="46" borderId="29" applyNumberFormat="0" applyFont="0" applyAlignment="0" applyProtection="0"/>
    <xf numFmtId="181" fontId="10" fillId="46" borderId="29" applyNumberFormat="0" applyFont="0" applyAlignment="0" applyProtection="0"/>
    <xf numFmtId="181" fontId="10" fillId="46" borderId="29" applyNumberFormat="0" applyFont="0" applyAlignment="0" applyProtection="0"/>
    <xf numFmtId="181" fontId="10" fillId="46" borderId="29" applyNumberFormat="0" applyFont="0" applyAlignment="0" applyProtection="0"/>
    <xf numFmtId="181" fontId="92" fillId="46" borderId="29" applyNumberFormat="0" applyFont="0" applyAlignment="0" applyProtection="0"/>
    <xf numFmtId="181" fontId="92" fillId="46" borderId="29" applyNumberFormat="0" applyFont="0" applyAlignment="0" applyProtection="0"/>
    <xf numFmtId="181" fontId="92" fillId="46" borderId="29" applyNumberFormat="0" applyFont="0" applyAlignment="0" applyProtection="0"/>
    <xf numFmtId="181" fontId="1" fillId="16" borderId="15" applyNumberFormat="0" applyFont="0" applyAlignment="0" applyProtection="0"/>
    <xf numFmtId="181" fontId="1" fillId="16" borderId="15" applyNumberFormat="0" applyFont="0" applyAlignment="0" applyProtection="0"/>
    <xf numFmtId="181" fontId="1" fillId="16" borderId="15" applyNumberFormat="0" applyFont="0" applyAlignment="0" applyProtection="0"/>
    <xf numFmtId="181" fontId="1" fillId="16" borderId="15" applyNumberFormat="0" applyFont="0" applyAlignment="0" applyProtection="0"/>
    <xf numFmtId="181" fontId="1" fillId="16" borderId="15" applyNumberFormat="0" applyFont="0" applyAlignment="0" applyProtection="0"/>
    <xf numFmtId="181" fontId="1" fillId="16" borderId="15" applyNumberFormat="0" applyFont="0" applyAlignment="0" applyProtection="0"/>
    <xf numFmtId="181" fontId="1" fillId="16" borderId="15" applyNumberFormat="0" applyFont="0" applyAlignment="0" applyProtection="0"/>
    <xf numFmtId="181" fontId="1" fillId="16" borderId="15" applyNumberFormat="0" applyFont="0" applyAlignment="0" applyProtection="0"/>
    <xf numFmtId="181" fontId="1" fillId="16" borderId="15" applyNumberFormat="0" applyFont="0" applyAlignment="0" applyProtection="0"/>
    <xf numFmtId="181" fontId="1" fillId="16" borderId="15" applyNumberFormat="0" applyFont="0" applyAlignment="0" applyProtection="0"/>
    <xf numFmtId="181" fontId="52" fillId="16" borderId="15" applyNumberFormat="0" applyFont="0" applyAlignment="0" applyProtection="0"/>
    <xf numFmtId="181" fontId="1" fillId="16" borderId="15" applyNumberFormat="0" applyFont="0" applyAlignment="0" applyProtection="0"/>
    <xf numFmtId="181" fontId="1" fillId="16" borderId="15" applyNumberFormat="0" applyFont="0" applyAlignment="0" applyProtection="0"/>
    <xf numFmtId="181" fontId="1" fillId="16" borderId="15" applyNumberFormat="0" applyFont="0" applyAlignment="0" applyProtection="0"/>
    <xf numFmtId="181" fontId="1" fillId="16" borderId="15" applyNumberFormat="0" applyFont="0" applyAlignment="0" applyProtection="0"/>
    <xf numFmtId="181" fontId="1" fillId="16" borderId="15" applyNumberFormat="0" applyFont="0" applyAlignment="0" applyProtection="0"/>
    <xf numFmtId="181" fontId="52" fillId="16" borderId="15" applyNumberFormat="0" applyFont="0" applyAlignment="0" applyProtection="0"/>
    <xf numFmtId="181" fontId="52" fillId="16" borderId="15" applyNumberFormat="0" applyFont="0" applyAlignment="0" applyProtection="0"/>
    <xf numFmtId="0" fontId="1" fillId="16" borderId="15" applyNumberFormat="0" applyFont="0" applyAlignment="0" applyProtection="0"/>
    <xf numFmtId="181" fontId="52" fillId="16" borderId="15" applyNumberFormat="0" applyFont="0" applyAlignment="0" applyProtection="0"/>
    <xf numFmtId="181" fontId="52" fillId="16" borderId="15" applyNumberFormat="0" applyFont="0" applyAlignment="0" applyProtection="0"/>
    <xf numFmtId="181" fontId="52" fillId="16" borderId="15" applyNumberFormat="0" applyFont="0" applyAlignment="0" applyProtection="0"/>
    <xf numFmtId="181" fontId="52" fillId="16" borderId="15" applyNumberFormat="0" applyFont="0" applyAlignment="0" applyProtection="0"/>
    <xf numFmtId="181" fontId="52" fillId="16" borderId="15" applyNumberFormat="0" applyFont="0" applyAlignment="0" applyProtection="0"/>
    <xf numFmtId="181" fontId="52" fillId="16" borderId="15" applyNumberFormat="0" applyFont="0" applyAlignment="0" applyProtection="0"/>
    <xf numFmtId="181" fontId="52" fillId="16" borderId="15" applyNumberFormat="0" applyFont="0" applyAlignment="0" applyProtection="0"/>
    <xf numFmtId="181" fontId="52" fillId="16" borderId="15" applyNumberFormat="0" applyFont="0" applyAlignment="0" applyProtection="0"/>
    <xf numFmtId="181" fontId="52" fillId="16" borderId="15" applyNumberFormat="0" applyFont="0" applyAlignment="0" applyProtection="0"/>
    <xf numFmtId="181" fontId="52" fillId="16" borderId="15" applyNumberFormat="0" applyFont="0" applyAlignment="0" applyProtection="0"/>
    <xf numFmtId="181" fontId="52" fillId="16" borderId="15" applyNumberFormat="0" applyFont="0" applyAlignment="0" applyProtection="0"/>
    <xf numFmtId="181" fontId="52" fillId="16" borderId="15" applyNumberFormat="0" applyFont="0" applyAlignment="0" applyProtection="0"/>
    <xf numFmtId="181" fontId="52" fillId="16" borderId="15" applyNumberFormat="0" applyFont="0" applyAlignment="0" applyProtection="0"/>
    <xf numFmtId="181" fontId="52" fillId="16" borderId="15" applyNumberFormat="0" applyFont="0" applyAlignment="0" applyProtection="0"/>
    <xf numFmtId="181" fontId="52" fillId="16" borderId="15" applyNumberFormat="0" applyFont="0" applyAlignment="0" applyProtection="0"/>
    <xf numFmtId="181" fontId="52" fillId="16" borderId="15" applyNumberFormat="0" applyFont="0" applyAlignment="0" applyProtection="0"/>
    <xf numFmtId="181" fontId="52" fillId="16" borderId="15" applyNumberFormat="0" applyFont="0" applyAlignment="0" applyProtection="0"/>
    <xf numFmtId="181" fontId="52" fillId="16" borderId="15" applyNumberFormat="0" applyFont="0" applyAlignment="0" applyProtection="0"/>
    <xf numFmtId="181" fontId="52" fillId="16" borderId="15" applyNumberFormat="0" applyFont="0" applyAlignment="0" applyProtection="0"/>
    <xf numFmtId="181" fontId="52" fillId="16" borderId="15" applyNumberFormat="0" applyFont="0" applyAlignment="0" applyProtection="0"/>
    <xf numFmtId="181" fontId="52" fillId="16" borderId="15" applyNumberFormat="0" applyFont="0" applyAlignment="0" applyProtection="0"/>
    <xf numFmtId="181" fontId="10" fillId="46" borderId="29" applyNumberFormat="0" applyFont="0" applyAlignment="0" applyProtection="0"/>
    <xf numFmtId="181" fontId="10" fillId="46" borderId="29" applyNumberFormat="0" applyFont="0" applyAlignment="0" applyProtection="0"/>
    <xf numFmtId="181" fontId="10" fillId="46" borderId="29" applyNumberFormat="0" applyFont="0" applyAlignment="0" applyProtection="0"/>
    <xf numFmtId="181" fontId="10" fillId="46" borderId="29" applyNumberFormat="0" applyFont="0" applyAlignment="0" applyProtection="0"/>
    <xf numFmtId="181" fontId="10" fillId="46" borderId="29" applyNumberFormat="0" applyFont="0" applyAlignment="0" applyProtection="0"/>
    <xf numFmtId="181" fontId="93" fillId="61" borderId="30" applyNumberFormat="0" applyAlignment="0" applyProtection="0"/>
    <xf numFmtId="181" fontId="93" fillId="61" borderId="30" applyNumberFormat="0" applyAlignment="0" applyProtection="0"/>
    <xf numFmtId="181" fontId="93" fillId="61" borderId="30" applyNumberFormat="0" applyAlignment="0" applyProtection="0"/>
    <xf numFmtId="181" fontId="93" fillId="61" borderId="30" applyNumberFormat="0" applyAlignment="0" applyProtection="0"/>
    <xf numFmtId="181" fontId="93" fillId="61" borderId="30" applyNumberFormat="0" applyAlignment="0" applyProtection="0"/>
    <xf numFmtId="181" fontId="45" fillId="14" borderId="12" applyNumberFormat="0" applyAlignment="0" applyProtection="0"/>
    <xf numFmtId="181" fontId="45" fillId="14" borderId="12" applyNumberFormat="0" applyAlignment="0" applyProtection="0"/>
    <xf numFmtId="181" fontId="45" fillId="14" borderId="12" applyNumberFormat="0" applyAlignment="0" applyProtection="0"/>
    <xf numFmtId="181" fontId="94" fillId="14" borderId="12" applyNumberFormat="0" applyAlignment="0" applyProtection="0"/>
    <xf numFmtId="181" fontId="94" fillId="14" borderId="12" applyNumberFormat="0" applyAlignment="0" applyProtection="0"/>
    <xf numFmtId="181" fontId="93" fillId="4" borderId="30" applyNumberFormat="0" applyAlignment="0" applyProtection="0"/>
    <xf numFmtId="181" fontId="94" fillId="14" borderId="12" applyNumberFormat="0" applyAlignment="0" applyProtection="0"/>
    <xf numFmtId="181" fontId="93" fillId="4" borderId="30" applyNumberFormat="0" applyAlignment="0" applyProtection="0"/>
    <xf numFmtId="0" fontId="45" fillId="14" borderId="12" applyNumberFormat="0" applyAlignment="0" applyProtection="0"/>
    <xf numFmtId="0" fontId="45" fillId="14" borderId="12" applyNumberFormat="0" applyAlignment="0" applyProtection="0"/>
    <xf numFmtId="0" fontId="45" fillId="14" borderId="12" applyNumberFormat="0" applyAlignment="0" applyProtection="0"/>
    <xf numFmtId="0" fontId="45" fillId="14" borderId="12" applyNumberFormat="0" applyAlignment="0" applyProtection="0"/>
    <xf numFmtId="181" fontId="93" fillId="4" borderId="30" applyNumberFormat="0" applyAlignment="0" applyProtection="0"/>
    <xf numFmtId="181" fontId="93" fillId="4" borderId="30" applyNumberFormat="0" applyAlignment="0" applyProtection="0"/>
    <xf numFmtId="181" fontId="93" fillId="4" borderId="30" applyNumberFormat="0" applyAlignment="0" applyProtection="0"/>
    <xf numFmtId="0" fontId="45" fillId="14" borderId="12" applyNumberFormat="0" applyAlignment="0" applyProtection="0"/>
    <xf numFmtId="181" fontId="93" fillId="4" borderId="30" applyNumberFormat="0" applyAlignment="0" applyProtection="0"/>
    <xf numFmtId="181" fontId="93" fillId="4" borderId="30" applyNumberFormat="0" applyAlignment="0" applyProtection="0"/>
    <xf numFmtId="181" fontId="93" fillId="4" borderId="30" applyNumberFormat="0" applyAlignment="0" applyProtection="0"/>
    <xf numFmtId="181" fontId="94" fillId="14" borderId="12" applyNumberFormat="0" applyAlignment="0" applyProtection="0"/>
    <xf numFmtId="181" fontId="94" fillId="14" borderId="12" applyNumberFormat="0" applyAlignment="0" applyProtection="0"/>
    <xf numFmtId="181" fontId="94" fillId="14" borderId="12" applyNumberFormat="0" applyAlignment="0" applyProtection="0"/>
    <xf numFmtId="181" fontId="94" fillId="14" borderId="12" applyNumberFormat="0" applyAlignment="0" applyProtection="0"/>
    <xf numFmtId="181" fontId="94" fillId="14" borderId="12" applyNumberFormat="0" applyAlignment="0" applyProtection="0"/>
    <xf numFmtId="181" fontId="94" fillId="14" borderId="12" applyNumberFormat="0" applyAlignment="0" applyProtection="0"/>
    <xf numFmtId="181" fontId="93" fillId="4" borderId="30" applyNumberFormat="0" applyAlignment="0" applyProtection="0"/>
    <xf numFmtId="181" fontId="93" fillId="4" borderId="30" applyNumberFormat="0" applyAlignment="0" applyProtection="0"/>
    <xf numFmtId="181" fontId="93" fillId="61" borderId="30" applyNumberFormat="0" applyAlignment="0" applyProtection="0"/>
    <xf numFmtId="181" fontId="93" fillId="61" borderId="30" applyNumberFormat="0" applyAlignment="0" applyProtection="0"/>
    <xf numFmtId="181" fontId="93" fillId="61" borderId="30" applyNumberFormat="0" applyAlignment="0" applyProtection="0"/>
    <xf numFmtId="181" fontId="93" fillId="61" borderId="30" applyNumberFormat="0" applyAlignment="0" applyProtection="0"/>
    <xf numFmtId="181" fontId="93" fillId="61" borderId="30" applyNumberFormat="0" applyAlignment="0" applyProtection="0"/>
    <xf numFmtId="181" fontId="32" fillId="6" borderId="0">
      <alignment horizontal="center" vertical="center"/>
    </xf>
    <xf numFmtId="181" fontId="32" fillId="6" borderId="0">
      <alignment horizontal="center" vertical="center"/>
    </xf>
    <xf numFmtId="181" fontId="32" fillId="6" borderId="0">
      <alignment horizontal="center" vertical="center"/>
    </xf>
    <xf numFmtId="181" fontId="32" fillId="6" borderId="0">
      <alignment horizontal="center" vertical="center"/>
    </xf>
    <xf numFmtId="181" fontId="32" fillId="6" borderId="0">
      <alignment horizontal="center" vertical="center"/>
    </xf>
    <xf numFmtId="181" fontId="32" fillId="6" borderId="0">
      <alignment horizontal="center" vertical="center"/>
    </xf>
    <xf numFmtId="181" fontId="32" fillId="6" borderId="0">
      <alignment horizontal="center" vertical="center"/>
    </xf>
    <xf numFmtId="181" fontId="30" fillId="6" borderId="1"/>
    <xf numFmtId="181" fontId="30" fillId="6" borderId="1"/>
    <xf numFmtId="181" fontId="30" fillId="6" borderId="1"/>
    <xf numFmtId="181" fontId="30" fillId="6" borderId="1"/>
    <xf numFmtId="181" fontId="30" fillId="6" borderId="1"/>
    <xf numFmtId="181" fontId="30" fillId="6" borderId="1"/>
    <xf numFmtId="181" fontId="30" fillId="6" borderId="1"/>
    <xf numFmtId="181" fontId="32" fillId="6" borderId="0" applyBorder="0">
      <alignment horizontal="centerContinuous"/>
    </xf>
    <xf numFmtId="181" fontId="32" fillId="6" borderId="0" applyBorder="0">
      <alignment horizontal="centerContinuous"/>
    </xf>
    <xf numFmtId="181" fontId="32" fillId="6" borderId="0" applyBorder="0">
      <alignment horizontal="centerContinuous"/>
    </xf>
    <xf numFmtId="181" fontId="32" fillId="6" borderId="0" applyBorder="0">
      <alignment horizontal="centerContinuous"/>
    </xf>
    <xf numFmtId="181" fontId="32" fillId="6" borderId="0" applyBorder="0">
      <alignment horizontal="centerContinuous"/>
    </xf>
    <xf numFmtId="181" fontId="32" fillId="6" borderId="0" applyBorder="0">
      <alignment horizontal="centerContinuous"/>
    </xf>
    <xf numFmtId="181" fontId="32" fillId="6" borderId="0" applyBorder="0">
      <alignment horizontal="centerContinuous"/>
    </xf>
    <xf numFmtId="181" fontId="33" fillId="6" borderId="0" applyBorder="0">
      <alignment horizontal="centerContinuous"/>
    </xf>
    <xf numFmtId="181" fontId="33" fillId="6" borderId="0" applyBorder="0">
      <alignment horizontal="centerContinuous"/>
    </xf>
    <xf numFmtId="181" fontId="33" fillId="6" borderId="0" applyBorder="0">
      <alignment horizontal="centerContinuous"/>
    </xf>
    <xf numFmtId="181" fontId="33" fillId="6" borderId="0" applyBorder="0">
      <alignment horizontal="centerContinuous"/>
    </xf>
    <xf numFmtId="181" fontId="33" fillId="6" borderId="0" applyBorder="0">
      <alignment horizontal="centerContinuous"/>
    </xf>
    <xf numFmtId="181" fontId="33" fillId="6" borderId="0" applyBorder="0">
      <alignment horizontal="centerContinuous"/>
    </xf>
    <xf numFmtId="181" fontId="33" fillId="6" borderId="0" applyBorder="0">
      <alignment horizontal="centerContinuous"/>
    </xf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181" fontId="95" fillId="0" borderId="0" applyNumberFormat="0" applyFill="0" applyBorder="0" applyAlignment="0" applyProtection="0"/>
    <xf numFmtId="181" fontId="95" fillId="0" borderId="0" applyNumberFormat="0" applyFill="0" applyBorder="0" applyAlignment="0" applyProtection="0"/>
    <xf numFmtId="181" fontId="95" fillId="0" borderId="0" applyNumberFormat="0" applyFill="0" applyBorder="0" applyAlignment="0" applyProtection="0"/>
    <xf numFmtId="181" fontId="95" fillId="0" borderId="0" applyNumberFormat="0" applyFill="0" applyBorder="0" applyAlignment="0" applyProtection="0"/>
    <xf numFmtId="181" fontId="95" fillId="0" borderId="0" applyNumberFormat="0" applyFill="0" applyBorder="0" applyAlignment="0" applyProtection="0"/>
    <xf numFmtId="181" fontId="56" fillId="0" borderId="0" applyNumberFormat="0" applyFill="0" applyBorder="0" applyAlignment="0" applyProtection="0"/>
    <xf numFmtId="181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81" fontId="56" fillId="0" borderId="0" applyNumberFormat="0" applyFill="0" applyBorder="0" applyAlignment="0" applyProtection="0"/>
    <xf numFmtId="181" fontId="56" fillId="0" borderId="0" applyNumberFormat="0" applyFill="0" applyBorder="0" applyAlignment="0" applyProtection="0"/>
    <xf numFmtId="181" fontId="56" fillId="0" borderId="0" applyNumberFormat="0" applyFill="0" applyBorder="0" applyAlignment="0" applyProtection="0"/>
    <xf numFmtId="181" fontId="56" fillId="0" borderId="0" applyNumberFormat="0" applyFill="0" applyBorder="0" applyAlignment="0" applyProtection="0"/>
    <xf numFmtId="181" fontId="56" fillId="0" borderId="0" applyNumberFormat="0" applyFill="0" applyBorder="0" applyAlignment="0" applyProtection="0"/>
    <xf numFmtId="181" fontId="56" fillId="0" borderId="0" applyNumberFormat="0" applyFill="0" applyBorder="0" applyAlignment="0" applyProtection="0"/>
    <xf numFmtId="181" fontId="96" fillId="0" borderId="0" applyNumberFormat="0" applyFill="0" applyBorder="0" applyAlignment="0" applyProtection="0"/>
    <xf numFmtId="181" fontId="56" fillId="0" borderId="0" applyNumberFormat="0" applyFill="0" applyBorder="0" applyAlignment="0" applyProtection="0"/>
    <xf numFmtId="181" fontId="96" fillId="0" borderId="0" applyNumberFormat="0" applyFill="0" applyBorder="0" applyAlignment="0" applyProtection="0"/>
    <xf numFmtId="181" fontId="96" fillId="0" borderId="0" applyNumberFormat="0" applyFill="0" applyBorder="0" applyAlignment="0" applyProtection="0"/>
    <xf numFmtId="181" fontId="96" fillId="0" borderId="0" applyNumberFormat="0" applyFill="0" applyBorder="0" applyAlignment="0" applyProtection="0"/>
    <xf numFmtId="181" fontId="96" fillId="0" borderId="0" applyNumberFormat="0" applyFill="0" applyBorder="0" applyAlignment="0" applyProtection="0"/>
    <xf numFmtId="181" fontId="96" fillId="0" borderId="0" applyNumberFormat="0" applyFill="0" applyBorder="0" applyAlignment="0" applyProtection="0"/>
    <xf numFmtId="181" fontId="96" fillId="0" borderId="0" applyNumberFormat="0" applyFill="0" applyBorder="0" applyAlignment="0" applyProtection="0"/>
    <xf numFmtId="181" fontId="96" fillId="0" borderId="0" applyNumberFormat="0" applyFill="0" applyBorder="0" applyAlignment="0" applyProtection="0"/>
    <xf numFmtId="181" fontId="56" fillId="0" borderId="0" applyNumberFormat="0" applyFill="0" applyBorder="0" applyAlignment="0" applyProtection="0"/>
    <xf numFmtId="181" fontId="56" fillId="0" borderId="0" applyNumberFormat="0" applyFill="0" applyBorder="0" applyAlignment="0" applyProtection="0"/>
    <xf numFmtId="181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81" fontId="96" fillId="0" borderId="0" applyNumberFormat="0" applyFill="0" applyBorder="0" applyAlignment="0" applyProtection="0"/>
    <xf numFmtId="181" fontId="96" fillId="0" borderId="0" applyNumberFormat="0" applyFill="0" applyBorder="0" applyAlignment="0" applyProtection="0"/>
    <xf numFmtId="181" fontId="95" fillId="0" borderId="0" applyNumberFormat="0" applyFill="0" applyBorder="0" applyAlignment="0" applyProtection="0"/>
    <xf numFmtId="181" fontId="95" fillId="0" borderId="0" applyNumberFormat="0" applyFill="0" applyBorder="0" applyAlignment="0" applyProtection="0"/>
    <xf numFmtId="181" fontId="95" fillId="0" borderId="0" applyNumberFormat="0" applyFill="0" applyBorder="0" applyAlignment="0" applyProtection="0"/>
    <xf numFmtId="181" fontId="95" fillId="0" borderId="0" applyNumberFormat="0" applyFill="0" applyBorder="0" applyAlignment="0" applyProtection="0"/>
    <xf numFmtId="181" fontId="95" fillId="0" borderId="0" applyNumberFormat="0" applyFill="0" applyBorder="0" applyAlignment="0" applyProtection="0"/>
    <xf numFmtId="181" fontId="97" fillId="0" borderId="31" applyNumberFormat="0" applyFill="0" applyAlignment="0" applyProtection="0"/>
    <xf numFmtId="181" fontId="97" fillId="0" borderId="31" applyNumberFormat="0" applyFill="0" applyAlignment="0" applyProtection="0"/>
    <xf numFmtId="181" fontId="97" fillId="0" borderId="31" applyNumberFormat="0" applyFill="0" applyAlignment="0" applyProtection="0"/>
    <xf numFmtId="181" fontId="97" fillId="0" borderId="31" applyNumberFormat="0" applyFill="0" applyAlignment="0" applyProtection="0"/>
    <xf numFmtId="181" fontId="97" fillId="0" borderId="31" applyNumberFormat="0" applyFill="0" applyAlignment="0" applyProtection="0"/>
    <xf numFmtId="181" fontId="98" fillId="0" borderId="18" applyNumberFormat="0" applyFill="0" applyAlignment="0" applyProtection="0"/>
    <xf numFmtId="181" fontId="98" fillId="0" borderId="18" applyNumberFormat="0" applyFill="0" applyAlignment="0" applyProtection="0"/>
    <xf numFmtId="181" fontId="98" fillId="0" borderId="18" applyNumberFormat="0" applyFill="0" applyAlignment="0" applyProtection="0"/>
    <xf numFmtId="181" fontId="53" fillId="0" borderId="18" applyNumberFormat="0" applyFill="0" applyAlignment="0" applyProtection="0"/>
    <xf numFmtId="181" fontId="53" fillId="0" borderId="18" applyNumberFormat="0" applyFill="0" applyAlignment="0" applyProtection="0"/>
    <xf numFmtId="181" fontId="97" fillId="0" borderId="32" applyNumberFormat="0" applyFill="0" applyAlignment="0" applyProtection="0"/>
    <xf numFmtId="181" fontId="53" fillId="0" borderId="18" applyNumberFormat="0" applyFill="0" applyAlignment="0" applyProtection="0"/>
    <xf numFmtId="181" fontId="97" fillId="0" borderId="32" applyNumberFormat="0" applyFill="0" applyAlignment="0" applyProtection="0"/>
    <xf numFmtId="0" fontId="98" fillId="0" borderId="18" applyNumberFormat="0" applyFill="0" applyAlignment="0" applyProtection="0"/>
    <xf numFmtId="0" fontId="98" fillId="0" borderId="18" applyNumberFormat="0" applyFill="0" applyAlignment="0" applyProtection="0"/>
    <xf numFmtId="0" fontId="98" fillId="0" borderId="18" applyNumberFormat="0" applyFill="0" applyAlignment="0" applyProtection="0"/>
    <xf numFmtId="0" fontId="98" fillId="0" borderId="18" applyNumberFormat="0" applyFill="0" applyAlignment="0" applyProtection="0"/>
    <xf numFmtId="181" fontId="97" fillId="0" borderId="32" applyNumberFormat="0" applyFill="0" applyAlignment="0" applyProtection="0"/>
    <xf numFmtId="181" fontId="97" fillId="0" borderId="32" applyNumberFormat="0" applyFill="0" applyAlignment="0" applyProtection="0"/>
    <xf numFmtId="181" fontId="97" fillId="0" borderId="32" applyNumberFormat="0" applyFill="0" applyAlignment="0" applyProtection="0"/>
    <xf numFmtId="0" fontId="98" fillId="0" borderId="18" applyNumberFormat="0" applyFill="0" applyAlignment="0" applyProtection="0"/>
    <xf numFmtId="181" fontId="97" fillId="0" borderId="32" applyNumberFormat="0" applyFill="0" applyAlignment="0" applyProtection="0"/>
    <xf numFmtId="181" fontId="97" fillId="0" borderId="32" applyNumberFormat="0" applyFill="0" applyAlignment="0" applyProtection="0"/>
    <xf numFmtId="181" fontId="97" fillId="0" borderId="32" applyNumberFormat="0" applyFill="0" applyAlignment="0" applyProtection="0"/>
    <xf numFmtId="181" fontId="53" fillId="0" borderId="18" applyNumberFormat="0" applyFill="0" applyAlignment="0" applyProtection="0"/>
    <xf numFmtId="181" fontId="53" fillId="0" borderId="18" applyNumberFormat="0" applyFill="0" applyAlignment="0" applyProtection="0"/>
    <xf numFmtId="181" fontId="53" fillId="0" borderId="18" applyNumberFormat="0" applyFill="0" applyAlignment="0" applyProtection="0"/>
    <xf numFmtId="181" fontId="7" fillId="0" borderId="2" applyNumberFormat="0" applyFont="0" applyFill="0" applyAlignment="0" applyProtection="0"/>
    <xf numFmtId="181" fontId="7" fillId="0" borderId="2" applyNumberFormat="0" applyFont="0" applyFill="0" applyAlignment="0" applyProtection="0"/>
    <xf numFmtId="181" fontId="53" fillId="0" borderId="18" applyNumberFormat="0" applyFill="0" applyAlignment="0" applyProtection="0"/>
    <xf numFmtId="181" fontId="53" fillId="0" borderId="18" applyNumberFormat="0" applyFill="0" applyAlignment="0" applyProtection="0"/>
    <xf numFmtId="181" fontId="53" fillId="0" borderId="18" applyNumberFormat="0" applyFill="0" applyAlignment="0" applyProtection="0"/>
    <xf numFmtId="181" fontId="97" fillId="0" borderId="32" applyNumberFormat="0" applyFill="0" applyAlignment="0" applyProtection="0"/>
    <xf numFmtId="181" fontId="97" fillId="0" borderId="32" applyNumberFormat="0" applyFill="0" applyAlignment="0" applyProtection="0"/>
    <xf numFmtId="181" fontId="97" fillId="0" borderId="31" applyNumberFormat="0" applyFill="0" applyAlignment="0" applyProtection="0"/>
    <xf numFmtId="181" fontId="97" fillId="0" borderId="31" applyNumberFormat="0" applyFill="0" applyAlignment="0" applyProtection="0"/>
    <xf numFmtId="181" fontId="97" fillId="0" borderId="31" applyNumberFormat="0" applyFill="0" applyAlignment="0" applyProtection="0"/>
    <xf numFmtId="181" fontId="97" fillId="0" borderId="31" applyNumberFormat="0" applyFill="0" applyAlignment="0" applyProtection="0"/>
    <xf numFmtId="181" fontId="97" fillId="0" borderId="31" applyNumberFormat="0" applyFill="0" applyAlignment="0" applyProtection="0"/>
    <xf numFmtId="181" fontId="87" fillId="0" borderId="0" applyNumberFormat="0" applyFill="0" applyBorder="0" applyAlignment="0" applyProtection="0"/>
    <xf numFmtId="181" fontId="87" fillId="0" borderId="0" applyNumberFormat="0" applyFill="0" applyBorder="0" applyAlignment="0" applyProtection="0"/>
    <xf numFmtId="181" fontId="87" fillId="0" borderId="0" applyNumberFormat="0" applyFill="0" applyBorder="0" applyAlignment="0" applyProtection="0"/>
    <xf numFmtId="181" fontId="87" fillId="0" borderId="0" applyNumberFormat="0" applyFill="0" applyBorder="0" applyAlignment="0" applyProtection="0"/>
    <xf numFmtId="181" fontId="87" fillId="0" borderId="0" applyNumberFormat="0" applyFill="0" applyBorder="0" applyAlignment="0" applyProtection="0"/>
    <xf numFmtId="181" fontId="49" fillId="0" borderId="0" applyNumberFormat="0" applyFill="0" applyBorder="0" applyAlignment="0" applyProtection="0"/>
    <xf numFmtId="181" fontId="49" fillId="0" borderId="0" applyNumberFormat="0" applyFill="0" applyBorder="0" applyAlignment="0" applyProtection="0"/>
    <xf numFmtId="181" fontId="49" fillId="0" borderId="0" applyNumberFormat="0" applyFill="0" applyBorder="0" applyAlignment="0" applyProtection="0"/>
    <xf numFmtId="181" fontId="99" fillId="0" borderId="0" applyNumberFormat="0" applyFill="0" applyBorder="0" applyAlignment="0" applyProtection="0"/>
    <xf numFmtId="181" fontId="99" fillId="0" borderId="0" applyNumberFormat="0" applyFill="0" applyBorder="0" applyAlignment="0" applyProtection="0"/>
    <xf numFmtId="181" fontId="87" fillId="0" borderId="0" applyNumberFormat="0" applyFill="0" applyBorder="0" applyAlignment="0" applyProtection="0"/>
    <xf numFmtId="181" fontId="99" fillId="0" borderId="0" applyNumberFormat="0" applyFill="0" applyBorder="0" applyAlignment="0" applyProtection="0"/>
    <xf numFmtId="181" fontId="8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1" fontId="87" fillId="0" borderId="0" applyNumberFormat="0" applyFill="0" applyBorder="0" applyAlignment="0" applyProtection="0"/>
    <xf numFmtId="181" fontId="87" fillId="0" borderId="0" applyNumberFormat="0" applyFill="0" applyBorder="0" applyAlignment="0" applyProtection="0"/>
    <xf numFmtId="181" fontId="8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1" fontId="87" fillId="0" borderId="0" applyNumberFormat="0" applyFill="0" applyBorder="0" applyAlignment="0" applyProtection="0"/>
    <xf numFmtId="181" fontId="87" fillId="0" borderId="0" applyNumberFormat="0" applyFill="0" applyBorder="0" applyAlignment="0" applyProtection="0"/>
    <xf numFmtId="181" fontId="87" fillId="0" borderId="0" applyNumberFormat="0" applyFill="0" applyBorder="0" applyAlignment="0" applyProtection="0"/>
    <xf numFmtId="181" fontId="99" fillId="0" borderId="0" applyNumberFormat="0" applyFill="0" applyBorder="0" applyAlignment="0" applyProtection="0"/>
    <xf numFmtId="181" fontId="99" fillId="0" borderId="0" applyNumberFormat="0" applyFill="0" applyBorder="0" applyAlignment="0" applyProtection="0"/>
    <xf numFmtId="181" fontId="99" fillId="0" borderId="0" applyNumberFormat="0" applyFill="0" applyBorder="0" applyAlignment="0" applyProtection="0"/>
    <xf numFmtId="181" fontId="99" fillId="0" borderId="0" applyNumberFormat="0" applyFill="0" applyBorder="0" applyAlignment="0" applyProtection="0"/>
    <xf numFmtId="181" fontId="99" fillId="0" borderId="0" applyNumberFormat="0" applyFill="0" applyBorder="0" applyAlignment="0" applyProtection="0"/>
    <xf numFmtId="181" fontId="99" fillId="0" borderId="0" applyNumberFormat="0" applyFill="0" applyBorder="0" applyAlignment="0" applyProtection="0"/>
    <xf numFmtId="181" fontId="87" fillId="0" borderId="0" applyNumberFormat="0" applyFill="0" applyBorder="0" applyAlignment="0" applyProtection="0"/>
    <xf numFmtId="181" fontId="87" fillId="0" borderId="0" applyNumberFormat="0" applyFill="0" applyBorder="0" applyAlignment="0" applyProtection="0"/>
    <xf numFmtId="181" fontId="87" fillId="0" borderId="0" applyNumberFormat="0" applyFill="0" applyBorder="0" applyAlignment="0" applyProtection="0"/>
    <xf numFmtId="181" fontId="87" fillId="0" borderId="0" applyNumberFormat="0" applyFill="0" applyBorder="0" applyAlignment="0" applyProtection="0"/>
    <xf numFmtId="181" fontId="87" fillId="0" borderId="0" applyNumberFormat="0" applyFill="0" applyBorder="0" applyAlignment="0" applyProtection="0"/>
    <xf numFmtId="181" fontId="87" fillId="0" borderId="0" applyNumberFormat="0" applyFill="0" applyBorder="0" applyAlignment="0" applyProtection="0"/>
    <xf numFmtId="181" fontId="87" fillId="0" borderId="0" applyNumberFormat="0" applyFill="0" applyBorder="0" applyAlignment="0" applyProtection="0"/>
    <xf numFmtId="41" fontId="38" fillId="0" borderId="0"/>
    <xf numFmtId="9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1" fontId="38" fillId="0" borderId="0"/>
    <xf numFmtId="0" fontId="1" fillId="0" borderId="0"/>
    <xf numFmtId="0" fontId="55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7" fillId="63" borderId="0"/>
    <xf numFmtId="0" fontId="7" fillId="63" borderId="0"/>
    <xf numFmtId="181" fontId="7" fillId="0" borderId="0"/>
    <xf numFmtId="181" fontId="7" fillId="0" borderId="0"/>
    <xf numFmtId="181" fontId="7" fillId="0" borderId="0"/>
    <xf numFmtId="181" fontId="7" fillId="0" borderId="0"/>
    <xf numFmtId="0" fontId="7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1" fillId="41" borderId="0" applyNumberFormat="0" applyBorder="0" applyAlignment="0" applyProtection="0"/>
    <xf numFmtId="0" fontId="1" fillId="18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81" fontId="6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81" fontId="6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81" fontId="6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81" fontId="6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81" fontId="6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81" fontId="6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1" fillId="43" borderId="0" applyNumberFormat="0" applyBorder="0" applyAlignment="0" applyProtection="0"/>
    <xf numFmtId="0" fontId="1" fillId="22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1" fillId="4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81" fontId="6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81" fontId="6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81" fontId="6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81" fontId="6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81" fontId="6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81" fontId="6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1" fillId="45" borderId="0" applyNumberFormat="0" applyBorder="0" applyAlignment="0" applyProtection="0"/>
    <xf numFmtId="0" fontId="1" fillId="26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1" fillId="4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81" fontId="6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81" fontId="6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81" fontId="6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81" fontId="6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81" fontId="6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81" fontId="6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1" fillId="47" borderId="0" applyNumberFormat="0" applyBorder="0" applyAlignment="0" applyProtection="0"/>
    <xf numFmtId="0" fontId="1" fillId="30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61" fillId="2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181" fontId="61" fillId="4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181" fontId="6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81" fontId="6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81" fontId="6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81" fontId="6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81" fontId="6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1" fillId="47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61" fillId="4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61" fillId="48" borderId="0" applyNumberFormat="0" applyBorder="0" applyAlignment="0" applyProtection="0"/>
    <xf numFmtId="0" fontId="1" fillId="34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61" fillId="4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81" fontId="61" fillId="4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81" fontId="61" fillId="4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81" fontId="61" fillId="4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81" fontId="61" fillId="4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81" fontId="61" fillId="4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81" fontId="61" fillId="4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61" fillId="4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61" fillId="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61" fillId="2" borderId="0" applyNumberFormat="0" applyBorder="0" applyAlignment="0" applyProtection="0"/>
    <xf numFmtId="0" fontId="1" fillId="38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61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81" fontId="61" fillId="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81" fontId="61" fillId="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81" fontId="61" fillId="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81" fontId="61" fillId="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81" fontId="61" fillId="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81" fontId="61" fillId="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61" fillId="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1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1" fillId="42" borderId="0" applyNumberFormat="0" applyBorder="0" applyAlignment="0" applyProtection="0"/>
    <xf numFmtId="0" fontId="1" fillId="19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1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81" fontId="61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81" fontId="61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81" fontId="61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81" fontId="61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81" fontId="61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81" fontId="61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1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1" fillId="44" borderId="0" applyNumberFormat="0" applyBorder="0" applyAlignment="0" applyProtection="0"/>
    <xf numFmtId="0" fontId="1" fillId="23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1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1" fontId="61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1" fontId="61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1" fontId="61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1" fontId="61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1" fontId="61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1" fontId="61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1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1" fillId="49" borderId="0" applyNumberFormat="0" applyBorder="0" applyAlignment="0" applyProtection="0"/>
    <xf numFmtId="0" fontId="1" fillId="27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1" fillId="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1" fontId="61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1" fontId="61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1" fontId="61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1" fontId="61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1" fontId="61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1" fontId="61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1" fillId="4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1" fillId="47" borderId="0" applyNumberFormat="0" applyBorder="0" applyAlignment="0" applyProtection="0"/>
    <xf numFmtId="0" fontId="1" fillId="31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1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81" fontId="6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81" fontId="6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81" fontId="6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81" fontId="6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81" fontId="6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81" fontId="6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1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61" fillId="4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61" fillId="42" borderId="0" applyNumberFormat="0" applyBorder="0" applyAlignment="0" applyProtection="0"/>
    <xf numFmtId="0" fontId="1" fillId="35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61" fillId="4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1" fontId="61" fillId="4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1" fontId="61" fillId="4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1" fontId="61" fillId="4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1" fontId="61" fillId="4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1" fontId="61" fillId="4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1" fontId="61" fillId="4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6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6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61" fillId="50" borderId="0" applyNumberFormat="0" applyBorder="0" applyAlignment="0" applyProtection="0"/>
    <xf numFmtId="0" fontId="1" fillId="39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6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81" fontId="6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81" fontId="6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81" fontId="6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81" fontId="6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81" fontId="6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81" fontId="6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61" fillId="50" borderId="0" applyNumberFormat="0" applyBorder="0" applyAlignment="0" applyProtection="0"/>
    <xf numFmtId="0" fontId="62" fillId="51" borderId="0" applyNumberFormat="0" applyBorder="0" applyAlignment="0" applyProtection="0"/>
    <xf numFmtId="181" fontId="62" fillId="51" borderId="0" applyNumberFormat="0" applyBorder="0" applyAlignment="0" applyProtection="0"/>
    <xf numFmtId="181" fontId="62" fillId="51" borderId="0" applyNumberFormat="0" applyBorder="0" applyAlignment="0" applyProtection="0"/>
    <xf numFmtId="0" fontId="62" fillId="44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0" fontId="62" fillId="49" borderId="0" applyNumberFormat="0" applyBorder="0" applyAlignment="0" applyProtection="0"/>
    <xf numFmtId="181" fontId="62" fillId="49" borderId="0" applyNumberFormat="0" applyBorder="0" applyAlignment="0" applyProtection="0"/>
    <xf numFmtId="181" fontId="62" fillId="49" borderId="0" applyNumberFormat="0" applyBorder="0" applyAlignment="0" applyProtection="0"/>
    <xf numFmtId="0" fontId="62" fillId="53" borderId="0" applyNumberFormat="0" applyBorder="0" applyAlignment="0" applyProtection="0"/>
    <xf numFmtId="181" fontId="62" fillId="53" borderId="0" applyNumberFormat="0" applyBorder="0" applyAlignment="0" applyProtection="0"/>
    <xf numFmtId="181" fontId="62" fillId="53" borderId="0" applyNumberFormat="0" applyBorder="0" applyAlignment="0" applyProtection="0"/>
    <xf numFmtId="0" fontId="62" fillId="54" borderId="0" applyNumberFormat="0" applyBorder="0" applyAlignment="0" applyProtection="0"/>
    <xf numFmtId="181" fontId="62" fillId="54" borderId="0" applyNumberFormat="0" applyBorder="0" applyAlignment="0" applyProtection="0"/>
    <xf numFmtId="181" fontId="62" fillId="54" borderId="0" applyNumberFormat="0" applyBorder="0" applyAlignment="0" applyProtection="0"/>
    <xf numFmtId="0" fontId="62" fillId="55" borderId="0" applyNumberFormat="0" applyBorder="0" applyAlignment="0" applyProtection="0"/>
    <xf numFmtId="181" fontId="62" fillId="55" borderId="0" applyNumberFormat="0" applyBorder="0" applyAlignment="0" applyProtection="0"/>
    <xf numFmtId="181" fontId="62" fillId="55" borderId="0" applyNumberFormat="0" applyBorder="0" applyAlignment="0" applyProtection="0"/>
    <xf numFmtId="0" fontId="100" fillId="0" borderId="4" applyBorder="0"/>
    <xf numFmtId="0" fontId="62" fillId="56" borderId="0" applyNumberFormat="0" applyBorder="0" applyAlignment="0" applyProtection="0"/>
    <xf numFmtId="181" fontId="62" fillId="56" borderId="0" applyNumberFormat="0" applyBorder="0" applyAlignment="0" applyProtection="0"/>
    <xf numFmtId="181" fontId="62" fillId="56" borderId="0" applyNumberFormat="0" applyBorder="0" applyAlignment="0" applyProtection="0"/>
    <xf numFmtId="0" fontId="62" fillId="58" borderId="0" applyNumberFormat="0" applyBorder="0" applyAlignment="0" applyProtection="0"/>
    <xf numFmtId="181" fontId="62" fillId="58" borderId="0" applyNumberFormat="0" applyBorder="0" applyAlignment="0" applyProtection="0"/>
    <xf numFmtId="181" fontId="62" fillId="58" borderId="0" applyNumberFormat="0" applyBorder="0" applyAlignment="0" applyProtection="0"/>
    <xf numFmtId="0" fontId="62" fillId="59" borderId="0" applyNumberFormat="0" applyBorder="0" applyAlignment="0" applyProtection="0"/>
    <xf numFmtId="181" fontId="62" fillId="59" borderId="0" applyNumberFormat="0" applyBorder="0" applyAlignment="0" applyProtection="0"/>
    <xf numFmtId="181" fontId="62" fillId="59" borderId="0" applyNumberFormat="0" applyBorder="0" applyAlignment="0" applyProtection="0"/>
    <xf numFmtId="0" fontId="62" fillId="53" borderId="0" applyNumberFormat="0" applyBorder="0" applyAlignment="0" applyProtection="0"/>
    <xf numFmtId="181" fontId="62" fillId="53" borderId="0" applyNumberFormat="0" applyBorder="0" applyAlignment="0" applyProtection="0"/>
    <xf numFmtId="181" fontId="62" fillId="53" borderId="0" applyNumberFormat="0" applyBorder="0" applyAlignment="0" applyProtection="0"/>
    <xf numFmtId="181" fontId="62" fillId="54" borderId="0" applyNumberFormat="0" applyBorder="0" applyAlignment="0" applyProtection="0"/>
    <xf numFmtId="181" fontId="62" fillId="54" borderId="0" applyNumberFormat="0" applyBorder="0" applyAlignment="0" applyProtection="0"/>
    <xf numFmtId="0" fontId="62" fillId="52" borderId="0" applyNumberFormat="0" applyBorder="0" applyAlignment="0" applyProtection="0"/>
    <xf numFmtId="181" fontId="62" fillId="52" borderId="0" applyNumberFormat="0" applyBorder="0" applyAlignment="0" applyProtection="0"/>
    <xf numFmtId="181" fontId="62" fillId="52" borderId="0" applyNumberFormat="0" applyBorder="0" applyAlignment="0" applyProtection="0"/>
    <xf numFmtId="0" fontId="64" fillId="43" borderId="0" applyNumberFormat="0" applyBorder="0" applyAlignment="0" applyProtection="0"/>
    <xf numFmtId="181" fontId="64" fillId="43" borderId="0" applyNumberFormat="0" applyBorder="0" applyAlignment="0" applyProtection="0"/>
    <xf numFmtId="165" fontId="101" fillId="0" borderId="33"/>
    <xf numFmtId="0" fontId="68" fillId="4" borderId="19" applyNumberFormat="0" applyAlignment="0" applyProtection="0"/>
    <xf numFmtId="0" fontId="68" fillId="4" borderId="19" applyNumberFormat="0" applyAlignment="0" applyProtection="0"/>
    <xf numFmtId="0" fontId="66" fillId="61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6" fillId="61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6" fillId="61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6" fillId="61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6" fillId="61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178" fontId="67" fillId="14" borderId="11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178" fontId="67" fillId="14" borderId="11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6" fillId="61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46" fillId="14" borderId="11" applyNumberFormat="0" applyAlignment="0" applyProtection="0"/>
    <xf numFmtId="179" fontId="102" fillId="64" borderId="19" applyNumberFormat="0" applyAlignment="0" applyProtection="0"/>
    <xf numFmtId="0" fontId="46" fillId="14" borderId="11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179" fontId="102" fillId="64" borderId="19" applyNumberFormat="0" applyAlignment="0" applyProtection="0"/>
    <xf numFmtId="181" fontId="66" fillId="61" borderId="19" applyNumberFormat="0" applyAlignment="0" applyProtection="0"/>
    <xf numFmtId="0" fontId="68" fillId="4" borderId="19" applyNumberFormat="0" applyAlignment="0" applyProtection="0"/>
    <xf numFmtId="179" fontId="102" fillId="6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181" fontId="66" fillId="61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181" fontId="66" fillId="61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181" fontId="66" fillId="61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181" fontId="66" fillId="61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181" fontId="66" fillId="61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6" fillId="61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181" fontId="69" fillId="62" borderId="20" applyNumberFormat="0" applyAlignment="0" applyProtection="0"/>
    <xf numFmtId="182" fontId="103" fillId="0" borderId="1" applyBorder="0">
      <alignment horizontal="center" vertical="center"/>
    </xf>
    <xf numFmtId="183" fontId="26" fillId="5" borderId="0">
      <alignment horizontal="left"/>
    </xf>
    <xf numFmtId="0" fontId="26" fillId="5" borderId="0">
      <alignment horizontal="left"/>
    </xf>
    <xf numFmtId="0" fontId="26" fillId="5" borderId="0">
      <alignment horizontal="left"/>
    </xf>
    <xf numFmtId="183" fontId="26" fillId="5" borderId="0">
      <alignment horizontal="left"/>
    </xf>
    <xf numFmtId="179" fontId="26" fillId="5" borderId="0">
      <alignment horizontal="left"/>
    </xf>
    <xf numFmtId="183" fontId="27" fillId="5" borderId="0">
      <alignment horizontal="right"/>
    </xf>
    <xf numFmtId="0" fontId="27" fillId="5" borderId="0">
      <alignment horizontal="right"/>
    </xf>
    <xf numFmtId="0" fontId="27" fillId="5" borderId="0">
      <alignment horizontal="right"/>
    </xf>
    <xf numFmtId="183" fontId="27" fillId="5" borderId="0">
      <alignment horizontal="right"/>
    </xf>
    <xf numFmtId="179" fontId="27" fillId="5" borderId="0">
      <alignment horizontal="right"/>
    </xf>
    <xf numFmtId="183" fontId="28" fillId="4" borderId="0">
      <alignment horizontal="center"/>
    </xf>
    <xf numFmtId="0" fontId="28" fillId="4" borderId="0">
      <alignment horizontal="center"/>
    </xf>
    <xf numFmtId="0" fontId="28" fillId="4" borderId="0">
      <alignment horizontal="center"/>
    </xf>
    <xf numFmtId="183" fontId="28" fillId="4" borderId="0">
      <alignment horizontal="center"/>
    </xf>
    <xf numFmtId="179" fontId="28" fillId="4" borderId="0">
      <alignment horizontal="center"/>
    </xf>
    <xf numFmtId="183" fontId="27" fillId="5" borderId="0">
      <alignment horizontal="right"/>
    </xf>
    <xf numFmtId="0" fontId="27" fillId="5" borderId="0">
      <alignment horizontal="right"/>
    </xf>
    <xf numFmtId="0" fontId="27" fillId="5" borderId="0">
      <alignment horizontal="right"/>
    </xf>
    <xf numFmtId="183" fontId="27" fillId="5" borderId="0">
      <alignment horizontal="right"/>
    </xf>
    <xf numFmtId="179" fontId="27" fillId="5" borderId="0">
      <alignment horizontal="right"/>
    </xf>
    <xf numFmtId="183" fontId="29" fillId="4" borderId="0">
      <alignment horizontal="left"/>
    </xf>
    <xf numFmtId="0" fontId="29" fillId="4" borderId="0">
      <alignment horizontal="left"/>
    </xf>
    <xf numFmtId="183" fontId="29" fillId="4" borderId="0">
      <alignment horizontal="left"/>
    </xf>
    <xf numFmtId="179" fontId="29" fillId="4" borderId="0">
      <alignment horizontal="left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04" fillId="0" borderId="0" applyFont="0" applyFill="0" applyBorder="0" applyAlignment="0" applyProtection="0"/>
    <xf numFmtId="3" fontId="106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65" borderId="0"/>
    <xf numFmtId="3" fontId="7" fillId="0" borderId="0" applyFont="0" applyFill="0" applyBorder="0" applyAlignment="0" applyProtection="0"/>
    <xf numFmtId="3" fontId="7" fillId="65" borderId="0"/>
    <xf numFmtId="3" fontId="7" fillId="0" borderId="0" applyFont="0" applyFill="0" applyBorder="0" applyAlignment="0" applyProtection="0"/>
    <xf numFmtId="3" fontId="106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65" borderId="0"/>
    <xf numFmtId="3" fontId="7" fillId="65" borderId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107" fillId="0" borderId="0"/>
    <xf numFmtId="0" fontId="107" fillId="0" borderId="35"/>
    <xf numFmtId="17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49" borderId="36" applyNumberFormat="0" applyFont="0" applyAlignment="0">
      <protection locked="0"/>
    </xf>
    <xf numFmtId="0" fontId="7" fillId="49" borderId="36" applyNumberFormat="0" applyFont="0" applyAlignment="0">
      <protection locked="0"/>
    </xf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81" fontId="71" fillId="0" borderId="0" applyNumberFormat="0" applyFill="0" applyBorder="0" applyAlignment="0" applyProtection="0"/>
    <xf numFmtId="0" fontId="8" fillId="0" borderId="0" applyProtection="0"/>
    <xf numFmtId="0" fontId="8" fillId="0" borderId="0" applyProtection="0"/>
    <xf numFmtId="178" fontId="8" fillId="0" borderId="0" applyProtection="0"/>
    <xf numFmtId="178" fontId="8" fillId="0" borderId="0" applyProtection="0"/>
    <xf numFmtId="0" fontId="8" fillId="0" borderId="0" applyProtection="0"/>
    <xf numFmtId="0" fontId="10" fillId="0" borderId="0" applyProtection="0"/>
    <xf numFmtId="0" fontId="10" fillId="0" borderId="0" applyProtection="0"/>
    <xf numFmtId="178" fontId="10" fillId="0" borderId="0" applyProtection="0"/>
    <xf numFmtId="178" fontId="10" fillId="0" borderId="0" applyProtection="0"/>
    <xf numFmtId="0" fontId="10" fillId="0" borderId="0" applyProtection="0"/>
    <xf numFmtId="0" fontId="19" fillId="0" borderId="0" applyProtection="0"/>
    <xf numFmtId="0" fontId="19" fillId="0" borderId="0" applyProtection="0"/>
    <xf numFmtId="178" fontId="19" fillId="0" borderId="0" applyProtection="0"/>
    <xf numFmtId="178" fontId="19" fillId="0" borderId="0" applyProtection="0"/>
    <xf numFmtId="0" fontId="19" fillId="0" borderId="0" applyProtection="0"/>
    <xf numFmtId="0" fontId="20" fillId="0" borderId="0" applyProtection="0"/>
    <xf numFmtId="0" fontId="20" fillId="0" borderId="0" applyProtection="0"/>
    <xf numFmtId="178" fontId="20" fillId="0" borderId="0" applyProtection="0"/>
    <xf numFmtId="178" fontId="20" fillId="0" borderId="0" applyProtection="0"/>
    <xf numFmtId="0" fontId="20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179" fontId="7" fillId="0" borderId="0" applyProtection="0"/>
    <xf numFmtId="0" fontId="7" fillId="0" borderId="0" applyProtection="0"/>
    <xf numFmtId="0" fontId="7" fillId="0" borderId="0" applyProtection="0"/>
    <xf numFmtId="178" fontId="7" fillId="0" borderId="0" applyProtection="0"/>
    <xf numFmtId="178" fontId="7" fillId="0" borderId="0" applyProtection="0"/>
    <xf numFmtId="0" fontId="7" fillId="0" borderId="0" applyProtection="0"/>
    <xf numFmtId="0" fontId="8" fillId="0" borderId="0" applyProtection="0"/>
    <xf numFmtId="0" fontId="8" fillId="0" borderId="0" applyProtection="0"/>
    <xf numFmtId="178" fontId="8" fillId="0" borderId="0" applyProtection="0"/>
    <xf numFmtId="178" fontId="8" fillId="0" borderId="0" applyProtection="0"/>
    <xf numFmtId="0" fontId="8" fillId="0" borderId="0" applyProtection="0"/>
    <xf numFmtId="0" fontId="21" fillId="0" borderId="0" applyProtection="0"/>
    <xf numFmtId="0" fontId="21" fillId="0" borderId="0" applyProtection="0"/>
    <xf numFmtId="178" fontId="21" fillId="0" borderId="0" applyProtection="0"/>
    <xf numFmtId="178" fontId="21" fillId="0" borderId="0" applyProtection="0"/>
    <xf numFmtId="0" fontId="21" fillId="0" borderId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73" fillId="45" borderId="0" applyNumberFormat="0" applyBorder="0" applyAlignment="0" applyProtection="0"/>
    <xf numFmtId="181" fontId="73" fillId="45" borderId="0" applyNumberFormat="0" applyBorder="0" applyAlignment="0" applyProtection="0"/>
    <xf numFmtId="0" fontId="22" fillId="0" borderId="0" applyNumberFormat="0" applyFill="0" applyBorder="0" applyAlignment="0" applyProtection="0"/>
    <xf numFmtId="183" fontId="108" fillId="0" borderId="0" applyNumberFormat="0" applyFont="0" applyFill="0" applyAlignment="0" applyProtection="0"/>
    <xf numFmtId="0" fontId="75" fillId="0" borderId="21" applyNumberFormat="0" applyFill="0" applyAlignment="0" applyProtection="0"/>
    <xf numFmtId="179" fontId="109" fillId="0" borderId="3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83" fontId="20" fillId="0" borderId="0" applyNumberFormat="0" applyFont="0" applyFill="0" applyAlignment="0" applyProtection="0"/>
    <xf numFmtId="0" fontId="78" fillId="0" borderId="23" applyNumberFormat="0" applyFill="0" applyAlignment="0" applyProtection="0"/>
    <xf numFmtId="179" fontId="110" fillId="0" borderId="38" applyNumberFormat="0" applyFill="0" applyAlignment="0" applyProtection="0"/>
    <xf numFmtId="0" fontId="23" fillId="0" borderId="0" applyNumberFormat="0" applyFill="0" applyBorder="0" applyAlignment="0" applyProtection="0"/>
    <xf numFmtId="0" fontId="81" fillId="0" borderId="25" applyNumberFormat="0" applyFill="0" applyAlignment="0" applyProtection="0"/>
    <xf numFmtId="181" fontId="81" fillId="0" borderId="25" applyNumberFormat="0" applyFill="0" applyAlignment="0" applyProtection="0"/>
    <xf numFmtId="181" fontId="81" fillId="0" borderId="25" applyNumberFormat="0" applyFill="0" applyAlignment="0" applyProtection="0"/>
    <xf numFmtId="181" fontId="81" fillId="0" borderId="25" applyNumberFormat="0" applyFill="0" applyAlignment="0" applyProtection="0"/>
    <xf numFmtId="0" fontId="81" fillId="0" borderId="0" applyNumberFormat="0" applyFill="0" applyBorder="0" applyAlignment="0" applyProtection="0"/>
    <xf numFmtId="181" fontId="81" fillId="0" borderId="0" applyNumberFormat="0" applyFill="0" applyBorder="0" applyAlignment="0" applyProtection="0"/>
    <xf numFmtId="183" fontId="111" fillId="0" borderId="0" applyNumberFormat="0" applyFill="0" applyBorder="0" applyAlignment="0" applyProtection="0">
      <alignment vertical="top"/>
      <protection locked="0"/>
    </xf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2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2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2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2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2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178" fontId="84" fillId="13" borderId="11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178" fontId="84" fillId="13" borderId="11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2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44" fillId="13" borderId="11" applyNumberFormat="0" applyAlignment="0" applyProtection="0"/>
    <xf numFmtId="179" fontId="112" fillId="2" borderId="19" applyNumberFormat="0" applyAlignment="0" applyProtection="0"/>
    <xf numFmtId="0" fontId="44" fillId="13" borderId="11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179" fontId="112" fillId="2" borderId="19" applyNumberFormat="0" applyAlignment="0" applyProtection="0"/>
    <xf numFmtId="181" fontId="83" fillId="2" borderId="19" applyNumberFormat="0" applyAlignment="0" applyProtection="0"/>
    <xf numFmtId="0" fontId="83" fillId="3" borderId="19" applyNumberFormat="0" applyAlignment="0" applyProtection="0"/>
    <xf numFmtId="179" fontId="112" fillId="2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181" fontId="83" fillId="2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181" fontId="83" fillId="2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181" fontId="83" fillId="2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181" fontId="83" fillId="2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181" fontId="83" fillId="2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2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113" fillId="66" borderId="35"/>
    <xf numFmtId="183" fontId="26" fillId="5" borderId="0">
      <alignment horizontal="left"/>
    </xf>
    <xf numFmtId="0" fontId="26" fillId="5" borderId="0">
      <alignment horizontal="left"/>
    </xf>
    <xf numFmtId="0" fontId="26" fillId="5" borderId="0">
      <alignment horizontal="left"/>
    </xf>
    <xf numFmtId="183" fontId="26" fillId="5" borderId="0">
      <alignment horizontal="left"/>
    </xf>
    <xf numFmtId="179" fontId="26" fillId="5" borderId="0">
      <alignment horizontal="left"/>
    </xf>
    <xf numFmtId="183" fontId="30" fillId="4" borderId="0">
      <alignment horizontal="left"/>
    </xf>
    <xf numFmtId="0" fontId="30" fillId="4" borderId="0">
      <alignment horizontal="left"/>
    </xf>
    <xf numFmtId="0" fontId="30" fillId="4" borderId="0">
      <alignment horizontal="left"/>
    </xf>
    <xf numFmtId="183" fontId="30" fillId="4" borderId="0">
      <alignment horizontal="left"/>
    </xf>
    <xf numFmtId="0" fontId="30" fillId="4" borderId="0">
      <alignment horizontal="left"/>
    </xf>
    <xf numFmtId="179" fontId="30" fillId="4" borderId="0">
      <alignment horizontal="left"/>
    </xf>
    <xf numFmtId="0" fontId="85" fillId="0" borderId="27" applyNumberFormat="0" applyFill="0" applyAlignment="0" applyProtection="0"/>
    <xf numFmtId="181" fontId="85" fillId="0" borderId="27" applyNumberFormat="0" applyFill="0" applyAlignment="0" applyProtection="0"/>
    <xf numFmtId="185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0" fontId="88" fillId="3" borderId="0" applyNumberFormat="0" applyBorder="0" applyAlignment="0" applyProtection="0"/>
    <xf numFmtId="181" fontId="88" fillId="3" borderId="0" applyNumberFormat="0" applyBorder="0" applyAlignment="0" applyProtection="0"/>
    <xf numFmtId="189" fontId="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7" fillId="0" borderId="0"/>
    <xf numFmtId="179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181" fontId="7" fillId="0" borderId="0"/>
    <xf numFmtId="181" fontId="7" fillId="0" borderId="0"/>
    <xf numFmtId="0" fontId="3" fillId="0" borderId="0"/>
    <xf numFmtId="0" fontId="3" fillId="0" borderId="0"/>
    <xf numFmtId="183" fontId="7" fillId="0" borderId="0"/>
    <xf numFmtId="0" fontId="3" fillId="0" borderId="0"/>
    <xf numFmtId="179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0" fontId="7" fillId="0" borderId="0"/>
    <xf numFmtId="181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9" fontId="7" fillId="0" borderId="0"/>
    <xf numFmtId="181" fontId="7" fillId="0" borderId="0"/>
    <xf numFmtId="0" fontId="7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181" fontId="7" fillId="0" borderId="0"/>
    <xf numFmtId="181" fontId="7" fillId="0" borderId="0"/>
    <xf numFmtId="181" fontId="7" fillId="0" borderId="0"/>
    <xf numFmtId="0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181" fontId="7" fillId="0" borderId="0"/>
    <xf numFmtId="181" fontId="7" fillId="0" borderId="0"/>
    <xf numFmtId="183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181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7" fillId="0" borderId="0"/>
    <xf numFmtId="181" fontId="7" fillId="0" borderId="0"/>
    <xf numFmtId="0" fontId="38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181" fontId="7" fillId="0" borderId="0"/>
    <xf numFmtId="0" fontId="52" fillId="0" borderId="0"/>
    <xf numFmtId="0" fontId="1" fillId="0" borderId="0"/>
    <xf numFmtId="0" fontId="1" fillId="0" borderId="0"/>
    <xf numFmtId="0" fontId="1" fillId="0" borderId="0"/>
    <xf numFmtId="181" fontId="9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181" fontId="91" fillId="0" borderId="0"/>
    <xf numFmtId="181" fontId="91" fillId="0" borderId="0"/>
    <xf numFmtId="181" fontId="9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37" fontId="114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37" fontId="114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37" fontId="1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3" fillId="0" borderId="0"/>
    <xf numFmtId="0" fontId="3" fillId="0" borderId="0"/>
    <xf numFmtId="0" fontId="1" fillId="0" borderId="0"/>
    <xf numFmtId="190" fontId="7" fillId="0" borderId="0"/>
    <xf numFmtId="0" fontId="1" fillId="0" borderId="0"/>
    <xf numFmtId="0" fontId="1" fillId="0" borderId="0"/>
    <xf numFmtId="37" fontId="114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7" fillId="0" borderId="0"/>
    <xf numFmtId="190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90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81" fontId="7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78" fontId="52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0" fontId="1" fillId="0" borderId="0"/>
    <xf numFmtId="190" fontId="1" fillId="0" borderId="0"/>
    <xf numFmtId="0" fontId="1" fillId="0" borderId="0"/>
    <xf numFmtId="190" fontId="1" fillId="0" borderId="0"/>
    <xf numFmtId="190" fontId="1" fillId="0" borderId="0"/>
    <xf numFmtId="0" fontId="1" fillId="0" borderId="0"/>
    <xf numFmtId="190" fontId="1" fillId="0" borderId="0"/>
    <xf numFmtId="0" fontId="1" fillId="0" borderId="0"/>
    <xf numFmtId="0" fontId="1" fillId="0" borderId="0"/>
    <xf numFmtId="0" fontId="7" fillId="0" borderId="0"/>
    <xf numFmtId="190" fontId="1" fillId="0" borderId="0"/>
    <xf numFmtId="190" fontId="1" fillId="0" borderId="0"/>
    <xf numFmtId="190" fontId="1" fillId="0" borderId="0"/>
    <xf numFmtId="0" fontId="1" fillId="0" borderId="0"/>
    <xf numFmtId="190" fontId="1" fillId="0" borderId="0"/>
    <xf numFmtId="181" fontId="7" fillId="0" borderId="0"/>
    <xf numFmtId="190" fontId="1" fillId="0" borderId="0"/>
    <xf numFmtId="190" fontId="1" fillId="0" borderId="0"/>
    <xf numFmtId="0" fontId="1" fillId="0" borderId="0"/>
    <xf numFmtId="190" fontId="1" fillId="0" borderId="0"/>
    <xf numFmtId="0" fontId="1" fillId="0" borderId="0"/>
    <xf numFmtId="19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7" fillId="0" borderId="0"/>
    <xf numFmtId="179" fontId="1" fillId="0" borderId="0"/>
    <xf numFmtId="178" fontId="5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81" fontId="7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8" fontId="5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7" fillId="0" borderId="0"/>
    <xf numFmtId="179" fontId="1" fillId="0" borderId="0"/>
    <xf numFmtId="178" fontId="5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7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2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37" fontId="114" fillId="0" borderId="0"/>
    <xf numFmtId="37" fontId="114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37" fontId="1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14" fillId="0" borderId="0"/>
    <xf numFmtId="37" fontId="114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92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92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92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92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92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7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1" fillId="0" borderId="0"/>
    <xf numFmtId="0" fontId="1" fillId="16" borderId="15" applyNumberFormat="0" applyFont="0" applyAlignment="0" applyProtection="0"/>
    <xf numFmtId="0" fontId="1" fillId="16" borderId="15" applyNumberFormat="0" applyFont="0" applyAlignment="0" applyProtection="0"/>
    <xf numFmtId="0" fontId="1" fillId="16" borderId="15" applyNumberFormat="0" applyFont="0" applyAlignment="0" applyProtection="0"/>
    <xf numFmtId="0" fontId="1" fillId="16" borderId="15" applyNumberFormat="0" applyFont="0" applyAlignment="0" applyProtection="0"/>
    <xf numFmtId="0" fontId="1" fillId="16" borderId="15" applyNumberFormat="0" applyFont="0" applyAlignment="0" applyProtection="0"/>
    <xf numFmtId="0" fontId="1" fillId="16" borderId="15" applyNumberFormat="0" applyFont="0" applyAlignment="0" applyProtection="0"/>
    <xf numFmtId="0" fontId="1" fillId="16" borderId="15" applyNumberFormat="0" applyFont="0" applyAlignment="0" applyProtection="0"/>
    <xf numFmtId="0" fontId="38" fillId="46" borderId="29" applyNumberFormat="0" applyFont="0" applyAlignment="0" applyProtection="0"/>
    <xf numFmtId="0" fontId="1" fillId="0" borderId="0"/>
    <xf numFmtId="178" fontId="92" fillId="16" borderId="15" applyNumberFormat="0" applyFont="0" applyAlignment="0" applyProtection="0"/>
    <xf numFmtId="0" fontId="38" fillId="46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15" applyNumberFormat="0" applyFont="0" applyAlignment="0" applyProtection="0"/>
    <xf numFmtId="0" fontId="38" fillId="46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46" borderId="29" applyNumberFormat="0" applyFont="0" applyAlignment="0" applyProtection="0"/>
    <xf numFmtId="0" fontId="1" fillId="1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15" applyNumberFormat="0" applyFont="0" applyAlignment="0" applyProtection="0"/>
    <xf numFmtId="0" fontId="38" fillId="46" borderId="29" applyNumberFormat="0" applyFont="0" applyAlignment="0" applyProtection="0"/>
    <xf numFmtId="0" fontId="1" fillId="0" borderId="0"/>
    <xf numFmtId="0" fontId="1" fillId="0" borderId="0"/>
    <xf numFmtId="0" fontId="1" fillId="16" borderId="15" applyNumberFormat="0" applyFont="0" applyAlignment="0" applyProtection="0"/>
    <xf numFmtId="0" fontId="38" fillId="46" borderId="29" applyNumberFormat="0" applyFont="0" applyAlignment="0" applyProtection="0"/>
    <xf numFmtId="0" fontId="1" fillId="0" borderId="0"/>
    <xf numFmtId="0" fontId="1" fillId="0" borderId="0"/>
    <xf numFmtId="0" fontId="1" fillId="16" borderId="15" applyNumberFormat="0" applyFont="0" applyAlignment="0" applyProtection="0"/>
    <xf numFmtId="0" fontId="38" fillId="46" borderId="29" applyNumberFormat="0" applyFont="0" applyAlignment="0" applyProtection="0"/>
    <xf numFmtId="0" fontId="1" fillId="0" borderId="0"/>
    <xf numFmtId="0" fontId="1" fillId="0" borderId="0"/>
    <xf numFmtId="0" fontId="38" fillId="46" borderId="29" applyNumberFormat="0" applyFont="0" applyAlignment="0" applyProtection="0"/>
    <xf numFmtId="0" fontId="1" fillId="0" borderId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15" applyNumberFormat="0" applyFont="0" applyAlignment="0" applyProtection="0"/>
    <xf numFmtId="0" fontId="1" fillId="1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8" fontId="92" fillId="16" borderId="15" applyNumberFormat="0" applyFont="0" applyAlignment="0" applyProtection="0"/>
    <xf numFmtId="0" fontId="38" fillId="46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6" borderId="15" applyNumberFormat="0" applyFont="0" applyAlignment="0" applyProtection="0"/>
    <xf numFmtId="0" fontId="1" fillId="0" borderId="0"/>
    <xf numFmtId="0" fontId="1" fillId="16" borderId="15" applyNumberFormat="0" applyFont="0" applyAlignment="0" applyProtection="0"/>
    <xf numFmtId="0" fontId="1" fillId="16" borderId="15" applyNumberFormat="0" applyFont="0" applyAlignment="0" applyProtection="0"/>
    <xf numFmtId="0" fontId="1" fillId="0" borderId="0"/>
    <xf numFmtId="0" fontId="1" fillId="0" borderId="0"/>
    <xf numFmtId="0" fontId="1" fillId="16" borderId="15" applyNumberFormat="0" applyFont="0" applyAlignment="0" applyProtection="0"/>
    <xf numFmtId="0" fontId="1" fillId="0" borderId="0"/>
    <xf numFmtId="0" fontId="1" fillId="16" borderId="15" applyNumberFormat="0" applyFont="0" applyAlignment="0" applyProtection="0"/>
    <xf numFmtId="0" fontId="1" fillId="0" borderId="0"/>
    <xf numFmtId="0" fontId="1" fillId="16" borderId="15" applyNumberFormat="0" applyFont="0" applyAlignment="0" applyProtection="0"/>
    <xf numFmtId="0" fontId="1" fillId="16" borderId="15" applyNumberFormat="0" applyFont="0" applyAlignment="0" applyProtection="0"/>
    <xf numFmtId="0" fontId="38" fillId="46" borderId="29" applyNumberFormat="0" applyFont="0" applyAlignment="0" applyProtection="0"/>
    <xf numFmtId="0" fontId="1" fillId="0" borderId="0"/>
    <xf numFmtId="0" fontId="1" fillId="0" borderId="0"/>
    <xf numFmtId="0" fontId="1" fillId="16" borderId="15" applyNumberFormat="0" applyFont="0" applyAlignment="0" applyProtection="0"/>
    <xf numFmtId="0" fontId="38" fillId="46" borderId="29" applyNumberFormat="0" applyFont="0" applyAlignment="0" applyProtection="0"/>
    <xf numFmtId="0" fontId="10" fillId="46" borderId="29" applyNumberFormat="0" applyFont="0" applyAlignment="0" applyProtection="0"/>
    <xf numFmtId="0" fontId="1" fillId="0" borderId="0"/>
    <xf numFmtId="0" fontId="1" fillId="0" borderId="0"/>
    <xf numFmtId="0" fontId="1" fillId="16" borderId="15" applyNumberFormat="0" applyFont="0" applyAlignment="0" applyProtection="0"/>
    <xf numFmtId="0" fontId="38" fillId="46" borderId="29" applyNumberFormat="0" applyFont="0" applyAlignment="0" applyProtection="0"/>
    <xf numFmtId="0" fontId="1" fillId="0" borderId="0"/>
    <xf numFmtId="0" fontId="1" fillId="16" borderId="15" applyNumberFormat="0" applyFont="0" applyAlignment="0" applyProtection="0"/>
    <xf numFmtId="0" fontId="1" fillId="16" borderId="15" applyNumberFormat="0" applyFont="0" applyAlignment="0" applyProtection="0"/>
    <xf numFmtId="0" fontId="38" fillId="46" borderId="29" applyNumberFormat="0" applyFont="0" applyAlignment="0" applyProtection="0"/>
    <xf numFmtId="0" fontId="1" fillId="0" borderId="0"/>
    <xf numFmtId="0" fontId="1" fillId="16" borderId="15" applyNumberFormat="0" applyFont="0" applyAlignment="0" applyProtection="0"/>
    <xf numFmtId="0" fontId="1" fillId="16" borderId="15" applyNumberFormat="0" applyFont="0" applyAlignment="0" applyProtection="0"/>
    <xf numFmtId="0" fontId="38" fillId="46" borderId="29" applyNumberFormat="0" applyFont="0" applyAlignment="0" applyProtection="0"/>
    <xf numFmtId="0" fontId="1" fillId="0" borderId="0"/>
    <xf numFmtId="0" fontId="1" fillId="16" borderId="15" applyNumberFormat="0" applyFont="0" applyAlignment="0" applyProtection="0"/>
    <xf numFmtId="0" fontId="1" fillId="16" borderId="15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1" fillId="16" borderId="15" applyNumberFormat="0" applyFont="0" applyAlignment="0" applyProtection="0"/>
    <xf numFmtId="0" fontId="1" fillId="16" borderId="15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1" fillId="16" borderId="15" applyNumberFormat="0" applyFont="0" applyAlignment="0" applyProtection="0"/>
    <xf numFmtId="0" fontId="1" fillId="16" borderId="15" applyNumberFormat="0" applyFont="0" applyAlignment="0" applyProtection="0"/>
    <xf numFmtId="0" fontId="1" fillId="16" borderId="15" applyNumberFormat="0" applyFont="0" applyAlignment="0" applyProtection="0"/>
    <xf numFmtId="0" fontId="1" fillId="16" borderId="15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1" fillId="0" borderId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1" fillId="0" borderId="0"/>
    <xf numFmtId="178" fontId="92" fillId="16" borderId="15" applyNumberFormat="0" applyFont="0" applyAlignment="0" applyProtection="0"/>
    <xf numFmtId="0" fontId="38" fillId="46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46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46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46" borderId="29" applyNumberFormat="0" applyFont="0" applyAlignment="0" applyProtection="0"/>
    <xf numFmtId="0" fontId="1" fillId="0" borderId="0"/>
    <xf numFmtId="0" fontId="1" fillId="0" borderId="0"/>
    <xf numFmtId="0" fontId="38" fillId="46" borderId="29" applyNumberFormat="0" applyFont="0" applyAlignment="0" applyProtection="0"/>
    <xf numFmtId="0" fontId="1" fillId="0" borderId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92" fillId="16" borderId="15" applyNumberFormat="0" applyFont="0" applyAlignment="0" applyProtection="0"/>
    <xf numFmtId="0" fontId="38" fillId="46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46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46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46" borderId="29" applyNumberFormat="0" applyFont="0" applyAlignment="0" applyProtection="0"/>
    <xf numFmtId="0" fontId="1" fillId="0" borderId="0"/>
    <xf numFmtId="0" fontId="1" fillId="0" borderId="0"/>
    <xf numFmtId="0" fontId="38" fillId="46" borderId="29" applyNumberFormat="0" applyFont="0" applyAlignment="0" applyProtection="0"/>
    <xf numFmtId="0" fontId="1" fillId="0" borderId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1" fillId="0" borderId="0"/>
    <xf numFmtId="181" fontId="92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1" fillId="0" borderId="0"/>
    <xf numFmtId="178" fontId="92" fillId="16" borderId="15" applyNumberFormat="0" applyFont="0" applyAlignment="0" applyProtection="0"/>
    <xf numFmtId="0" fontId="38" fillId="46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46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46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46" borderId="29" applyNumberFormat="0" applyFont="0" applyAlignment="0" applyProtection="0"/>
    <xf numFmtId="0" fontId="1" fillId="0" borderId="0"/>
    <xf numFmtId="0" fontId="1" fillId="0" borderId="0"/>
    <xf numFmtId="0" fontId="38" fillId="46" borderId="29" applyNumberFormat="0" applyFont="0" applyAlignment="0" applyProtection="0"/>
    <xf numFmtId="0" fontId="1" fillId="0" borderId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92" fillId="16" borderId="15" applyNumberFormat="0" applyFont="0" applyAlignment="0" applyProtection="0"/>
    <xf numFmtId="0" fontId="38" fillId="46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46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46" borderId="29" applyNumberFormat="0" applyFont="0" applyAlignment="0" applyProtection="0"/>
    <xf numFmtId="0" fontId="1" fillId="0" borderId="0"/>
    <xf numFmtId="0" fontId="1" fillId="0" borderId="0"/>
    <xf numFmtId="0" fontId="38" fillId="46" borderId="29" applyNumberFormat="0" applyFont="0" applyAlignment="0" applyProtection="0"/>
    <xf numFmtId="0" fontId="1" fillId="0" borderId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1" fillId="0" borderId="0"/>
    <xf numFmtId="181" fontId="92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1" fillId="0" borderId="0"/>
    <xf numFmtId="178" fontId="92" fillId="16" borderId="15" applyNumberFormat="0" applyFont="0" applyAlignment="0" applyProtection="0"/>
    <xf numFmtId="0" fontId="38" fillId="46" borderId="29" applyNumberFormat="0" applyFont="0" applyAlignment="0" applyProtection="0"/>
    <xf numFmtId="0" fontId="1" fillId="0" borderId="0"/>
    <xf numFmtId="0" fontId="1" fillId="0" borderId="0"/>
    <xf numFmtId="0" fontId="38" fillId="46" borderId="29" applyNumberFormat="0" applyFont="0" applyAlignment="0" applyProtection="0"/>
    <xf numFmtId="0" fontId="1" fillId="0" borderId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1" fillId="0" borderId="0"/>
    <xf numFmtId="0" fontId="1" fillId="0" borderId="0"/>
    <xf numFmtId="178" fontId="92" fillId="16" borderId="15" applyNumberFormat="0" applyFont="0" applyAlignment="0" applyProtection="0"/>
    <xf numFmtId="0" fontId="38" fillId="46" borderId="29" applyNumberFormat="0" applyFont="0" applyAlignment="0" applyProtection="0"/>
    <xf numFmtId="0" fontId="1" fillId="0" borderId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1" fillId="0" borderId="0"/>
    <xf numFmtId="181" fontId="92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1" fillId="0" borderId="0"/>
    <xf numFmtId="178" fontId="92" fillId="16" borderId="15" applyNumberFormat="0" applyFont="0" applyAlignment="0" applyProtection="0"/>
    <xf numFmtId="0" fontId="38" fillId="46" borderId="29" applyNumberFormat="0" applyFont="0" applyAlignment="0" applyProtection="0"/>
    <xf numFmtId="0" fontId="1" fillId="0" borderId="0"/>
    <xf numFmtId="0" fontId="1" fillId="0" borderId="0"/>
    <xf numFmtId="0" fontId="38" fillId="46" borderId="29" applyNumberFormat="0" applyFont="0" applyAlignment="0" applyProtection="0"/>
    <xf numFmtId="0" fontId="1" fillId="0" borderId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1" fillId="0" borderId="0"/>
    <xf numFmtId="0" fontId="1" fillId="0" borderId="0"/>
    <xf numFmtId="178" fontId="92" fillId="16" borderId="15" applyNumberFormat="0" applyFont="0" applyAlignment="0" applyProtection="0"/>
    <xf numFmtId="0" fontId="38" fillId="46" borderId="29" applyNumberFormat="0" applyFont="0" applyAlignment="0" applyProtection="0"/>
    <xf numFmtId="0" fontId="1" fillId="0" borderId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1" fillId="0" borderId="0"/>
    <xf numFmtId="181" fontId="92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1" fillId="0" borderId="0"/>
    <xf numFmtId="178" fontId="92" fillId="16" borderId="15" applyNumberFormat="0" applyFont="0" applyAlignment="0" applyProtection="0"/>
    <xf numFmtId="0" fontId="38" fillId="46" borderId="29" applyNumberFormat="0" applyFont="0" applyAlignment="0" applyProtection="0"/>
    <xf numFmtId="0" fontId="1" fillId="0" borderId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1" fillId="0" borderId="0"/>
    <xf numFmtId="178" fontId="92" fillId="16" borderId="15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1" fillId="0" borderId="0"/>
    <xf numFmtId="181" fontId="92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1" fillId="0" borderId="0"/>
    <xf numFmtId="178" fontId="92" fillId="16" borderId="15" applyNumberFormat="0" applyFont="0" applyAlignment="0" applyProtection="0"/>
    <xf numFmtId="0" fontId="38" fillId="46" borderId="29" applyNumberFormat="0" applyFont="0" applyAlignment="0" applyProtection="0"/>
    <xf numFmtId="0" fontId="1" fillId="0" borderId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1" fillId="0" borderId="0"/>
    <xf numFmtId="178" fontId="92" fillId="16" borderId="15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1" fillId="0" borderId="0"/>
    <xf numFmtId="0" fontId="92" fillId="46" borderId="29" applyNumberFormat="0" applyFont="0" applyAlignment="0" applyProtection="0"/>
    <xf numFmtId="0" fontId="38" fillId="46" borderId="29" applyNumberFormat="0" applyFont="0" applyAlignment="0" applyProtection="0"/>
    <xf numFmtId="0" fontId="1" fillId="0" borderId="0"/>
    <xf numFmtId="0" fontId="38" fillId="46" borderId="29" applyNumberFormat="0" applyFont="0" applyAlignment="0" applyProtection="0"/>
    <xf numFmtId="0" fontId="1" fillId="0" borderId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1" fillId="0" borderId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93" fillId="61" borderId="30" applyNumberFormat="0" applyAlignment="0" applyProtection="0"/>
    <xf numFmtId="0" fontId="93" fillId="4" borderId="30" applyNumberFormat="0" applyAlignment="0" applyProtection="0"/>
    <xf numFmtId="0" fontId="93" fillId="4" borderId="30" applyNumberFormat="0" applyAlignment="0" applyProtection="0"/>
    <xf numFmtId="0" fontId="93" fillId="4" borderId="30" applyNumberFormat="0" applyAlignment="0" applyProtection="0"/>
    <xf numFmtId="0" fontId="93" fillId="4" borderId="30" applyNumberFormat="0" applyAlignment="0" applyProtection="0"/>
    <xf numFmtId="0" fontId="1" fillId="0" borderId="0"/>
    <xf numFmtId="181" fontId="93" fillId="61" borderId="30" applyNumberFormat="0" applyAlignment="0" applyProtection="0"/>
    <xf numFmtId="191" fontId="31" fillId="4" borderId="0">
      <alignment horizontal="right"/>
    </xf>
    <xf numFmtId="4" fontId="31" fillId="6" borderId="0">
      <alignment horizontal="right"/>
    </xf>
    <xf numFmtId="40" fontId="115" fillId="6" borderId="0">
      <alignment horizontal="right"/>
    </xf>
    <xf numFmtId="40" fontId="115" fillId="6" borderId="0">
      <alignment horizontal="right"/>
    </xf>
    <xf numFmtId="191" fontId="31" fillId="4" borderId="0">
      <alignment horizontal="right"/>
    </xf>
    <xf numFmtId="191" fontId="31" fillId="4" borderId="0">
      <alignment horizontal="right"/>
    </xf>
    <xf numFmtId="191" fontId="31" fillId="4" borderId="0">
      <alignment horizontal="right"/>
    </xf>
    <xf numFmtId="40" fontId="115" fillId="6" borderId="0">
      <alignment horizontal="right"/>
    </xf>
    <xf numFmtId="4" fontId="31" fillId="6" borderId="0">
      <alignment horizontal="right"/>
    </xf>
    <xf numFmtId="40" fontId="115" fillId="6" borderId="0">
      <alignment horizontal="right"/>
    </xf>
    <xf numFmtId="40" fontId="115" fillId="6" borderId="0">
      <alignment horizontal="right"/>
    </xf>
    <xf numFmtId="4" fontId="31" fillId="6" borderId="0">
      <alignment horizontal="right"/>
    </xf>
    <xf numFmtId="4" fontId="31" fillId="6" borderId="0">
      <alignment horizontal="right"/>
    </xf>
    <xf numFmtId="4" fontId="31" fillId="6" borderId="0">
      <alignment horizontal="right"/>
    </xf>
    <xf numFmtId="4" fontId="31" fillId="6" borderId="0">
      <alignment horizontal="right"/>
    </xf>
    <xf numFmtId="191" fontId="31" fillId="4" borderId="0">
      <alignment horizontal="right"/>
    </xf>
    <xf numFmtId="4" fontId="31" fillId="6" borderId="0">
      <alignment horizontal="right"/>
    </xf>
    <xf numFmtId="4" fontId="31" fillId="6" borderId="0">
      <alignment horizontal="right"/>
    </xf>
    <xf numFmtId="4" fontId="31" fillId="6" borderId="0">
      <alignment horizontal="right"/>
    </xf>
    <xf numFmtId="4" fontId="31" fillId="6" borderId="0">
      <alignment horizontal="right"/>
    </xf>
    <xf numFmtId="4" fontId="31" fillId="6" borderId="0">
      <alignment horizontal="right"/>
    </xf>
    <xf numFmtId="4" fontId="31" fillId="6" borderId="0">
      <alignment horizontal="right"/>
    </xf>
    <xf numFmtId="4" fontId="31" fillId="6" borderId="0">
      <alignment horizontal="right"/>
    </xf>
    <xf numFmtId="0" fontId="1" fillId="0" borderId="0"/>
    <xf numFmtId="191" fontId="31" fillId="4" borderId="0">
      <alignment horizontal="right"/>
    </xf>
    <xf numFmtId="191" fontId="31" fillId="4" borderId="0">
      <alignment horizontal="right"/>
    </xf>
    <xf numFmtId="191" fontId="31" fillId="4" borderId="0">
      <alignment horizontal="right"/>
    </xf>
    <xf numFmtId="191" fontId="31" fillId="4" borderId="0">
      <alignment horizontal="right"/>
    </xf>
    <xf numFmtId="191" fontId="31" fillId="4" borderId="0">
      <alignment horizontal="right"/>
    </xf>
    <xf numFmtId="40" fontId="115" fillId="6" borderId="0">
      <alignment horizontal="right"/>
    </xf>
    <xf numFmtId="0" fontId="32" fillId="66" borderId="0">
      <alignment horizontal="center"/>
    </xf>
    <xf numFmtId="0" fontId="32" fillId="66" borderId="0">
      <alignment horizontal="center"/>
    </xf>
    <xf numFmtId="183" fontId="32" fillId="66" borderId="0">
      <alignment horizontal="center"/>
    </xf>
    <xf numFmtId="0" fontId="32" fillId="6" borderId="0">
      <alignment horizontal="center" vertical="center"/>
    </xf>
    <xf numFmtId="0" fontId="1" fillId="0" borderId="0"/>
    <xf numFmtId="0" fontId="32" fillId="66" borderId="0">
      <alignment horizontal="center"/>
    </xf>
    <xf numFmtId="0" fontId="116" fillId="6" borderId="0">
      <alignment horizontal="right"/>
    </xf>
    <xf numFmtId="0" fontId="116" fillId="6" borderId="0">
      <alignment horizontal="right"/>
    </xf>
    <xf numFmtId="0" fontId="116" fillId="6" borderId="0">
      <alignment horizontal="right"/>
    </xf>
    <xf numFmtId="0" fontId="116" fillId="6" borderId="0">
      <alignment horizontal="right"/>
    </xf>
    <xf numFmtId="0" fontId="116" fillId="6" borderId="0">
      <alignment horizontal="right"/>
    </xf>
    <xf numFmtId="0" fontId="32" fillId="66" borderId="0">
      <alignment horizontal="center"/>
    </xf>
    <xf numFmtId="183" fontId="32" fillId="66" borderId="0">
      <alignment horizontal="center"/>
    </xf>
    <xf numFmtId="0" fontId="116" fillId="6" borderId="0">
      <alignment horizontal="right"/>
    </xf>
    <xf numFmtId="0" fontId="116" fillId="6" borderId="0">
      <alignment horizontal="right"/>
    </xf>
    <xf numFmtId="0" fontId="32" fillId="6" borderId="0">
      <alignment horizontal="center" vertical="center"/>
    </xf>
    <xf numFmtId="0" fontId="32" fillId="6" borderId="0">
      <alignment horizontal="center" vertical="center"/>
    </xf>
    <xf numFmtId="178" fontId="32" fillId="6" borderId="0">
      <alignment horizontal="center" vertical="center"/>
    </xf>
    <xf numFmtId="178" fontId="32" fillId="6" borderId="0">
      <alignment horizontal="center" vertical="center"/>
    </xf>
    <xf numFmtId="0" fontId="116" fillId="6" borderId="0">
      <alignment horizontal="right"/>
    </xf>
    <xf numFmtId="0" fontId="26" fillId="67" borderId="0"/>
    <xf numFmtId="0" fontId="26" fillId="67" borderId="0"/>
    <xf numFmtId="183" fontId="26" fillId="67" borderId="0"/>
    <xf numFmtId="0" fontId="30" fillId="6" borderId="1"/>
    <xf numFmtId="0" fontId="30" fillId="6" borderId="1"/>
    <xf numFmtId="181" fontId="117" fillId="6" borderId="1"/>
    <xf numFmtId="0" fontId="30" fillId="6" borderId="1"/>
    <xf numFmtId="0" fontId="1" fillId="0" borderId="0"/>
    <xf numFmtId="0" fontId="26" fillId="67" borderId="0"/>
    <xf numFmtId="0" fontId="117" fillId="6" borderId="1"/>
    <xf numFmtId="0" fontId="117" fillId="6" borderId="1"/>
    <xf numFmtId="0" fontId="117" fillId="6" borderId="1"/>
    <xf numFmtId="0" fontId="117" fillId="6" borderId="1"/>
    <xf numFmtId="0" fontId="117" fillId="6" borderId="1"/>
    <xf numFmtId="0" fontId="26" fillId="67" borderId="0"/>
    <xf numFmtId="181" fontId="117" fillId="6" borderId="1"/>
    <xf numFmtId="0" fontId="117" fillId="6" borderId="1"/>
    <xf numFmtId="0" fontId="117" fillId="6" borderId="1"/>
    <xf numFmtId="0" fontId="30" fillId="6" borderId="1"/>
    <xf numFmtId="178" fontId="30" fillId="6" borderId="1"/>
    <xf numFmtId="178" fontId="30" fillId="6" borderId="1"/>
    <xf numFmtId="0" fontId="117" fillId="6" borderId="1"/>
    <xf numFmtId="0" fontId="118" fillId="4" borderId="0" applyBorder="0">
      <alignment horizontal="centerContinuous"/>
    </xf>
    <xf numFmtId="0" fontId="118" fillId="4" borderId="0" applyBorder="0">
      <alignment horizontal="centerContinuous"/>
    </xf>
    <xf numFmtId="183" fontId="118" fillId="4" borderId="0" applyBorder="0">
      <alignment horizontal="centerContinuous"/>
    </xf>
    <xf numFmtId="0" fontId="32" fillId="6" borderId="0" applyBorder="0">
      <alignment horizontal="centerContinuous"/>
    </xf>
    <xf numFmtId="0" fontId="1" fillId="0" borderId="0"/>
    <xf numFmtId="0" fontId="118" fillId="4" borderId="0" applyBorder="0">
      <alignment horizontal="centerContinuous"/>
    </xf>
    <xf numFmtId="0" fontId="117" fillId="0" borderId="0" applyBorder="0">
      <alignment horizontal="centerContinuous"/>
    </xf>
    <xf numFmtId="0" fontId="117" fillId="0" borderId="0" applyBorder="0">
      <alignment horizontal="centerContinuous"/>
    </xf>
    <xf numFmtId="0" fontId="117" fillId="0" borderId="0" applyBorder="0">
      <alignment horizontal="centerContinuous"/>
    </xf>
    <xf numFmtId="0" fontId="117" fillId="0" borderId="0" applyBorder="0">
      <alignment horizontal="centerContinuous"/>
    </xf>
    <xf numFmtId="0" fontId="117" fillId="0" borderId="0" applyBorder="0">
      <alignment horizontal="centerContinuous"/>
    </xf>
    <xf numFmtId="0" fontId="118" fillId="4" borderId="0" applyBorder="0">
      <alignment horizontal="centerContinuous"/>
    </xf>
    <xf numFmtId="183" fontId="118" fillId="4" borderId="0" applyBorder="0">
      <alignment horizontal="centerContinuous"/>
    </xf>
    <xf numFmtId="0" fontId="117" fillId="0" borderId="0" applyBorder="0">
      <alignment horizontal="centerContinuous"/>
    </xf>
    <xf numFmtId="0" fontId="117" fillId="0" borderId="0" applyBorder="0">
      <alignment horizontal="centerContinuous"/>
    </xf>
    <xf numFmtId="0" fontId="32" fillId="6" borderId="0" applyBorder="0">
      <alignment horizontal="centerContinuous"/>
    </xf>
    <xf numFmtId="0" fontId="32" fillId="6" borderId="0" applyBorder="0">
      <alignment horizontal="centerContinuous"/>
    </xf>
    <xf numFmtId="178" fontId="32" fillId="6" borderId="0" applyBorder="0">
      <alignment horizontal="centerContinuous"/>
    </xf>
    <xf numFmtId="178" fontId="32" fillId="6" borderId="0" applyBorder="0">
      <alignment horizontal="centerContinuous"/>
    </xf>
    <xf numFmtId="0" fontId="117" fillId="0" borderId="0" applyBorder="0">
      <alignment horizontal="centerContinuous"/>
    </xf>
    <xf numFmtId="0" fontId="119" fillId="67" borderId="0" applyBorder="0">
      <alignment horizontal="centerContinuous"/>
    </xf>
    <xf numFmtId="0" fontId="119" fillId="67" borderId="0" applyBorder="0">
      <alignment horizontal="centerContinuous"/>
    </xf>
    <xf numFmtId="183" fontId="119" fillId="67" borderId="0" applyBorder="0">
      <alignment horizontal="centerContinuous"/>
    </xf>
    <xf numFmtId="0" fontId="120" fillId="67" borderId="0" applyBorder="0">
      <alignment horizontal="centerContinuous"/>
    </xf>
    <xf numFmtId="0" fontId="33" fillId="6" borderId="0" applyBorder="0">
      <alignment horizontal="centerContinuous"/>
    </xf>
    <xf numFmtId="0" fontId="1" fillId="0" borderId="0"/>
    <xf numFmtId="0" fontId="119" fillId="67" borderId="0" applyBorder="0">
      <alignment horizontal="centerContinuous"/>
    </xf>
    <xf numFmtId="0" fontId="121" fillId="0" borderId="0" applyBorder="0">
      <alignment horizontal="centerContinuous"/>
    </xf>
    <xf numFmtId="0" fontId="121" fillId="0" borderId="0" applyBorder="0">
      <alignment horizontal="centerContinuous"/>
    </xf>
    <xf numFmtId="0" fontId="121" fillId="0" borderId="0" applyBorder="0">
      <alignment horizontal="centerContinuous"/>
    </xf>
    <xf numFmtId="0" fontId="121" fillId="0" borderId="0" applyBorder="0">
      <alignment horizontal="centerContinuous"/>
    </xf>
    <xf numFmtId="0" fontId="121" fillId="0" borderId="0" applyBorder="0">
      <alignment horizontal="centerContinuous"/>
    </xf>
    <xf numFmtId="0" fontId="119" fillId="67" borderId="0" applyBorder="0">
      <alignment horizontal="centerContinuous"/>
    </xf>
    <xf numFmtId="183" fontId="119" fillId="67" borderId="0" applyBorder="0">
      <alignment horizontal="centerContinuous"/>
    </xf>
    <xf numFmtId="0" fontId="121" fillId="0" borderId="0" applyBorder="0">
      <alignment horizontal="centerContinuous"/>
    </xf>
    <xf numFmtId="0" fontId="121" fillId="0" borderId="0" applyBorder="0">
      <alignment horizontal="centerContinuous"/>
    </xf>
    <xf numFmtId="0" fontId="33" fillId="6" borderId="0" applyBorder="0">
      <alignment horizontal="centerContinuous"/>
    </xf>
    <xf numFmtId="0" fontId="33" fillId="6" borderId="0" applyBorder="0">
      <alignment horizontal="centerContinuous"/>
    </xf>
    <xf numFmtId="178" fontId="33" fillId="6" borderId="0" applyBorder="0">
      <alignment horizontal="centerContinuous"/>
    </xf>
    <xf numFmtId="178" fontId="33" fillId="6" borderId="0" applyBorder="0">
      <alignment horizontal="centerContinuous"/>
    </xf>
    <xf numFmtId="0" fontId="121" fillId="0" borderId="0" applyBorder="0">
      <alignment horizontal="centerContinuous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80" fontId="122" fillId="68" borderId="39">
      <alignment horizontal="left"/>
    </xf>
    <xf numFmtId="0" fontId="91" fillId="0" borderId="0" applyNumberFormat="0" applyFont="0" applyFill="0" applyBorder="0" applyAlignment="0" applyProtection="0">
      <alignment horizontal="left"/>
    </xf>
    <xf numFmtId="15" fontId="91" fillId="0" borderId="0" applyFont="0" applyFill="0" applyBorder="0" applyAlignment="0" applyProtection="0"/>
    <xf numFmtId="4" fontId="91" fillId="0" borderId="0" applyFont="0" applyFill="0" applyBorder="0" applyAlignment="0" applyProtection="0"/>
    <xf numFmtId="0" fontId="123" fillId="0" borderId="3">
      <alignment horizontal="center"/>
    </xf>
    <xf numFmtId="3" fontId="91" fillId="0" borderId="0" applyFont="0" applyFill="0" applyBorder="0" applyAlignment="0" applyProtection="0"/>
    <xf numFmtId="0" fontId="91" fillId="69" borderId="0" applyNumberFormat="0" applyFont="0" applyBorder="0" applyAlignment="0" applyProtection="0"/>
    <xf numFmtId="183" fontId="30" fillId="3" borderId="0">
      <alignment horizontal="center"/>
    </xf>
    <xf numFmtId="0" fontId="30" fillId="3" borderId="0">
      <alignment horizontal="center"/>
    </xf>
    <xf numFmtId="0" fontId="30" fillId="3" borderId="0">
      <alignment horizontal="center"/>
    </xf>
    <xf numFmtId="183" fontId="30" fillId="3" borderId="0">
      <alignment horizontal="center"/>
    </xf>
    <xf numFmtId="0" fontId="30" fillId="3" borderId="0">
      <alignment horizontal="center"/>
    </xf>
    <xf numFmtId="0" fontId="1" fillId="0" borderId="0"/>
    <xf numFmtId="0" fontId="1" fillId="0" borderId="0"/>
    <xf numFmtId="49" fontId="34" fillId="4" borderId="0">
      <alignment horizontal="center"/>
    </xf>
    <xf numFmtId="0" fontId="107" fillId="0" borderId="0"/>
    <xf numFmtId="183" fontId="27" fillId="5" borderId="0">
      <alignment horizontal="center"/>
    </xf>
    <xf numFmtId="0" fontId="27" fillId="5" borderId="0">
      <alignment horizontal="center"/>
    </xf>
    <xf numFmtId="0" fontId="27" fillId="5" borderId="0">
      <alignment horizontal="center"/>
    </xf>
    <xf numFmtId="183" fontId="27" fillId="5" borderId="0">
      <alignment horizontal="center"/>
    </xf>
    <xf numFmtId="0" fontId="1" fillId="0" borderId="0"/>
    <xf numFmtId="183" fontId="27" fillId="5" borderId="0">
      <alignment horizontal="centerContinuous"/>
    </xf>
    <xf numFmtId="0" fontId="27" fillId="5" borderId="0">
      <alignment horizontal="centerContinuous"/>
    </xf>
    <xf numFmtId="0" fontId="27" fillId="5" borderId="0">
      <alignment horizontal="centerContinuous"/>
    </xf>
    <xf numFmtId="183" fontId="27" fillId="5" borderId="0">
      <alignment horizontal="centerContinuous"/>
    </xf>
    <xf numFmtId="0" fontId="1" fillId="0" borderId="0"/>
    <xf numFmtId="183" fontId="35" fillId="4" borderId="0">
      <alignment horizontal="left"/>
    </xf>
    <xf numFmtId="0" fontId="35" fillId="4" borderId="0">
      <alignment horizontal="left"/>
    </xf>
    <xf numFmtId="0" fontId="35" fillId="4" borderId="0">
      <alignment horizontal="left"/>
    </xf>
    <xf numFmtId="183" fontId="35" fillId="4" borderId="0">
      <alignment horizontal="left"/>
    </xf>
    <xf numFmtId="0" fontId="1" fillId="0" borderId="0"/>
    <xf numFmtId="0" fontId="1" fillId="0" borderId="0"/>
    <xf numFmtId="49" fontId="35" fillId="4" borderId="0">
      <alignment horizontal="center"/>
    </xf>
    <xf numFmtId="183" fontId="26" fillId="5" borderId="0">
      <alignment horizontal="left"/>
    </xf>
    <xf numFmtId="0" fontId="26" fillId="5" borderId="0">
      <alignment horizontal="left"/>
    </xf>
    <xf numFmtId="0" fontId="26" fillId="5" borderId="0">
      <alignment horizontal="left"/>
    </xf>
    <xf numFmtId="183" fontId="26" fillId="5" borderId="0">
      <alignment horizontal="left"/>
    </xf>
    <xf numFmtId="0" fontId="1" fillId="0" borderId="0"/>
    <xf numFmtId="0" fontId="1" fillId="0" borderId="0"/>
    <xf numFmtId="49" fontId="35" fillId="4" borderId="0">
      <alignment horizontal="left"/>
    </xf>
    <xf numFmtId="183" fontId="26" fillId="5" borderId="0">
      <alignment horizontal="centerContinuous"/>
    </xf>
    <xf numFmtId="0" fontId="26" fillId="5" borderId="0">
      <alignment horizontal="centerContinuous"/>
    </xf>
    <xf numFmtId="0" fontId="26" fillId="5" borderId="0">
      <alignment horizontal="centerContinuous"/>
    </xf>
    <xf numFmtId="183" fontId="26" fillId="5" borderId="0">
      <alignment horizontal="centerContinuous"/>
    </xf>
    <xf numFmtId="0" fontId="1" fillId="0" borderId="0"/>
    <xf numFmtId="183" fontId="26" fillId="5" borderId="0">
      <alignment horizontal="right"/>
    </xf>
    <xf numFmtId="0" fontId="26" fillId="5" borderId="0">
      <alignment horizontal="right"/>
    </xf>
    <xf numFmtId="0" fontId="26" fillId="5" borderId="0">
      <alignment horizontal="right"/>
    </xf>
    <xf numFmtId="183" fontId="26" fillId="5" borderId="0">
      <alignment horizontal="right"/>
    </xf>
    <xf numFmtId="0" fontId="1" fillId="0" borderId="0"/>
    <xf numFmtId="49" fontId="30" fillId="4" borderId="0">
      <alignment horizontal="left"/>
    </xf>
    <xf numFmtId="49" fontId="30" fillId="4" borderId="0">
      <alignment horizontal="left"/>
    </xf>
    <xf numFmtId="0" fontId="1" fillId="0" borderId="0"/>
    <xf numFmtId="183" fontId="27" fillId="5" borderId="0">
      <alignment horizontal="right"/>
    </xf>
    <xf numFmtId="0" fontId="27" fillId="5" borderId="0">
      <alignment horizontal="right"/>
    </xf>
    <xf numFmtId="0" fontId="27" fillId="5" borderId="0">
      <alignment horizontal="right"/>
    </xf>
    <xf numFmtId="183" fontId="27" fillId="5" borderId="0">
      <alignment horizontal="right"/>
    </xf>
    <xf numFmtId="0" fontId="1" fillId="0" borderId="0"/>
    <xf numFmtId="183" fontId="35" fillId="2" borderId="0">
      <alignment horizontal="center"/>
    </xf>
    <xf numFmtId="0" fontId="35" fillId="2" borderId="0">
      <alignment horizontal="center"/>
    </xf>
    <xf numFmtId="0" fontId="35" fillId="2" borderId="0">
      <alignment horizontal="center"/>
    </xf>
    <xf numFmtId="183" fontId="35" fillId="2" borderId="0">
      <alignment horizontal="center"/>
    </xf>
    <xf numFmtId="0" fontId="1" fillId="0" borderId="0"/>
    <xf numFmtId="183" fontId="36" fillId="2" borderId="0">
      <alignment horizontal="center"/>
    </xf>
    <xf numFmtId="0" fontId="36" fillId="2" borderId="0">
      <alignment horizontal="center"/>
    </xf>
    <xf numFmtId="0" fontId="36" fillId="2" borderId="0">
      <alignment horizontal="center"/>
    </xf>
    <xf numFmtId="183" fontId="36" fillId="2" borderId="0">
      <alignment horizontal="center"/>
    </xf>
    <xf numFmtId="0" fontId="1" fillId="0" borderId="0"/>
    <xf numFmtId="4" fontId="8" fillId="70" borderId="40" applyNumberFormat="0" applyProtection="0">
      <alignment vertical="center"/>
    </xf>
    <xf numFmtId="4" fontId="8" fillId="70" borderId="40" applyNumberFormat="0" applyProtection="0">
      <alignment vertical="center"/>
    </xf>
    <xf numFmtId="4" fontId="8" fillId="70" borderId="40" applyNumberFormat="0" applyProtection="0">
      <alignment vertical="center"/>
    </xf>
    <xf numFmtId="4" fontId="8" fillId="70" borderId="40" applyNumberFormat="0" applyProtection="0">
      <alignment vertical="center"/>
    </xf>
    <xf numFmtId="4" fontId="8" fillId="70" borderId="40" applyNumberFormat="0" applyProtection="0">
      <alignment vertical="center"/>
    </xf>
    <xf numFmtId="4" fontId="8" fillId="70" borderId="40" applyNumberFormat="0" applyProtection="0">
      <alignment vertical="center"/>
    </xf>
    <xf numFmtId="4" fontId="8" fillId="70" borderId="40" applyNumberFormat="0" applyProtection="0">
      <alignment vertical="center"/>
    </xf>
    <xf numFmtId="4" fontId="8" fillId="70" borderId="40" applyNumberFormat="0" applyProtection="0">
      <alignment vertical="center"/>
    </xf>
    <xf numFmtId="4" fontId="8" fillId="70" borderId="40" applyNumberFormat="0" applyProtection="0">
      <alignment vertical="center"/>
    </xf>
    <xf numFmtId="4" fontId="8" fillId="70" borderId="40" applyNumberFormat="0" applyProtection="0">
      <alignment vertical="center"/>
    </xf>
    <xf numFmtId="4" fontId="8" fillId="70" borderId="40" applyNumberFormat="0" applyProtection="0">
      <alignment vertical="center"/>
    </xf>
    <xf numFmtId="4" fontId="8" fillId="70" borderId="40" applyNumberFormat="0" applyProtection="0">
      <alignment vertical="center"/>
    </xf>
    <xf numFmtId="4" fontId="8" fillId="70" borderId="40" applyNumberFormat="0" applyProtection="0">
      <alignment vertical="center"/>
    </xf>
    <xf numFmtId="4" fontId="8" fillId="70" borderId="40" applyNumberFormat="0" applyProtection="0">
      <alignment vertical="center"/>
    </xf>
    <xf numFmtId="4" fontId="8" fillId="70" borderId="40" applyNumberFormat="0" applyProtection="0">
      <alignment vertical="center"/>
    </xf>
    <xf numFmtId="4" fontId="8" fillId="70" borderId="40" applyNumberFormat="0" applyProtection="0">
      <alignment vertical="center"/>
    </xf>
    <xf numFmtId="4" fontId="8" fillId="70" borderId="40" applyNumberFormat="0" applyProtection="0">
      <alignment vertical="center"/>
    </xf>
    <xf numFmtId="4" fontId="8" fillId="70" borderId="40" applyNumberFormat="0" applyProtection="0">
      <alignment vertical="center"/>
    </xf>
    <xf numFmtId="4" fontId="8" fillId="70" borderId="40" applyNumberFormat="0" applyProtection="0">
      <alignment vertical="center"/>
    </xf>
    <xf numFmtId="4" fontId="8" fillId="70" borderId="40" applyNumberFormat="0" applyProtection="0">
      <alignment vertical="center"/>
    </xf>
    <xf numFmtId="4" fontId="8" fillId="70" borderId="40" applyNumberFormat="0" applyProtection="0">
      <alignment vertical="center"/>
    </xf>
    <xf numFmtId="4" fontId="8" fillId="70" borderId="40" applyNumberFormat="0" applyProtection="0">
      <alignment vertical="center"/>
    </xf>
    <xf numFmtId="4" fontId="8" fillId="70" borderId="40" applyNumberFormat="0" applyProtection="0">
      <alignment vertical="center"/>
    </xf>
    <xf numFmtId="4" fontId="8" fillId="70" borderId="40" applyNumberFormat="0" applyProtection="0">
      <alignment vertical="center"/>
    </xf>
    <xf numFmtId="4" fontId="8" fillId="70" borderId="40" applyNumberFormat="0" applyProtection="0">
      <alignment vertical="center"/>
    </xf>
    <xf numFmtId="4" fontId="8" fillId="70" borderId="40" applyNumberFormat="0" applyProtection="0">
      <alignment vertical="center"/>
    </xf>
    <xf numFmtId="4" fontId="8" fillId="70" borderId="40" applyNumberFormat="0" applyProtection="0">
      <alignment vertical="center"/>
    </xf>
    <xf numFmtId="4" fontId="8" fillId="70" borderId="40" applyNumberFormat="0" applyProtection="0">
      <alignment vertical="center"/>
    </xf>
    <xf numFmtId="4" fontId="8" fillId="70" borderId="40" applyNumberFormat="0" applyProtection="0">
      <alignment vertical="center"/>
    </xf>
    <xf numFmtId="4" fontId="8" fillId="70" borderId="40" applyNumberFormat="0" applyProtection="0">
      <alignment vertical="center"/>
    </xf>
    <xf numFmtId="4" fontId="8" fillId="70" borderId="40" applyNumberFormat="0" applyProtection="0">
      <alignment vertical="center"/>
    </xf>
    <xf numFmtId="4" fontId="8" fillId="70" borderId="40" applyNumberFormat="0" applyProtection="0">
      <alignment vertical="center"/>
    </xf>
    <xf numFmtId="4" fontId="8" fillId="70" borderId="40" applyNumberFormat="0" applyProtection="0">
      <alignment vertical="center"/>
    </xf>
    <xf numFmtId="4" fontId="8" fillId="70" borderId="40" applyNumberFormat="0" applyProtection="0">
      <alignment vertical="center"/>
    </xf>
    <xf numFmtId="4" fontId="8" fillId="70" borderId="40" applyNumberFormat="0" applyProtection="0">
      <alignment vertical="center"/>
    </xf>
    <xf numFmtId="4" fontId="8" fillId="70" borderId="40" applyNumberFormat="0" applyProtection="0">
      <alignment vertical="center"/>
    </xf>
    <xf numFmtId="4" fontId="8" fillId="70" borderId="40" applyNumberFormat="0" applyProtection="0">
      <alignment vertical="center"/>
    </xf>
    <xf numFmtId="4" fontId="8" fillId="70" borderId="40" applyNumberFormat="0" applyProtection="0">
      <alignment vertical="center"/>
    </xf>
    <xf numFmtId="4" fontId="8" fillId="70" borderId="40" applyNumberFormat="0" applyProtection="0">
      <alignment vertical="center"/>
    </xf>
    <xf numFmtId="4" fontId="8" fillId="70" borderId="40" applyNumberFormat="0" applyProtection="0">
      <alignment vertical="center"/>
    </xf>
    <xf numFmtId="4" fontId="124" fillId="70" borderId="41" applyNumberFormat="0" applyProtection="0">
      <alignment vertical="center"/>
    </xf>
    <xf numFmtId="4" fontId="124" fillId="70" borderId="41" applyNumberFormat="0" applyProtection="0">
      <alignment vertical="center"/>
    </xf>
    <xf numFmtId="4" fontId="124" fillId="70" borderId="41" applyNumberFormat="0" applyProtection="0">
      <alignment vertical="center"/>
    </xf>
    <xf numFmtId="4" fontId="124" fillId="70" borderId="41" applyNumberFormat="0" applyProtection="0">
      <alignment vertical="center"/>
    </xf>
    <xf numFmtId="4" fontId="124" fillId="70" borderId="41" applyNumberFormat="0" applyProtection="0">
      <alignment vertical="center"/>
    </xf>
    <xf numFmtId="4" fontId="124" fillId="70" borderId="41" applyNumberFormat="0" applyProtection="0">
      <alignment vertical="center"/>
    </xf>
    <xf numFmtId="4" fontId="124" fillId="70" borderId="41" applyNumberFormat="0" applyProtection="0">
      <alignment vertical="center"/>
    </xf>
    <xf numFmtId="4" fontId="124" fillId="70" borderId="41" applyNumberFormat="0" applyProtection="0">
      <alignment vertical="center"/>
    </xf>
    <xf numFmtId="4" fontId="124" fillId="70" borderId="41" applyNumberFormat="0" applyProtection="0">
      <alignment vertical="center"/>
    </xf>
    <xf numFmtId="4" fontId="124" fillId="70" borderId="41" applyNumberFormat="0" applyProtection="0">
      <alignment vertical="center"/>
    </xf>
    <xf numFmtId="4" fontId="124" fillId="70" borderId="41" applyNumberFormat="0" applyProtection="0">
      <alignment vertical="center"/>
    </xf>
    <xf numFmtId="4" fontId="124" fillId="70" borderId="41" applyNumberFormat="0" applyProtection="0">
      <alignment vertical="center"/>
    </xf>
    <xf numFmtId="4" fontId="124" fillId="70" borderId="41" applyNumberFormat="0" applyProtection="0">
      <alignment vertical="center"/>
    </xf>
    <xf numFmtId="4" fontId="124" fillId="70" borderId="41" applyNumberFormat="0" applyProtection="0">
      <alignment vertical="center"/>
    </xf>
    <xf numFmtId="4" fontId="124" fillId="70" borderId="41" applyNumberFormat="0" applyProtection="0">
      <alignment vertical="center"/>
    </xf>
    <xf numFmtId="4" fontId="124" fillId="70" borderId="41" applyNumberFormat="0" applyProtection="0">
      <alignment vertical="center"/>
    </xf>
    <xf numFmtId="4" fontId="124" fillId="70" borderId="41" applyNumberFormat="0" applyProtection="0">
      <alignment vertical="center"/>
    </xf>
    <xf numFmtId="4" fontId="124" fillId="70" borderId="41" applyNumberFormat="0" applyProtection="0">
      <alignment vertical="center"/>
    </xf>
    <xf numFmtId="4" fontId="124" fillId="70" borderId="41" applyNumberFormat="0" applyProtection="0">
      <alignment vertical="center"/>
    </xf>
    <xf numFmtId="4" fontId="124" fillId="70" borderId="41" applyNumberFormat="0" applyProtection="0">
      <alignment vertical="center"/>
    </xf>
    <xf numFmtId="4" fontId="8" fillId="70" borderId="40" applyNumberFormat="0" applyProtection="0">
      <alignment horizontal="left" vertical="center" indent="1"/>
    </xf>
    <xf numFmtId="4" fontId="8" fillId="70" borderId="40" applyNumberFormat="0" applyProtection="0">
      <alignment horizontal="left" vertical="center" indent="1"/>
    </xf>
    <xf numFmtId="4" fontId="8" fillId="70" borderId="40" applyNumberFormat="0" applyProtection="0">
      <alignment horizontal="left" vertical="center" indent="1"/>
    </xf>
    <xf numFmtId="4" fontId="8" fillId="70" borderId="40" applyNumberFormat="0" applyProtection="0">
      <alignment horizontal="left" vertical="center" indent="1"/>
    </xf>
    <xf numFmtId="4" fontId="8" fillId="70" borderId="40" applyNumberFormat="0" applyProtection="0">
      <alignment horizontal="left" vertical="center" indent="1"/>
    </xf>
    <xf numFmtId="4" fontId="8" fillId="70" borderId="40" applyNumberFormat="0" applyProtection="0">
      <alignment horizontal="left" vertical="center" indent="1"/>
    </xf>
    <xf numFmtId="4" fontId="8" fillId="70" borderId="40" applyNumberFormat="0" applyProtection="0">
      <alignment horizontal="left" vertical="center" indent="1"/>
    </xf>
    <xf numFmtId="4" fontId="8" fillId="70" borderId="40" applyNumberFormat="0" applyProtection="0">
      <alignment horizontal="left" vertical="center" indent="1"/>
    </xf>
    <xf numFmtId="4" fontId="8" fillId="70" borderId="40" applyNumberFormat="0" applyProtection="0">
      <alignment horizontal="left" vertical="center" indent="1"/>
    </xf>
    <xf numFmtId="4" fontId="8" fillId="70" borderId="40" applyNumberFormat="0" applyProtection="0">
      <alignment horizontal="left" vertical="center" indent="1"/>
    </xf>
    <xf numFmtId="4" fontId="8" fillId="70" borderId="40" applyNumberFormat="0" applyProtection="0">
      <alignment horizontal="left" vertical="center" indent="1"/>
    </xf>
    <xf numFmtId="4" fontId="8" fillId="70" borderId="40" applyNumberFormat="0" applyProtection="0">
      <alignment horizontal="left" vertical="center" indent="1"/>
    </xf>
    <xf numFmtId="4" fontId="8" fillId="70" borderId="40" applyNumberFormat="0" applyProtection="0">
      <alignment horizontal="left" vertical="center" indent="1"/>
    </xf>
    <xf numFmtId="4" fontId="8" fillId="70" borderId="40" applyNumberFormat="0" applyProtection="0">
      <alignment horizontal="left" vertical="center" indent="1"/>
    </xf>
    <xf numFmtId="4" fontId="8" fillId="70" borderId="40" applyNumberFormat="0" applyProtection="0">
      <alignment horizontal="left" vertical="center" indent="1"/>
    </xf>
    <xf numFmtId="4" fontId="8" fillId="70" borderId="40" applyNumberFormat="0" applyProtection="0">
      <alignment horizontal="left" vertical="center" indent="1"/>
    </xf>
    <xf numFmtId="4" fontId="8" fillId="70" borderId="40" applyNumberFormat="0" applyProtection="0">
      <alignment horizontal="left" vertical="center" indent="1"/>
    </xf>
    <xf numFmtId="4" fontId="8" fillId="70" borderId="40" applyNumberFormat="0" applyProtection="0">
      <alignment horizontal="left" vertical="center" indent="1"/>
    </xf>
    <xf numFmtId="4" fontId="8" fillId="70" borderId="40" applyNumberFormat="0" applyProtection="0">
      <alignment horizontal="left" vertical="center" indent="1"/>
    </xf>
    <xf numFmtId="4" fontId="8" fillId="70" borderId="40" applyNumberFormat="0" applyProtection="0">
      <alignment horizontal="left" vertical="center" indent="1"/>
    </xf>
    <xf numFmtId="4" fontId="8" fillId="70" borderId="40" applyNumberFormat="0" applyProtection="0">
      <alignment horizontal="left" vertical="center" indent="1"/>
    </xf>
    <xf numFmtId="4" fontId="8" fillId="70" borderId="40" applyNumberFormat="0" applyProtection="0">
      <alignment horizontal="left" vertical="center" indent="1"/>
    </xf>
    <xf numFmtId="4" fontId="8" fillId="70" borderId="40" applyNumberFormat="0" applyProtection="0">
      <alignment horizontal="left" vertical="center" indent="1"/>
    </xf>
    <xf numFmtId="4" fontId="8" fillId="70" borderId="40" applyNumberFormat="0" applyProtection="0">
      <alignment horizontal="left" vertical="center" indent="1"/>
    </xf>
    <xf numFmtId="4" fontId="8" fillId="70" borderId="40" applyNumberFormat="0" applyProtection="0">
      <alignment horizontal="left" vertical="center" indent="1"/>
    </xf>
    <xf numFmtId="4" fontId="8" fillId="70" borderId="40" applyNumberFormat="0" applyProtection="0">
      <alignment horizontal="left" vertical="center" indent="1"/>
    </xf>
    <xf numFmtId="4" fontId="8" fillId="70" borderId="40" applyNumberFormat="0" applyProtection="0">
      <alignment horizontal="left" vertical="center" indent="1"/>
    </xf>
    <xf numFmtId="4" fontId="8" fillId="70" borderId="40" applyNumberFormat="0" applyProtection="0">
      <alignment horizontal="left" vertical="center" indent="1"/>
    </xf>
    <xf numFmtId="4" fontId="8" fillId="70" borderId="40" applyNumberFormat="0" applyProtection="0">
      <alignment horizontal="left" vertical="center" indent="1"/>
    </xf>
    <xf numFmtId="4" fontId="8" fillId="70" borderId="40" applyNumberFormat="0" applyProtection="0">
      <alignment horizontal="left" vertical="center" indent="1"/>
    </xf>
    <xf numFmtId="4" fontId="8" fillId="70" borderId="40" applyNumberFormat="0" applyProtection="0">
      <alignment horizontal="left" vertical="center" indent="1"/>
    </xf>
    <xf numFmtId="4" fontId="8" fillId="70" borderId="40" applyNumberFormat="0" applyProtection="0">
      <alignment horizontal="left" vertical="center" indent="1"/>
    </xf>
    <xf numFmtId="4" fontId="8" fillId="70" borderId="40" applyNumberFormat="0" applyProtection="0">
      <alignment horizontal="left" vertical="center" indent="1"/>
    </xf>
    <xf numFmtId="4" fontId="8" fillId="70" borderId="40" applyNumberFormat="0" applyProtection="0">
      <alignment horizontal="left" vertical="center" indent="1"/>
    </xf>
    <xf numFmtId="4" fontId="8" fillId="70" borderId="40" applyNumberFormat="0" applyProtection="0">
      <alignment horizontal="left" vertical="center" indent="1"/>
    </xf>
    <xf numFmtId="4" fontId="8" fillId="70" borderId="40" applyNumberFormat="0" applyProtection="0">
      <alignment horizontal="left" vertical="center" indent="1"/>
    </xf>
    <xf numFmtId="4" fontId="8" fillId="70" borderId="40" applyNumberFormat="0" applyProtection="0">
      <alignment horizontal="left" vertical="center" indent="1"/>
    </xf>
    <xf numFmtId="4" fontId="8" fillId="70" borderId="40" applyNumberFormat="0" applyProtection="0">
      <alignment horizontal="left" vertical="center" indent="1"/>
    </xf>
    <xf numFmtId="4" fontId="8" fillId="70" borderId="40" applyNumberFormat="0" applyProtection="0">
      <alignment horizontal="left" vertical="center" indent="1"/>
    </xf>
    <xf numFmtId="4" fontId="8" fillId="70" borderId="40" applyNumberFormat="0" applyProtection="0">
      <alignment horizontal="left" vertical="center" indent="1"/>
    </xf>
    <xf numFmtId="0" fontId="8" fillId="71" borderId="41" applyNumberFormat="0" applyProtection="0">
      <alignment horizontal="left" vertical="top" indent="1"/>
    </xf>
    <xf numFmtId="0" fontId="8" fillId="71" borderId="41" applyNumberFormat="0" applyProtection="0">
      <alignment horizontal="left" vertical="top" indent="1"/>
    </xf>
    <xf numFmtId="0" fontId="8" fillId="71" borderId="41" applyNumberFormat="0" applyProtection="0">
      <alignment horizontal="left" vertical="top" indent="1"/>
    </xf>
    <xf numFmtId="0" fontId="8" fillId="71" borderId="41" applyNumberFormat="0" applyProtection="0">
      <alignment horizontal="left" vertical="top" indent="1"/>
    </xf>
    <xf numFmtId="0" fontId="8" fillId="71" borderId="41" applyNumberFormat="0" applyProtection="0">
      <alignment horizontal="left" vertical="top" indent="1"/>
    </xf>
    <xf numFmtId="0" fontId="8" fillId="71" borderId="41" applyNumberFormat="0" applyProtection="0">
      <alignment horizontal="left" vertical="top" indent="1"/>
    </xf>
    <xf numFmtId="0" fontId="8" fillId="71" borderId="41" applyNumberFormat="0" applyProtection="0">
      <alignment horizontal="left" vertical="top" indent="1"/>
    </xf>
    <xf numFmtId="0" fontId="8" fillId="71" borderId="41" applyNumberFormat="0" applyProtection="0">
      <alignment horizontal="left" vertical="top" indent="1"/>
    </xf>
    <xf numFmtId="0" fontId="8" fillId="71" borderId="41" applyNumberFormat="0" applyProtection="0">
      <alignment horizontal="left" vertical="top" indent="1"/>
    </xf>
    <xf numFmtId="0" fontId="8" fillId="71" borderId="41" applyNumberFormat="0" applyProtection="0">
      <alignment horizontal="left" vertical="top" indent="1"/>
    </xf>
    <xf numFmtId="0" fontId="8" fillId="71" borderId="41" applyNumberFormat="0" applyProtection="0">
      <alignment horizontal="left" vertical="top" indent="1"/>
    </xf>
    <xf numFmtId="0" fontId="8" fillId="71" borderId="41" applyNumberFormat="0" applyProtection="0">
      <alignment horizontal="left" vertical="top" indent="1"/>
    </xf>
    <xf numFmtId="0" fontId="8" fillId="71" borderId="41" applyNumberFormat="0" applyProtection="0">
      <alignment horizontal="left" vertical="top" indent="1"/>
    </xf>
    <xf numFmtId="0" fontId="8" fillId="71" borderId="41" applyNumberFormat="0" applyProtection="0">
      <alignment horizontal="left" vertical="top" indent="1"/>
    </xf>
    <xf numFmtId="0" fontId="8" fillId="71" borderId="41" applyNumberFormat="0" applyProtection="0">
      <alignment horizontal="left" vertical="top" indent="1"/>
    </xf>
    <xf numFmtId="0" fontId="8" fillId="71" borderId="41" applyNumberFormat="0" applyProtection="0">
      <alignment horizontal="left" vertical="top" indent="1"/>
    </xf>
    <xf numFmtId="0" fontId="8" fillId="71" borderId="41" applyNumberFormat="0" applyProtection="0">
      <alignment horizontal="left" vertical="top" indent="1"/>
    </xf>
    <xf numFmtId="0" fontId="8" fillId="71" borderId="41" applyNumberFormat="0" applyProtection="0">
      <alignment horizontal="left" vertical="top" indent="1"/>
    </xf>
    <xf numFmtId="0" fontId="8" fillId="71" borderId="41" applyNumberFormat="0" applyProtection="0">
      <alignment horizontal="left" vertical="top" indent="1"/>
    </xf>
    <xf numFmtId="0" fontId="8" fillId="71" borderId="41" applyNumberFormat="0" applyProtection="0">
      <alignment horizontal="left" vertical="top" indent="1"/>
    </xf>
    <xf numFmtId="0" fontId="8" fillId="71" borderId="41" applyNumberFormat="0" applyProtection="0">
      <alignment horizontal="left" vertical="top" indent="1"/>
    </xf>
    <xf numFmtId="0" fontId="8" fillId="71" borderId="41" applyNumberFormat="0" applyProtection="0">
      <alignment horizontal="left" vertical="top" indent="1"/>
    </xf>
    <xf numFmtId="0" fontId="8" fillId="71" borderId="41" applyNumberFormat="0" applyProtection="0">
      <alignment horizontal="left" vertical="top" indent="1"/>
    </xf>
    <xf numFmtId="0" fontId="8" fillId="71" borderId="41" applyNumberFormat="0" applyProtection="0">
      <alignment horizontal="left" vertical="top" indent="1"/>
    </xf>
    <xf numFmtId="0" fontId="8" fillId="71" borderId="41" applyNumberFormat="0" applyProtection="0">
      <alignment horizontal="left" vertical="top" indent="1"/>
    </xf>
    <xf numFmtId="0" fontId="8" fillId="71" borderId="41" applyNumberFormat="0" applyProtection="0">
      <alignment horizontal="left" vertical="top" indent="1"/>
    </xf>
    <xf numFmtId="0" fontId="8" fillId="71" borderId="41" applyNumberFormat="0" applyProtection="0">
      <alignment horizontal="left" vertical="top" indent="1"/>
    </xf>
    <xf numFmtId="0" fontId="8" fillId="71" borderId="41" applyNumberFormat="0" applyProtection="0">
      <alignment horizontal="left" vertical="top" indent="1"/>
    </xf>
    <xf numFmtId="0" fontId="8" fillId="71" borderId="41" applyNumberFormat="0" applyProtection="0">
      <alignment horizontal="left" vertical="top" indent="1"/>
    </xf>
    <xf numFmtId="0" fontId="8" fillId="71" borderId="41" applyNumberFormat="0" applyProtection="0">
      <alignment horizontal="left" vertical="top" indent="1"/>
    </xf>
    <xf numFmtId="0" fontId="8" fillId="71" borderId="41" applyNumberFormat="0" applyProtection="0">
      <alignment horizontal="left" vertical="top" indent="1"/>
    </xf>
    <xf numFmtId="0" fontId="8" fillId="71" borderId="41" applyNumberFormat="0" applyProtection="0">
      <alignment horizontal="left" vertical="top" indent="1"/>
    </xf>
    <xf numFmtId="0" fontId="8" fillId="71" borderId="41" applyNumberFormat="0" applyProtection="0">
      <alignment horizontal="left" vertical="top" indent="1"/>
    </xf>
    <xf numFmtId="0" fontId="8" fillId="71" borderId="41" applyNumberFormat="0" applyProtection="0">
      <alignment horizontal="left" vertical="top" indent="1"/>
    </xf>
    <xf numFmtId="0" fontId="8" fillId="71" borderId="41" applyNumberFormat="0" applyProtection="0">
      <alignment horizontal="left" vertical="top" indent="1"/>
    </xf>
    <xf numFmtId="0" fontId="8" fillId="71" borderId="41" applyNumberFormat="0" applyProtection="0">
      <alignment horizontal="left" vertical="top" indent="1"/>
    </xf>
    <xf numFmtId="0" fontId="8" fillId="71" borderId="41" applyNumberFormat="0" applyProtection="0">
      <alignment horizontal="left" vertical="top" indent="1"/>
    </xf>
    <xf numFmtId="0" fontId="8" fillId="71" borderId="41" applyNumberFormat="0" applyProtection="0">
      <alignment horizontal="left" vertical="top" indent="1"/>
    </xf>
    <xf numFmtId="0" fontId="8" fillId="71" borderId="41" applyNumberFormat="0" applyProtection="0">
      <alignment horizontal="left" vertical="top" indent="1"/>
    </xf>
    <xf numFmtId="0" fontId="8" fillId="71" borderId="41" applyNumberFormat="0" applyProtection="0">
      <alignment horizontal="left" vertical="top" indent="1"/>
    </xf>
    <xf numFmtId="4" fontId="8" fillId="67" borderId="0" applyNumberFormat="0" applyProtection="0">
      <alignment horizontal="left" vertical="center" indent="1"/>
    </xf>
    <xf numFmtId="4" fontId="8" fillId="67" borderId="0" applyNumberFormat="0" applyProtection="0">
      <alignment horizontal="left" vertical="center" indent="1"/>
    </xf>
    <xf numFmtId="4" fontId="7" fillId="70" borderId="41" applyNumberFormat="0" applyProtection="0">
      <alignment horizontal="right" vertical="center"/>
    </xf>
    <xf numFmtId="4" fontId="7" fillId="70" borderId="41" applyNumberFormat="0" applyProtection="0">
      <alignment horizontal="right" vertical="center"/>
    </xf>
    <xf numFmtId="4" fontId="7" fillId="70" borderId="41" applyNumberFormat="0" applyProtection="0">
      <alignment horizontal="right" vertical="center"/>
    </xf>
    <xf numFmtId="4" fontId="7" fillId="70" borderId="41" applyNumberFormat="0" applyProtection="0">
      <alignment horizontal="right" vertical="center"/>
    </xf>
    <xf numFmtId="4" fontId="7" fillId="70" borderId="41" applyNumberFormat="0" applyProtection="0">
      <alignment horizontal="right" vertical="center"/>
    </xf>
    <xf numFmtId="4" fontId="7" fillId="70" borderId="41" applyNumberFormat="0" applyProtection="0">
      <alignment horizontal="right" vertical="center"/>
    </xf>
    <xf numFmtId="4" fontId="7" fillId="70" borderId="41" applyNumberFormat="0" applyProtection="0">
      <alignment horizontal="right" vertical="center"/>
    </xf>
    <xf numFmtId="4" fontId="7" fillId="70" borderId="41" applyNumberFormat="0" applyProtection="0">
      <alignment horizontal="right" vertical="center"/>
    </xf>
    <xf numFmtId="4" fontId="7" fillId="70" borderId="41" applyNumberFormat="0" applyProtection="0">
      <alignment horizontal="right" vertical="center"/>
    </xf>
    <xf numFmtId="4" fontId="7" fillId="70" borderId="41" applyNumberFormat="0" applyProtection="0">
      <alignment horizontal="right" vertical="center"/>
    </xf>
    <xf numFmtId="4" fontId="7" fillId="70" borderId="41" applyNumberFormat="0" applyProtection="0">
      <alignment horizontal="right" vertical="center"/>
    </xf>
    <xf numFmtId="4" fontId="7" fillId="70" borderId="41" applyNumberFormat="0" applyProtection="0">
      <alignment horizontal="right" vertical="center"/>
    </xf>
    <xf numFmtId="4" fontId="7" fillId="70" borderId="41" applyNumberFormat="0" applyProtection="0">
      <alignment horizontal="right" vertical="center"/>
    </xf>
    <xf numFmtId="4" fontId="7" fillId="70" borderId="41" applyNumberFormat="0" applyProtection="0">
      <alignment horizontal="right" vertical="center"/>
    </xf>
    <xf numFmtId="4" fontId="7" fillId="70" borderId="41" applyNumberFormat="0" applyProtection="0">
      <alignment horizontal="right" vertical="center"/>
    </xf>
    <xf numFmtId="4" fontId="7" fillId="70" borderId="41" applyNumberFormat="0" applyProtection="0">
      <alignment horizontal="right" vertical="center"/>
    </xf>
    <xf numFmtId="4" fontId="7" fillId="70" borderId="41" applyNumberFormat="0" applyProtection="0">
      <alignment horizontal="right" vertical="center"/>
    </xf>
    <xf numFmtId="4" fontId="7" fillId="70" borderId="41" applyNumberFormat="0" applyProtection="0">
      <alignment horizontal="right" vertical="center"/>
    </xf>
    <xf numFmtId="4" fontId="7" fillId="70" borderId="41" applyNumberFormat="0" applyProtection="0">
      <alignment horizontal="right" vertical="center"/>
    </xf>
    <xf numFmtId="4" fontId="7" fillId="70" borderId="41" applyNumberFormat="0" applyProtection="0">
      <alignment horizontal="right" vertical="center"/>
    </xf>
    <xf numFmtId="4" fontId="7" fillId="70" borderId="41" applyNumberFormat="0" applyProtection="0">
      <alignment horizontal="right" vertical="center"/>
    </xf>
    <xf numFmtId="4" fontId="7" fillId="70" borderId="41" applyNumberFormat="0" applyProtection="0">
      <alignment horizontal="right" vertical="center"/>
    </xf>
    <xf numFmtId="4" fontId="7" fillId="70" borderId="41" applyNumberFormat="0" applyProtection="0">
      <alignment horizontal="right" vertical="center"/>
    </xf>
    <xf numFmtId="4" fontId="7" fillId="70" borderId="41" applyNumberFormat="0" applyProtection="0">
      <alignment horizontal="right" vertical="center"/>
    </xf>
    <xf numFmtId="4" fontId="7" fillId="70" borderId="41" applyNumberFormat="0" applyProtection="0">
      <alignment horizontal="right" vertical="center"/>
    </xf>
    <xf numFmtId="4" fontId="7" fillId="70" borderId="41" applyNumberFormat="0" applyProtection="0">
      <alignment horizontal="right" vertical="center"/>
    </xf>
    <xf numFmtId="4" fontId="7" fillId="70" borderId="41" applyNumberFormat="0" applyProtection="0">
      <alignment horizontal="right" vertical="center"/>
    </xf>
    <xf numFmtId="4" fontId="7" fillId="70" borderId="41" applyNumberFormat="0" applyProtection="0">
      <alignment horizontal="right" vertical="center"/>
    </xf>
    <xf numFmtId="4" fontId="7" fillId="70" borderId="41" applyNumberFormat="0" applyProtection="0">
      <alignment horizontal="right" vertical="center"/>
    </xf>
    <xf numFmtId="4" fontId="7" fillId="70" borderId="41" applyNumberFormat="0" applyProtection="0">
      <alignment horizontal="right" vertical="center"/>
    </xf>
    <xf numFmtId="4" fontId="7" fillId="70" borderId="41" applyNumberFormat="0" applyProtection="0">
      <alignment horizontal="right" vertical="center"/>
    </xf>
    <xf numFmtId="4" fontId="7" fillId="70" borderId="41" applyNumberFormat="0" applyProtection="0">
      <alignment horizontal="right" vertical="center"/>
    </xf>
    <xf numFmtId="4" fontId="7" fillId="70" borderId="41" applyNumberFormat="0" applyProtection="0">
      <alignment horizontal="right" vertical="center"/>
    </xf>
    <xf numFmtId="4" fontId="7" fillId="70" borderId="41" applyNumberFormat="0" applyProtection="0">
      <alignment horizontal="right" vertical="center"/>
    </xf>
    <xf numFmtId="4" fontId="7" fillId="70" borderId="41" applyNumberFormat="0" applyProtection="0">
      <alignment horizontal="right" vertical="center"/>
    </xf>
    <xf numFmtId="4" fontId="7" fillId="70" borderId="41" applyNumberFormat="0" applyProtection="0">
      <alignment horizontal="right" vertical="center"/>
    </xf>
    <xf numFmtId="4" fontId="7" fillId="70" borderId="41" applyNumberFormat="0" applyProtection="0">
      <alignment horizontal="right" vertical="center"/>
    </xf>
    <xf numFmtId="4" fontId="7" fillId="70" borderId="41" applyNumberFormat="0" applyProtection="0">
      <alignment horizontal="right" vertical="center"/>
    </xf>
    <xf numFmtId="4" fontId="7" fillId="70" borderId="41" applyNumberFormat="0" applyProtection="0">
      <alignment horizontal="right" vertical="center"/>
    </xf>
    <xf numFmtId="4" fontId="7" fillId="70" borderId="41" applyNumberFormat="0" applyProtection="0">
      <alignment horizontal="right" vertical="center"/>
    </xf>
    <xf numFmtId="4" fontId="125" fillId="72" borderId="41" applyNumberFormat="0" applyProtection="0">
      <alignment horizontal="right" vertical="center"/>
    </xf>
    <xf numFmtId="4" fontId="125" fillId="72" borderId="41" applyNumberFormat="0" applyProtection="0">
      <alignment horizontal="right" vertical="center"/>
    </xf>
    <xf numFmtId="4" fontId="125" fillId="72" borderId="41" applyNumberFormat="0" applyProtection="0">
      <alignment horizontal="right" vertical="center"/>
    </xf>
    <xf numFmtId="4" fontId="125" fillId="72" borderId="41" applyNumberFormat="0" applyProtection="0">
      <alignment horizontal="right" vertical="center"/>
    </xf>
    <xf numFmtId="4" fontId="125" fillId="72" borderId="41" applyNumberFormat="0" applyProtection="0">
      <alignment horizontal="right" vertical="center"/>
    </xf>
    <xf numFmtId="4" fontId="125" fillId="72" borderId="41" applyNumberFormat="0" applyProtection="0">
      <alignment horizontal="right" vertical="center"/>
    </xf>
    <xf numFmtId="4" fontId="125" fillId="72" borderId="41" applyNumberFormat="0" applyProtection="0">
      <alignment horizontal="right" vertical="center"/>
    </xf>
    <xf numFmtId="4" fontId="125" fillId="72" borderId="41" applyNumberFormat="0" applyProtection="0">
      <alignment horizontal="right" vertical="center"/>
    </xf>
    <xf numFmtId="4" fontId="125" fillId="72" borderId="41" applyNumberFormat="0" applyProtection="0">
      <alignment horizontal="right" vertical="center"/>
    </xf>
    <xf numFmtId="4" fontId="125" fillId="72" borderId="41" applyNumberFormat="0" applyProtection="0">
      <alignment horizontal="right" vertical="center"/>
    </xf>
    <xf numFmtId="4" fontId="125" fillId="72" borderId="41" applyNumberFormat="0" applyProtection="0">
      <alignment horizontal="right" vertical="center"/>
    </xf>
    <xf numFmtId="4" fontId="125" fillId="72" borderId="41" applyNumberFormat="0" applyProtection="0">
      <alignment horizontal="right" vertical="center"/>
    </xf>
    <xf numFmtId="4" fontId="125" fillId="72" borderId="41" applyNumberFormat="0" applyProtection="0">
      <alignment horizontal="right" vertical="center"/>
    </xf>
    <xf numFmtId="4" fontId="125" fillId="72" borderId="41" applyNumberFormat="0" applyProtection="0">
      <alignment horizontal="right" vertical="center"/>
    </xf>
    <xf numFmtId="4" fontId="125" fillId="72" borderId="41" applyNumberFormat="0" applyProtection="0">
      <alignment horizontal="right" vertical="center"/>
    </xf>
    <xf numFmtId="4" fontId="125" fillId="72" borderId="41" applyNumberFormat="0" applyProtection="0">
      <alignment horizontal="right" vertical="center"/>
    </xf>
    <xf numFmtId="4" fontId="125" fillId="72" borderId="41" applyNumberFormat="0" applyProtection="0">
      <alignment horizontal="right" vertical="center"/>
    </xf>
    <xf numFmtId="4" fontId="125" fillId="72" borderId="41" applyNumberFormat="0" applyProtection="0">
      <alignment horizontal="right" vertical="center"/>
    </xf>
    <xf numFmtId="4" fontId="125" fillId="72" borderId="41" applyNumberFormat="0" applyProtection="0">
      <alignment horizontal="right" vertical="center"/>
    </xf>
    <xf numFmtId="4" fontId="125" fillId="72" borderId="41" applyNumberFormat="0" applyProtection="0">
      <alignment horizontal="right" vertical="center"/>
    </xf>
    <xf numFmtId="4" fontId="125" fillId="73" borderId="41" applyNumberFormat="0" applyProtection="0">
      <alignment horizontal="right" vertical="center"/>
    </xf>
    <xf numFmtId="4" fontId="125" fillId="73" borderId="41" applyNumberFormat="0" applyProtection="0">
      <alignment horizontal="right" vertical="center"/>
    </xf>
    <xf numFmtId="4" fontId="125" fillId="73" borderId="41" applyNumberFormat="0" applyProtection="0">
      <alignment horizontal="right" vertical="center"/>
    </xf>
    <xf numFmtId="4" fontId="125" fillId="73" borderId="41" applyNumberFormat="0" applyProtection="0">
      <alignment horizontal="right" vertical="center"/>
    </xf>
    <xf numFmtId="4" fontId="125" fillId="73" borderId="41" applyNumberFormat="0" applyProtection="0">
      <alignment horizontal="right" vertical="center"/>
    </xf>
    <xf numFmtId="4" fontId="125" fillId="73" borderId="41" applyNumberFormat="0" applyProtection="0">
      <alignment horizontal="right" vertical="center"/>
    </xf>
    <xf numFmtId="4" fontId="125" fillId="73" borderId="41" applyNumberFormat="0" applyProtection="0">
      <alignment horizontal="right" vertical="center"/>
    </xf>
    <xf numFmtId="4" fontId="125" fillId="73" borderId="41" applyNumberFormat="0" applyProtection="0">
      <alignment horizontal="right" vertical="center"/>
    </xf>
    <xf numFmtId="4" fontId="125" fillId="73" borderId="41" applyNumberFormat="0" applyProtection="0">
      <alignment horizontal="right" vertical="center"/>
    </xf>
    <xf numFmtId="4" fontId="125" fillId="73" borderId="41" applyNumberFormat="0" applyProtection="0">
      <alignment horizontal="right" vertical="center"/>
    </xf>
    <xf numFmtId="4" fontId="125" fillId="73" borderId="41" applyNumberFormat="0" applyProtection="0">
      <alignment horizontal="right" vertical="center"/>
    </xf>
    <xf numFmtId="4" fontId="125" fillId="73" borderId="41" applyNumberFormat="0" applyProtection="0">
      <alignment horizontal="right" vertical="center"/>
    </xf>
    <xf numFmtId="4" fontId="125" fillId="73" borderId="41" applyNumberFormat="0" applyProtection="0">
      <alignment horizontal="right" vertical="center"/>
    </xf>
    <xf numFmtId="4" fontId="125" fillId="73" borderId="41" applyNumberFormat="0" applyProtection="0">
      <alignment horizontal="right" vertical="center"/>
    </xf>
    <xf numFmtId="4" fontId="125" fillId="73" borderId="41" applyNumberFormat="0" applyProtection="0">
      <alignment horizontal="right" vertical="center"/>
    </xf>
    <xf numFmtId="4" fontId="125" fillId="73" borderId="41" applyNumberFormat="0" applyProtection="0">
      <alignment horizontal="right" vertical="center"/>
    </xf>
    <xf numFmtId="4" fontId="125" fillId="73" borderId="41" applyNumberFormat="0" applyProtection="0">
      <alignment horizontal="right" vertical="center"/>
    </xf>
    <xf numFmtId="4" fontId="125" fillId="73" borderId="41" applyNumberFormat="0" applyProtection="0">
      <alignment horizontal="right" vertical="center"/>
    </xf>
    <xf numFmtId="4" fontId="125" fillId="73" borderId="41" applyNumberFormat="0" applyProtection="0">
      <alignment horizontal="right" vertical="center"/>
    </xf>
    <xf numFmtId="4" fontId="125" fillId="7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42" borderId="41" applyNumberFormat="0" applyProtection="0">
      <alignment horizontal="right" vertical="center"/>
    </xf>
    <xf numFmtId="4" fontId="7" fillId="42" borderId="41" applyNumberFormat="0" applyProtection="0">
      <alignment horizontal="right" vertical="center"/>
    </xf>
    <xf numFmtId="4" fontId="7" fillId="42" borderId="41" applyNumberFormat="0" applyProtection="0">
      <alignment horizontal="right" vertical="center"/>
    </xf>
    <xf numFmtId="4" fontId="7" fillId="42" borderId="41" applyNumberFormat="0" applyProtection="0">
      <alignment horizontal="right" vertical="center"/>
    </xf>
    <xf numFmtId="4" fontId="7" fillId="42" borderId="41" applyNumberFormat="0" applyProtection="0">
      <alignment horizontal="right" vertical="center"/>
    </xf>
    <xf numFmtId="4" fontId="7" fillId="42" borderId="41" applyNumberFormat="0" applyProtection="0">
      <alignment horizontal="right" vertical="center"/>
    </xf>
    <xf numFmtId="4" fontId="7" fillId="42" borderId="41" applyNumberFormat="0" applyProtection="0">
      <alignment horizontal="right" vertical="center"/>
    </xf>
    <xf numFmtId="4" fontId="7" fillId="42" borderId="41" applyNumberFormat="0" applyProtection="0">
      <alignment horizontal="right" vertical="center"/>
    </xf>
    <xf numFmtId="4" fontId="7" fillId="42" borderId="41" applyNumberFormat="0" applyProtection="0">
      <alignment horizontal="right" vertical="center"/>
    </xf>
    <xf numFmtId="4" fontId="7" fillId="42" borderId="41" applyNumberFormat="0" applyProtection="0">
      <alignment horizontal="right" vertical="center"/>
    </xf>
    <xf numFmtId="4" fontId="7" fillId="42" borderId="41" applyNumberFormat="0" applyProtection="0">
      <alignment horizontal="right" vertical="center"/>
    </xf>
    <xf numFmtId="4" fontId="7" fillId="42" borderId="41" applyNumberFormat="0" applyProtection="0">
      <alignment horizontal="right" vertical="center"/>
    </xf>
    <xf numFmtId="4" fontId="7" fillId="42" borderId="41" applyNumberFormat="0" applyProtection="0">
      <alignment horizontal="right" vertical="center"/>
    </xf>
    <xf numFmtId="4" fontId="7" fillId="42" borderId="41" applyNumberFormat="0" applyProtection="0">
      <alignment horizontal="right" vertical="center"/>
    </xf>
    <xf numFmtId="4" fontId="7" fillId="42" borderId="41" applyNumberFormat="0" applyProtection="0">
      <alignment horizontal="right" vertical="center"/>
    </xf>
    <xf numFmtId="4" fontId="7" fillId="42" borderId="41" applyNumberFormat="0" applyProtection="0">
      <alignment horizontal="right" vertical="center"/>
    </xf>
    <xf numFmtId="4" fontId="7" fillId="42" borderId="41" applyNumberFormat="0" applyProtection="0">
      <alignment horizontal="right" vertical="center"/>
    </xf>
    <xf numFmtId="4" fontId="7" fillId="42" borderId="41" applyNumberFormat="0" applyProtection="0">
      <alignment horizontal="right" vertical="center"/>
    </xf>
    <xf numFmtId="4" fontId="7" fillId="42" borderId="41" applyNumberFormat="0" applyProtection="0">
      <alignment horizontal="right" vertical="center"/>
    </xf>
    <xf numFmtId="4" fontId="7" fillId="42" borderId="41" applyNumberFormat="0" applyProtection="0">
      <alignment horizontal="right" vertical="center"/>
    </xf>
    <xf numFmtId="4" fontId="7" fillId="42" borderId="41" applyNumberFormat="0" applyProtection="0">
      <alignment horizontal="right" vertical="center"/>
    </xf>
    <xf numFmtId="4" fontId="7" fillId="42" borderId="41" applyNumberFormat="0" applyProtection="0">
      <alignment horizontal="right" vertical="center"/>
    </xf>
    <xf numFmtId="4" fontId="7" fillId="42" borderId="41" applyNumberFormat="0" applyProtection="0">
      <alignment horizontal="right" vertical="center"/>
    </xf>
    <xf numFmtId="4" fontId="7" fillId="42" borderId="41" applyNumberFormat="0" applyProtection="0">
      <alignment horizontal="right" vertical="center"/>
    </xf>
    <xf numFmtId="4" fontId="7" fillId="42" borderId="41" applyNumberFormat="0" applyProtection="0">
      <alignment horizontal="right" vertical="center"/>
    </xf>
    <xf numFmtId="4" fontId="7" fillId="42" borderId="41" applyNumberFormat="0" applyProtection="0">
      <alignment horizontal="right" vertical="center"/>
    </xf>
    <xf numFmtId="4" fontId="7" fillId="42" borderId="41" applyNumberFormat="0" applyProtection="0">
      <alignment horizontal="right" vertical="center"/>
    </xf>
    <xf numFmtId="4" fontId="7" fillId="42" borderId="41" applyNumberFormat="0" applyProtection="0">
      <alignment horizontal="right" vertical="center"/>
    </xf>
    <xf numFmtId="4" fontId="7" fillId="42" borderId="41" applyNumberFormat="0" applyProtection="0">
      <alignment horizontal="right" vertical="center"/>
    </xf>
    <xf numFmtId="4" fontId="7" fillId="42" borderId="41" applyNumberFormat="0" applyProtection="0">
      <alignment horizontal="right" vertical="center"/>
    </xf>
    <xf numFmtId="4" fontId="7" fillId="42" borderId="41" applyNumberFormat="0" applyProtection="0">
      <alignment horizontal="right" vertical="center"/>
    </xf>
    <xf numFmtId="4" fontId="7" fillId="42" borderId="41" applyNumberFormat="0" applyProtection="0">
      <alignment horizontal="right" vertical="center"/>
    </xf>
    <xf numFmtId="4" fontId="7" fillId="42" borderId="41" applyNumberFormat="0" applyProtection="0">
      <alignment horizontal="right" vertical="center"/>
    </xf>
    <xf numFmtId="4" fontId="7" fillId="42" borderId="41" applyNumberFormat="0" applyProtection="0">
      <alignment horizontal="right" vertical="center"/>
    </xf>
    <xf numFmtId="4" fontId="7" fillId="42" borderId="41" applyNumberFormat="0" applyProtection="0">
      <alignment horizontal="right" vertical="center"/>
    </xf>
    <xf numFmtId="4" fontId="7" fillId="42" borderId="41" applyNumberFormat="0" applyProtection="0">
      <alignment horizontal="right" vertical="center"/>
    </xf>
    <xf numFmtId="4" fontId="7" fillId="42" borderId="41" applyNumberFormat="0" applyProtection="0">
      <alignment horizontal="right" vertical="center"/>
    </xf>
    <xf numFmtId="4" fontId="7" fillId="42" borderId="41" applyNumberFormat="0" applyProtection="0">
      <alignment horizontal="right" vertical="center"/>
    </xf>
    <xf numFmtId="4" fontId="7" fillId="42" borderId="41" applyNumberFormat="0" applyProtection="0">
      <alignment horizontal="right" vertical="center"/>
    </xf>
    <xf numFmtId="4" fontId="7" fillId="42" borderId="41" applyNumberFormat="0" applyProtection="0">
      <alignment horizontal="right" vertical="center"/>
    </xf>
    <xf numFmtId="4" fontId="7" fillId="43" borderId="41" applyNumberFormat="0" applyProtection="0">
      <alignment horizontal="right" vertical="center"/>
    </xf>
    <xf numFmtId="4" fontId="7" fillId="43" borderId="41" applyNumberFormat="0" applyProtection="0">
      <alignment horizontal="right" vertical="center"/>
    </xf>
    <xf numFmtId="4" fontId="7" fillId="43" borderId="41" applyNumberFormat="0" applyProtection="0">
      <alignment horizontal="right" vertical="center"/>
    </xf>
    <xf numFmtId="4" fontId="7" fillId="43" borderId="41" applyNumberFormat="0" applyProtection="0">
      <alignment horizontal="right" vertical="center"/>
    </xf>
    <xf numFmtId="4" fontId="7" fillId="43" borderId="41" applyNumberFormat="0" applyProtection="0">
      <alignment horizontal="right" vertical="center"/>
    </xf>
    <xf numFmtId="4" fontId="7" fillId="43" borderId="41" applyNumberFormat="0" applyProtection="0">
      <alignment horizontal="right" vertical="center"/>
    </xf>
    <xf numFmtId="4" fontId="7" fillId="43" borderId="41" applyNumberFormat="0" applyProtection="0">
      <alignment horizontal="right" vertical="center"/>
    </xf>
    <xf numFmtId="4" fontId="7" fillId="43" borderId="41" applyNumberFormat="0" applyProtection="0">
      <alignment horizontal="right" vertical="center"/>
    </xf>
    <xf numFmtId="4" fontId="7" fillId="43" borderId="41" applyNumberFormat="0" applyProtection="0">
      <alignment horizontal="right" vertical="center"/>
    </xf>
    <xf numFmtId="4" fontId="7" fillId="43" borderId="41" applyNumberFormat="0" applyProtection="0">
      <alignment horizontal="right" vertical="center"/>
    </xf>
    <xf numFmtId="4" fontId="7" fillId="43" borderId="41" applyNumberFormat="0" applyProtection="0">
      <alignment horizontal="right" vertical="center"/>
    </xf>
    <xf numFmtId="4" fontId="7" fillId="43" borderId="41" applyNumberFormat="0" applyProtection="0">
      <alignment horizontal="right" vertical="center"/>
    </xf>
    <xf numFmtId="4" fontId="7" fillId="43" borderId="41" applyNumberFormat="0" applyProtection="0">
      <alignment horizontal="right" vertical="center"/>
    </xf>
    <xf numFmtId="4" fontId="7" fillId="43" borderId="41" applyNumberFormat="0" applyProtection="0">
      <alignment horizontal="right" vertical="center"/>
    </xf>
    <xf numFmtId="4" fontId="7" fillId="43" borderId="41" applyNumberFormat="0" applyProtection="0">
      <alignment horizontal="right" vertical="center"/>
    </xf>
    <xf numFmtId="4" fontId="7" fillId="43" borderId="41" applyNumberFormat="0" applyProtection="0">
      <alignment horizontal="right" vertical="center"/>
    </xf>
    <xf numFmtId="4" fontId="7" fillId="43" borderId="41" applyNumberFormat="0" applyProtection="0">
      <alignment horizontal="right" vertical="center"/>
    </xf>
    <xf numFmtId="4" fontId="7" fillId="43" borderId="41" applyNumberFormat="0" applyProtection="0">
      <alignment horizontal="right" vertical="center"/>
    </xf>
    <xf numFmtId="4" fontId="7" fillId="43" borderId="41" applyNumberFormat="0" applyProtection="0">
      <alignment horizontal="right" vertical="center"/>
    </xf>
    <xf numFmtId="4" fontId="7" fillId="43" borderId="41" applyNumberFormat="0" applyProtection="0">
      <alignment horizontal="right" vertical="center"/>
    </xf>
    <xf numFmtId="4" fontId="7" fillId="43" borderId="41" applyNumberFormat="0" applyProtection="0">
      <alignment horizontal="right" vertical="center"/>
    </xf>
    <xf numFmtId="4" fontId="7" fillId="43" borderId="41" applyNumberFormat="0" applyProtection="0">
      <alignment horizontal="right" vertical="center"/>
    </xf>
    <xf numFmtId="4" fontId="7" fillId="43" borderId="41" applyNumberFormat="0" applyProtection="0">
      <alignment horizontal="right" vertical="center"/>
    </xf>
    <xf numFmtId="4" fontId="7" fillId="43" borderId="41" applyNumberFormat="0" applyProtection="0">
      <alignment horizontal="right" vertical="center"/>
    </xf>
    <xf numFmtId="4" fontId="7" fillId="43" borderId="41" applyNumberFormat="0" applyProtection="0">
      <alignment horizontal="right" vertical="center"/>
    </xf>
    <xf numFmtId="4" fontId="7" fillId="43" borderId="41" applyNumberFormat="0" applyProtection="0">
      <alignment horizontal="right" vertical="center"/>
    </xf>
    <xf numFmtId="4" fontId="7" fillId="43" borderId="41" applyNumberFormat="0" applyProtection="0">
      <alignment horizontal="right" vertical="center"/>
    </xf>
    <xf numFmtId="4" fontId="7" fillId="43" borderId="41" applyNumberFormat="0" applyProtection="0">
      <alignment horizontal="right" vertical="center"/>
    </xf>
    <xf numFmtId="4" fontId="7" fillId="43" borderId="41" applyNumberFormat="0" applyProtection="0">
      <alignment horizontal="right" vertical="center"/>
    </xf>
    <xf numFmtId="4" fontId="7" fillId="43" borderId="41" applyNumberFormat="0" applyProtection="0">
      <alignment horizontal="right" vertical="center"/>
    </xf>
    <xf numFmtId="4" fontId="7" fillId="43" borderId="41" applyNumberFormat="0" applyProtection="0">
      <alignment horizontal="right" vertical="center"/>
    </xf>
    <xf numFmtId="4" fontId="7" fillId="43" borderId="41" applyNumberFormat="0" applyProtection="0">
      <alignment horizontal="right" vertical="center"/>
    </xf>
    <xf numFmtId="4" fontId="7" fillId="43" borderId="41" applyNumberFormat="0" applyProtection="0">
      <alignment horizontal="right" vertical="center"/>
    </xf>
    <xf numFmtId="4" fontId="7" fillId="43" borderId="41" applyNumberFormat="0" applyProtection="0">
      <alignment horizontal="right" vertical="center"/>
    </xf>
    <xf numFmtId="4" fontId="7" fillId="43" borderId="41" applyNumberFormat="0" applyProtection="0">
      <alignment horizontal="right" vertical="center"/>
    </xf>
    <xf numFmtId="4" fontId="7" fillId="43" borderId="41" applyNumberFormat="0" applyProtection="0">
      <alignment horizontal="right" vertical="center"/>
    </xf>
    <xf numFmtId="4" fontId="7" fillId="43" borderId="41" applyNumberFormat="0" applyProtection="0">
      <alignment horizontal="right" vertical="center"/>
    </xf>
    <xf numFmtId="4" fontId="7" fillId="43" borderId="41" applyNumberFormat="0" applyProtection="0">
      <alignment horizontal="right" vertical="center"/>
    </xf>
    <xf numFmtId="4" fontId="7" fillId="43" borderId="41" applyNumberFormat="0" applyProtection="0">
      <alignment horizontal="right" vertical="center"/>
    </xf>
    <xf numFmtId="4" fontId="7" fillId="43" borderId="41" applyNumberFormat="0" applyProtection="0">
      <alignment horizontal="right" vertical="center"/>
    </xf>
    <xf numFmtId="4" fontId="125" fillId="58" borderId="41" applyNumberFormat="0" applyProtection="0">
      <alignment horizontal="right" vertical="center"/>
    </xf>
    <xf numFmtId="4" fontId="125" fillId="58" borderId="41" applyNumberFormat="0" applyProtection="0">
      <alignment horizontal="right" vertical="center"/>
    </xf>
    <xf numFmtId="4" fontId="125" fillId="58" borderId="41" applyNumberFormat="0" applyProtection="0">
      <alignment horizontal="right" vertical="center"/>
    </xf>
    <xf numFmtId="4" fontId="125" fillId="58" borderId="41" applyNumberFormat="0" applyProtection="0">
      <alignment horizontal="right" vertical="center"/>
    </xf>
    <xf numFmtId="4" fontId="125" fillId="58" borderId="41" applyNumberFormat="0" applyProtection="0">
      <alignment horizontal="right" vertical="center"/>
    </xf>
    <xf numFmtId="4" fontId="125" fillId="58" borderId="41" applyNumberFormat="0" applyProtection="0">
      <alignment horizontal="right" vertical="center"/>
    </xf>
    <xf numFmtId="4" fontId="125" fillId="58" borderId="41" applyNumberFormat="0" applyProtection="0">
      <alignment horizontal="right" vertical="center"/>
    </xf>
    <xf numFmtId="4" fontId="125" fillId="58" borderId="41" applyNumberFormat="0" applyProtection="0">
      <alignment horizontal="right" vertical="center"/>
    </xf>
    <xf numFmtId="4" fontId="125" fillId="58" borderId="41" applyNumberFormat="0" applyProtection="0">
      <alignment horizontal="right" vertical="center"/>
    </xf>
    <xf numFmtId="4" fontId="125" fillId="58" borderId="41" applyNumberFormat="0" applyProtection="0">
      <alignment horizontal="right" vertical="center"/>
    </xf>
    <xf numFmtId="4" fontId="125" fillId="58" borderId="41" applyNumberFormat="0" applyProtection="0">
      <alignment horizontal="right" vertical="center"/>
    </xf>
    <xf numFmtId="4" fontId="125" fillId="58" borderId="41" applyNumberFormat="0" applyProtection="0">
      <alignment horizontal="right" vertical="center"/>
    </xf>
    <xf numFmtId="4" fontId="125" fillId="58" borderId="41" applyNumberFormat="0" applyProtection="0">
      <alignment horizontal="right" vertical="center"/>
    </xf>
    <xf numFmtId="4" fontId="125" fillId="58" borderId="41" applyNumberFormat="0" applyProtection="0">
      <alignment horizontal="right" vertical="center"/>
    </xf>
    <xf numFmtId="4" fontId="125" fillId="58" borderId="41" applyNumberFormat="0" applyProtection="0">
      <alignment horizontal="right" vertical="center"/>
    </xf>
    <xf numFmtId="4" fontId="125" fillId="58" borderId="41" applyNumberFormat="0" applyProtection="0">
      <alignment horizontal="right" vertical="center"/>
    </xf>
    <xf numFmtId="4" fontId="125" fillId="58" borderId="41" applyNumberFormat="0" applyProtection="0">
      <alignment horizontal="right" vertical="center"/>
    </xf>
    <xf numFmtId="4" fontId="125" fillId="58" borderId="41" applyNumberFormat="0" applyProtection="0">
      <alignment horizontal="right" vertical="center"/>
    </xf>
    <xf numFmtId="4" fontId="125" fillId="58" borderId="41" applyNumberFormat="0" applyProtection="0">
      <alignment horizontal="right" vertical="center"/>
    </xf>
    <xf numFmtId="4" fontId="125" fillId="58" borderId="41" applyNumberFormat="0" applyProtection="0">
      <alignment horizontal="right" vertical="center"/>
    </xf>
    <xf numFmtId="4" fontId="125" fillId="55" borderId="41" applyNumberFormat="0" applyProtection="0">
      <alignment horizontal="right" vertical="center"/>
    </xf>
    <xf numFmtId="4" fontId="125" fillId="55" borderId="41" applyNumberFormat="0" applyProtection="0">
      <alignment horizontal="right" vertical="center"/>
    </xf>
    <xf numFmtId="4" fontId="125" fillId="55" borderId="41" applyNumberFormat="0" applyProtection="0">
      <alignment horizontal="right" vertical="center"/>
    </xf>
    <xf numFmtId="4" fontId="125" fillId="55" borderId="41" applyNumberFormat="0" applyProtection="0">
      <alignment horizontal="right" vertical="center"/>
    </xf>
    <xf numFmtId="4" fontId="125" fillId="55" borderId="41" applyNumberFormat="0" applyProtection="0">
      <alignment horizontal="right" vertical="center"/>
    </xf>
    <xf numFmtId="4" fontId="125" fillId="55" borderId="41" applyNumberFormat="0" applyProtection="0">
      <alignment horizontal="right" vertical="center"/>
    </xf>
    <xf numFmtId="4" fontId="125" fillId="55" borderId="41" applyNumberFormat="0" applyProtection="0">
      <alignment horizontal="right" vertical="center"/>
    </xf>
    <xf numFmtId="4" fontId="125" fillId="55" borderId="41" applyNumberFormat="0" applyProtection="0">
      <alignment horizontal="right" vertical="center"/>
    </xf>
    <xf numFmtId="4" fontId="125" fillId="55" borderId="41" applyNumberFormat="0" applyProtection="0">
      <alignment horizontal="right" vertical="center"/>
    </xf>
    <xf numFmtId="4" fontId="125" fillId="55" borderId="41" applyNumberFormat="0" applyProtection="0">
      <alignment horizontal="right" vertical="center"/>
    </xf>
    <xf numFmtId="4" fontId="125" fillId="55" borderId="41" applyNumberFormat="0" applyProtection="0">
      <alignment horizontal="right" vertical="center"/>
    </xf>
    <xf numFmtId="4" fontId="125" fillId="55" borderId="41" applyNumberFormat="0" applyProtection="0">
      <alignment horizontal="right" vertical="center"/>
    </xf>
    <xf numFmtId="4" fontId="125" fillId="55" borderId="41" applyNumberFormat="0" applyProtection="0">
      <alignment horizontal="right" vertical="center"/>
    </xf>
    <xf numFmtId="4" fontId="125" fillId="55" borderId="41" applyNumberFormat="0" applyProtection="0">
      <alignment horizontal="right" vertical="center"/>
    </xf>
    <xf numFmtId="4" fontId="125" fillId="55" borderId="41" applyNumberFormat="0" applyProtection="0">
      <alignment horizontal="right" vertical="center"/>
    </xf>
    <xf numFmtId="4" fontId="125" fillId="55" borderId="41" applyNumberFormat="0" applyProtection="0">
      <alignment horizontal="right" vertical="center"/>
    </xf>
    <xf numFmtId="4" fontId="125" fillId="55" borderId="41" applyNumberFormat="0" applyProtection="0">
      <alignment horizontal="right" vertical="center"/>
    </xf>
    <xf numFmtId="4" fontId="125" fillId="55" borderId="41" applyNumberFormat="0" applyProtection="0">
      <alignment horizontal="right" vertical="center"/>
    </xf>
    <xf numFmtId="4" fontId="125" fillId="55" borderId="41" applyNumberFormat="0" applyProtection="0">
      <alignment horizontal="right" vertical="center"/>
    </xf>
    <xf numFmtId="4" fontId="125" fillId="55" borderId="41" applyNumberFormat="0" applyProtection="0">
      <alignment horizontal="right" vertical="center"/>
    </xf>
    <xf numFmtId="4" fontId="7" fillId="54" borderId="41" applyNumberFormat="0" applyProtection="0">
      <alignment horizontal="right" vertical="center"/>
    </xf>
    <xf numFmtId="4" fontId="7" fillId="54" borderId="41" applyNumberFormat="0" applyProtection="0">
      <alignment horizontal="right" vertical="center"/>
    </xf>
    <xf numFmtId="4" fontId="7" fillId="54" borderId="41" applyNumberFormat="0" applyProtection="0">
      <alignment horizontal="right" vertical="center"/>
    </xf>
    <xf numFmtId="4" fontId="7" fillId="54" borderId="41" applyNumberFormat="0" applyProtection="0">
      <alignment horizontal="right" vertical="center"/>
    </xf>
    <xf numFmtId="4" fontId="7" fillId="54" borderId="41" applyNumberFormat="0" applyProtection="0">
      <alignment horizontal="right" vertical="center"/>
    </xf>
    <xf numFmtId="4" fontId="7" fillId="54" borderId="41" applyNumberFormat="0" applyProtection="0">
      <alignment horizontal="right" vertical="center"/>
    </xf>
    <xf numFmtId="4" fontId="7" fillId="54" borderId="41" applyNumberFormat="0" applyProtection="0">
      <alignment horizontal="right" vertical="center"/>
    </xf>
    <xf numFmtId="4" fontId="7" fillId="54" borderId="41" applyNumberFormat="0" applyProtection="0">
      <alignment horizontal="right" vertical="center"/>
    </xf>
    <xf numFmtId="4" fontId="7" fillId="54" borderId="41" applyNumberFormat="0" applyProtection="0">
      <alignment horizontal="right" vertical="center"/>
    </xf>
    <xf numFmtId="4" fontId="7" fillId="54" borderId="41" applyNumberFormat="0" applyProtection="0">
      <alignment horizontal="right" vertical="center"/>
    </xf>
    <xf numFmtId="4" fontId="7" fillId="54" borderId="41" applyNumberFormat="0" applyProtection="0">
      <alignment horizontal="right" vertical="center"/>
    </xf>
    <xf numFmtId="4" fontId="7" fillId="54" borderId="41" applyNumberFormat="0" applyProtection="0">
      <alignment horizontal="right" vertical="center"/>
    </xf>
    <xf numFmtId="4" fontId="7" fillId="54" borderId="41" applyNumberFormat="0" applyProtection="0">
      <alignment horizontal="right" vertical="center"/>
    </xf>
    <xf numFmtId="4" fontId="7" fillId="54" borderId="41" applyNumberFormat="0" applyProtection="0">
      <alignment horizontal="right" vertical="center"/>
    </xf>
    <xf numFmtId="4" fontId="7" fillId="54" borderId="41" applyNumberFormat="0" applyProtection="0">
      <alignment horizontal="right" vertical="center"/>
    </xf>
    <xf numFmtId="4" fontId="7" fillId="54" borderId="41" applyNumberFormat="0" applyProtection="0">
      <alignment horizontal="right" vertical="center"/>
    </xf>
    <xf numFmtId="4" fontId="7" fillId="54" borderId="41" applyNumberFormat="0" applyProtection="0">
      <alignment horizontal="right" vertical="center"/>
    </xf>
    <xf numFmtId="4" fontId="7" fillId="54" borderId="41" applyNumberFormat="0" applyProtection="0">
      <alignment horizontal="right" vertical="center"/>
    </xf>
    <xf numFmtId="4" fontId="7" fillId="54" borderId="41" applyNumberFormat="0" applyProtection="0">
      <alignment horizontal="right" vertical="center"/>
    </xf>
    <xf numFmtId="4" fontId="7" fillId="54" borderId="41" applyNumberFormat="0" applyProtection="0">
      <alignment horizontal="right" vertical="center"/>
    </xf>
    <xf numFmtId="4" fontId="7" fillId="54" borderId="41" applyNumberFormat="0" applyProtection="0">
      <alignment horizontal="right" vertical="center"/>
    </xf>
    <xf numFmtId="4" fontId="7" fillId="54" borderId="41" applyNumberFormat="0" applyProtection="0">
      <alignment horizontal="right" vertical="center"/>
    </xf>
    <xf numFmtId="4" fontId="7" fillId="54" borderId="41" applyNumberFormat="0" applyProtection="0">
      <alignment horizontal="right" vertical="center"/>
    </xf>
    <xf numFmtId="4" fontId="7" fillId="54" borderId="41" applyNumberFormat="0" applyProtection="0">
      <alignment horizontal="right" vertical="center"/>
    </xf>
    <xf numFmtId="4" fontId="7" fillId="54" borderId="41" applyNumberFormat="0" applyProtection="0">
      <alignment horizontal="right" vertical="center"/>
    </xf>
    <xf numFmtId="4" fontId="7" fillId="54" borderId="41" applyNumberFormat="0" applyProtection="0">
      <alignment horizontal="right" vertical="center"/>
    </xf>
    <xf numFmtId="4" fontId="7" fillId="54" borderId="41" applyNumberFormat="0" applyProtection="0">
      <alignment horizontal="right" vertical="center"/>
    </xf>
    <xf numFmtId="4" fontId="7" fillId="54" borderId="41" applyNumberFormat="0" applyProtection="0">
      <alignment horizontal="right" vertical="center"/>
    </xf>
    <xf numFmtId="4" fontId="7" fillId="54" borderId="41" applyNumberFormat="0" applyProtection="0">
      <alignment horizontal="right" vertical="center"/>
    </xf>
    <xf numFmtId="4" fontId="7" fillId="54" borderId="41" applyNumberFormat="0" applyProtection="0">
      <alignment horizontal="right" vertical="center"/>
    </xf>
    <xf numFmtId="4" fontId="7" fillId="54" borderId="41" applyNumberFormat="0" applyProtection="0">
      <alignment horizontal="right" vertical="center"/>
    </xf>
    <xf numFmtId="4" fontId="7" fillId="54" borderId="41" applyNumberFormat="0" applyProtection="0">
      <alignment horizontal="right" vertical="center"/>
    </xf>
    <xf numFmtId="4" fontId="7" fillId="54" borderId="41" applyNumberFormat="0" applyProtection="0">
      <alignment horizontal="right" vertical="center"/>
    </xf>
    <xf numFmtId="4" fontId="7" fillId="54" borderId="41" applyNumberFormat="0" applyProtection="0">
      <alignment horizontal="right" vertical="center"/>
    </xf>
    <xf numFmtId="4" fontId="7" fillId="54" borderId="41" applyNumberFormat="0" applyProtection="0">
      <alignment horizontal="right" vertical="center"/>
    </xf>
    <xf numFmtId="4" fontId="7" fillId="54" borderId="41" applyNumberFormat="0" applyProtection="0">
      <alignment horizontal="right" vertical="center"/>
    </xf>
    <xf numFmtId="4" fontId="7" fillId="54" borderId="41" applyNumberFormat="0" applyProtection="0">
      <alignment horizontal="right" vertical="center"/>
    </xf>
    <xf numFmtId="4" fontId="7" fillId="54" borderId="41" applyNumberFormat="0" applyProtection="0">
      <alignment horizontal="right" vertical="center"/>
    </xf>
    <xf numFmtId="4" fontId="7" fillId="54" borderId="41" applyNumberFormat="0" applyProtection="0">
      <alignment horizontal="right" vertical="center"/>
    </xf>
    <xf numFmtId="4" fontId="7" fillId="54" borderId="41" applyNumberFormat="0" applyProtection="0">
      <alignment horizontal="right" vertical="center"/>
    </xf>
    <xf numFmtId="4" fontId="8" fillId="74" borderId="0" applyNumberFormat="0" applyProtection="0">
      <alignment horizontal="left" vertical="center" indent="1"/>
    </xf>
    <xf numFmtId="4" fontId="8" fillId="74" borderId="0" applyNumberFormat="0" applyProtection="0">
      <alignment horizontal="left" vertical="center" indent="1"/>
    </xf>
    <xf numFmtId="4" fontId="7" fillId="52" borderId="0" applyNumberFormat="0" applyProtection="0">
      <alignment horizontal="left" vertical="center" indent="1"/>
    </xf>
    <xf numFmtId="4" fontId="7" fillId="52" borderId="0" applyNumberFormat="0" applyProtection="0">
      <alignment horizontal="left" vertical="center" indent="1"/>
    </xf>
    <xf numFmtId="4" fontId="34" fillId="75" borderId="0" applyNumberFormat="0" applyProtection="0">
      <alignment horizontal="left" vertical="center" indent="1"/>
    </xf>
    <xf numFmtId="4" fontId="34" fillId="75" borderId="0" applyNumberFormat="0" applyProtection="0">
      <alignment horizontal="left" vertical="center" indent="1"/>
    </xf>
    <xf numFmtId="4" fontId="7" fillId="52" borderId="40" applyNumberFormat="0" applyProtection="0">
      <alignment horizontal="right" vertical="center"/>
    </xf>
    <xf numFmtId="4" fontId="7" fillId="52" borderId="40" applyNumberFormat="0" applyProtection="0">
      <alignment horizontal="right" vertical="center"/>
    </xf>
    <xf numFmtId="4" fontId="7" fillId="52" borderId="40" applyNumberFormat="0" applyProtection="0">
      <alignment horizontal="right" vertical="center"/>
    </xf>
    <xf numFmtId="4" fontId="7" fillId="52" borderId="40" applyNumberFormat="0" applyProtection="0">
      <alignment horizontal="right" vertical="center"/>
    </xf>
    <xf numFmtId="4" fontId="7" fillId="52" borderId="40" applyNumberFormat="0" applyProtection="0">
      <alignment horizontal="right" vertical="center"/>
    </xf>
    <xf numFmtId="4" fontId="7" fillId="52" borderId="40" applyNumberFormat="0" applyProtection="0">
      <alignment horizontal="right" vertical="center"/>
    </xf>
    <xf numFmtId="4" fontId="7" fillId="52" borderId="40" applyNumberFormat="0" applyProtection="0">
      <alignment horizontal="right" vertical="center"/>
    </xf>
    <xf numFmtId="4" fontId="7" fillId="52" borderId="40" applyNumberFormat="0" applyProtection="0">
      <alignment horizontal="right" vertical="center"/>
    </xf>
    <xf numFmtId="4" fontId="7" fillId="52" borderId="40" applyNumberFormat="0" applyProtection="0">
      <alignment horizontal="right" vertical="center"/>
    </xf>
    <xf numFmtId="4" fontId="7" fillId="52" borderId="40" applyNumberFormat="0" applyProtection="0">
      <alignment horizontal="right" vertical="center"/>
    </xf>
    <xf numFmtId="4" fontId="7" fillId="52" borderId="40" applyNumberFormat="0" applyProtection="0">
      <alignment horizontal="right" vertical="center"/>
    </xf>
    <xf numFmtId="4" fontId="7" fillId="52" borderId="40" applyNumberFormat="0" applyProtection="0">
      <alignment horizontal="right" vertical="center"/>
    </xf>
    <xf numFmtId="4" fontId="7" fillId="52" borderId="40" applyNumberFormat="0" applyProtection="0">
      <alignment horizontal="right" vertical="center"/>
    </xf>
    <xf numFmtId="4" fontId="7" fillId="52" borderId="40" applyNumberFormat="0" applyProtection="0">
      <alignment horizontal="right" vertical="center"/>
    </xf>
    <xf numFmtId="4" fontId="7" fillId="52" borderId="40" applyNumberFormat="0" applyProtection="0">
      <alignment horizontal="right" vertical="center"/>
    </xf>
    <xf numFmtId="4" fontId="7" fillId="52" borderId="40" applyNumberFormat="0" applyProtection="0">
      <alignment horizontal="right" vertical="center"/>
    </xf>
    <xf numFmtId="4" fontId="7" fillId="52" borderId="40" applyNumberFormat="0" applyProtection="0">
      <alignment horizontal="right" vertical="center"/>
    </xf>
    <xf numFmtId="4" fontId="7" fillId="52" borderId="40" applyNumberFormat="0" applyProtection="0">
      <alignment horizontal="right" vertical="center"/>
    </xf>
    <xf numFmtId="4" fontId="7" fillId="52" borderId="40" applyNumberFormat="0" applyProtection="0">
      <alignment horizontal="right" vertical="center"/>
    </xf>
    <xf numFmtId="4" fontId="7" fillId="52" borderId="40" applyNumberFormat="0" applyProtection="0">
      <alignment horizontal="right" vertical="center"/>
    </xf>
    <xf numFmtId="4" fontId="7" fillId="52" borderId="40" applyNumberFormat="0" applyProtection="0">
      <alignment horizontal="right" vertical="center"/>
    </xf>
    <xf numFmtId="4" fontId="7" fillId="52" borderId="40" applyNumberFormat="0" applyProtection="0">
      <alignment horizontal="right" vertical="center"/>
    </xf>
    <xf numFmtId="4" fontId="7" fillId="52" borderId="40" applyNumberFormat="0" applyProtection="0">
      <alignment horizontal="right" vertical="center"/>
    </xf>
    <xf numFmtId="4" fontId="7" fillId="52" borderId="40" applyNumberFormat="0" applyProtection="0">
      <alignment horizontal="right" vertical="center"/>
    </xf>
    <xf numFmtId="4" fontId="7" fillId="52" borderId="40" applyNumberFormat="0" applyProtection="0">
      <alignment horizontal="right" vertical="center"/>
    </xf>
    <xf numFmtId="4" fontId="7" fillId="52" borderId="40" applyNumberFormat="0" applyProtection="0">
      <alignment horizontal="right" vertical="center"/>
    </xf>
    <xf numFmtId="4" fontId="7" fillId="52" borderId="40" applyNumberFormat="0" applyProtection="0">
      <alignment horizontal="right" vertical="center"/>
    </xf>
    <xf numFmtId="4" fontId="7" fillId="52" borderId="40" applyNumberFormat="0" applyProtection="0">
      <alignment horizontal="right" vertical="center"/>
    </xf>
    <xf numFmtId="4" fontId="7" fillId="52" borderId="40" applyNumberFormat="0" applyProtection="0">
      <alignment horizontal="right" vertical="center"/>
    </xf>
    <xf numFmtId="4" fontId="7" fillId="52" borderId="40" applyNumberFormat="0" applyProtection="0">
      <alignment horizontal="right" vertical="center"/>
    </xf>
    <xf numFmtId="4" fontId="7" fillId="52" borderId="40" applyNumberFormat="0" applyProtection="0">
      <alignment horizontal="right" vertical="center"/>
    </xf>
    <xf numFmtId="4" fontId="7" fillId="52" borderId="40" applyNumberFormat="0" applyProtection="0">
      <alignment horizontal="right" vertical="center"/>
    </xf>
    <xf numFmtId="4" fontId="7" fillId="52" borderId="40" applyNumberFormat="0" applyProtection="0">
      <alignment horizontal="right" vertical="center"/>
    </xf>
    <xf numFmtId="4" fontId="7" fillId="52" borderId="40" applyNumberFormat="0" applyProtection="0">
      <alignment horizontal="right" vertical="center"/>
    </xf>
    <xf numFmtId="4" fontId="7" fillId="52" borderId="40" applyNumberFormat="0" applyProtection="0">
      <alignment horizontal="right" vertical="center"/>
    </xf>
    <xf numFmtId="4" fontId="7" fillId="52" borderId="40" applyNumberFormat="0" applyProtection="0">
      <alignment horizontal="right" vertical="center"/>
    </xf>
    <xf numFmtId="4" fontId="7" fillId="52" borderId="40" applyNumberFormat="0" applyProtection="0">
      <alignment horizontal="right" vertical="center"/>
    </xf>
    <xf numFmtId="4" fontId="7" fillId="52" borderId="40" applyNumberFormat="0" applyProtection="0">
      <alignment horizontal="right" vertical="center"/>
    </xf>
    <xf numFmtId="4" fontId="7" fillId="52" borderId="40" applyNumberFormat="0" applyProtection="0">
      <alignment horizontal="right" vertical="center"/>
    </xf>
    <xf numFmtId="4" fontId="7" fillId="52" borderId="40" applyNumberFormat="0" applyProtection="0">
      <alignment horizontal="right" vertical="center"/>
    </xf>
    <xf numFmtId="4" fontId="7" fillId="52" borderId="0" applyNumberFormat="0" applyProtection="0">
      <alignment horizontal="left" vertical="center" indent="1"/>
    </xf>
    <xf numFmtId="4" fontId="7" fillId="52" borderId="0" applyNumberFormat="0" applyProtection="0">
      <alignment horizontal="left" vertical="center" indent="1"/>
    </xf>
    <xf numFmtId="4" fontId="7" fillId="71" borderId="0" applyNumberFormat="0" applyProtection="0">
      <alignment horizontal="left" vertical="center" indent="1"/>
    </xf>
    <xf numFmtId="4" fontId="7" fillId="71" borderId="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4" fontId="31" fillId="76" borderId="41" applyNumberFormat="0" applyProtection="0">
      <alignment vertical="center"/>
    </xf>
    <xf numFmtId="4" fontId="31" fillId="76" borderId="41" applyNumberFormat="0" applyProtection="0">
      <alignment vertical="center"/>
    </xf>
    <xf numFmtId="4" fontId="31" fillId="76" borderId="41" applyNumberFormat="0" applyProtection="0">
      <alignment vertical="center"/>
    </xf>
    <xf numFmtId="4" fontId="31" fillId="76" borderId="41" applyNumberFormat="0" applyProtection="0">
      <alignment vertical="center"/>
    </xf>
    <xf numFmtId="4" fontId="31" fillId="76" borderId="41" applyNumberFormat="0" applyProtection="0">
      <alignment vertical="center"/>
    </xf>
    <xf numFmtId="4" fontId="31" fillId="76" borderId="41" applyNumberFormat="0" applyProtection="0">
      <alignment vertical="center"/>
    </xf>
    <xf numFmtId="4" fontId="31" fillId="76" borderId="41" applyNumberFormat="0" applyProtection="0">
      <alignment vertical="center"/>
    </xf>
    <xf numFmtId="4" fontId="31" fillId="76" borderId="41" applyNumberFormat="0" applyProtection="0">
      <alignment vertical="center"/>
    </xf>
    <xf numFmtId="4" fontId="31" fillId="76" borderId="41" applyNumberFormat="0" applyProtection="0">
      <alignment vertical="center"/>
    </xf>
    <xf numFmtId="4" fontId="31" fillId="76" borderId="41" applyNumberFormat="0" applyProtection="0">
      <alignment vertical="center"/>
    </xf>
    <xf numFmtId="4" fontId="31" fillId="76" borderId="41" applyNumberFormat="0" applyProtection="0">
      <alignment vertical="center"/>
    </xf>
    <xf numFmtId="4" fontId="31" fillId="76" borderId="41" applyNumberFormat="0" applyProtection="0">
      <alignment vertical="center"/>
    </xf>
    <xf numFmtId="4" fontId="31" fillId="76" borderId="41" applyNumberFormat="0" applyProtection="0">
      <alignment vertical="center"/>
    </xf>
    <xf numFmtId="4" fontId="31" fillId="76" borderId="41" applyNumberFormat="0" applyProtection="0">
      <alignment vertical="center"/>
    </xf>
    <xf numFmtId="4" fontId="31" fillId="76" borderId="41" applyNumberFormat="0" applyProtection="0">
      <alignment vertical="center"/>
    </xf>
    <xf numFmtId="4" fontId="31" fillId="76" borderId="41" applyNumberFormat="0" applyProtection="0">
      <alignment vertical="center"/>
    </xf>
    <xf numFmtId="4" fontId="31" fillId="76" borderId="41" applyNumberFormat="0" applyProtection="0">
      <alignment vertical="center"/>
    </xf>
    <xf numFmtId="4" fontId="31" fillId="76" borderId="41" applyNumberFormat="0" applyProtection="0">
      <alignment vertical="center"/>
    </xf>
    <xf numFmtId="4" fontId="31" fillId="76" borderId="41" applyNumberFormat="0" applyProtection="0">
      <alignment vertical="center"/>
    </xf>
    <xf numFmtId="4" fontId="31" fillId="76" borderId="41" applyNumberFormat="0" applyProtection="0">
      <alignment vertical="center"/>
    </xf>
    <xf numFmtId="4" fontId="126" fillId="76" borderId="41" applyNumberFormat="0" applyProtection="0">
      <alignment vertical="center"/>
    </xf>
    <xf numFmtId="4" fontId="126" fillId="76" borderId="41" applyNumberFormat="0" applyProtection="0">
      <alignment vertical="center"/>
    </xf>
    <xf numFmtId="4" fontId="126" fillId="76" borderId="41" applyNumberFormat="0" applyProtection="0">
      <alignment vertical="center"/>
    </xf>
    <xf numFmtId="4" fontId="126" fillId="76" borderId="41" applyNumberFormat="0" applyProtection="0">
      <alignment vertical="center"/>
    </xf>
    <xf numFmtId="4" fontId="126" fillId="76" borderId="41" applyNumberFormat="0" applyProtection="0">
      <alignment vertical="center"/>
    </xf>
    <xf numFmtId="4" fontId="126" fillId="76" borderId="41" applyNumberFormat="0" applyProtection="0">
      <alignment vertical="center"/>
    </xf>
    <xf numFmtId="4" fontId="126" fillId="76" borderId="41" applyNumberFormat="0" applyProtection="0">
      <alignment vertical="center"/>
    </xf>
    <xf numFmtId="4" fontId="126" fillId="76" borderId="41" applyNumberFormat="0" applyProtection="0">
      <alignment vertical="center"/>
    </xf>
    <xf numFmtId="4" fontId="126" fillId="76" borderId="41" applyNumberFormat="0" applyProtection="0">
      <alignment vertical="center"/>
    </xf>
    <xf numFmtId="4" fontId="126" fillId="76" borderId="41" applyNumberFormat="0" applyProtection="0">
      <alignment vertical="center"/>
    </xf>
    <xf numFmtId="4" fontId="126" fillId="76" borderId="41" applyNumberFormat="0" applyProtection="0">
      <alignment vertical="center"/>
    </xf>
    <xf numFmtId="4" fontId="126" fillId="76" borderId="41" applyNumberFormat="0" applyProtection="0">
      <alignment vertical="center"/>
    </xf>
    <xf numFmtId="4" fontId="126" fillId="76" borderId="41" applyNumberFormat="0" applyProtection="0">
      <alignment vertical="center"/>
    </xf>
    <xf numFmtId="4" fontId="126" fillId="76" borderId="41" applyNumberFormat="0" applyProtection="0">
      <alignment vertical="center"/>
    </xf>
    <xf numFmtId="4" fontId="126" fillId="76" borderId="41" applyNumberFormat="0" applyProtection="0">
      <alignment vertical="center"/>
    </xf>
    <xf numFmtId="4" fontId="126" fillId="76" borderId="41" applyNumberFormat="0" applyProtection="0">
      <alignment vertical="center"/>
    </xf>
    <xf numFmtId="4" fontId="126" fillId="76" borderId="41" applyNumberFormat="0" applyProtection="0">
      <alignment vertical="center"/>
    </xf>
    <xf numFmtId="4" fontId="126" fillId="76" borderId="41" applyNumberFormat="0" applyProtection="0">
      <alignment vertical="center"/>
    </xf>
    <xf numFmtId="4" fontId="126" fillId="76" borderId="41" applyNumberFormat="0" applyProtection="0">
      <alignment vertical="center"/>
    </xf>
    <xf numFmtId="4" fontId="126" fillId="76" borderId="41" applyNumberFormat="0" applyProtection="0">
      <alignment vertical="center"/>
    </xf>
    <xf numFmtId="4" fontId="7" fillId="52" borderId="41" applyNumberFormat="0" applyProtection="0">
      <alignment horizontal="left" vertical="center" indent="1"/>
    </xf>
    <xf numFmtId="4" fontId="7" fillId="52" borderId="41" applyNumberFormat="0" applyProtection="0">
      <alignment horizontal="left" vertical="center" indent="1"/>
    </xf>
    <xf numFmtId="4" fontId="7" fillId="52" borderId="41" applyNumberFormat="0" applyProtection="0">
      <alignment horizontal="left" vertical="center" indent="1"/>
    </xf>
    <xf numFmtId="4" fontId="7" fillId="52" borderId="41" applyNumberFormat="0" applyProtection="0">
      <alignment horizontal="left" vertical="center" indent="1"/>
    </xf>
    <xf numFmtId="4" fontId="7" fillId="52" borderId="41" applyNumberFormat="0" applyProtection="0">
      <alignment horizontal="left" vertical="center" indent="1"/>
    </xf>
    <xf numFmtId="4" fontId="7" fillId="52" borderId="41" applyNumberFormat="0" applyProtection="0">
      <alignment horizontal="left" vertical="center" indent="1"/>
    </xf>
    <xf numFmtId="4" fontId="7" fillId="52" borderId="41" applyNumberFormat="0" applyProtection="0">
      <alignment horizontal="left" vertical="center" indent="1"/>
    </xf>
    <xf numFmtId="4" fontId="7" fillId="52" borderId="41" applyNumberFormat="0" applyProtection="0">
      <alignment horizontal="left" vertical="center" indent="1"/>
    </xf>
    <xf numFmtId="4" fontId="7" fillId="52" borderId="41" applyNumberFormat="0" applyProtection="0">
      <alignment horizontal="left" vertical="center" indent="1"/>
    </xf>
    <xf numFmtId="4" fontId="7" fillId="52" borderId="41" applyNumberFormat="0" applyProtection="0">
      <alignment horizontal="left" vertical="center" indent="1"/>
    </xf>
    <xf numFmtId="4" fontId="7" fillId="52" borderId="41" applyNumberFormat="0" applyProtection="0">
      <alignment horizontal="left" vertical="center" indent="1"/>
    </xf>
    <xf numFmtId="4" fontId="7" fillId="52" borderId="41" applyNumberFormat="0" applyProtection="0">
      <alignment horizontal="left" vertical="center" indent="1"/>
    </xf>
    <xf numFmtId="4" fontId="7" fillId="52" borderId="41" applyNumberFormat="0" applyProtection="0">
      <alignment horizontal="left" vertical="center" indent="1"/>
    </xf>
    <xf numFmtId="4" fontId="7" fillId="52" borderId="41" applyNumberFormat="0" applyProtection="0">
      <alignment horizontal="left" vertical="center" indent="1"/>
    </xf>
    <xf numFmtId="4" fontId="7" fillId="52" borderId="41" applyNumberFormat="0" applyProtection="0">
      <alignment horizontal="left" vertical="center" indent="1"/>
    </xf>
    <xf numFmtId="4" fontId="7" fillId="52" borderId="41" applyNumberFormat="0" applyProtection="0">
      <alignment horizontal="left" vertical="center" indent="1"/>
    </xf>
    <xf numFmtId="4" fontId="7" fillId="52" borderId="41" applyNumberFormat="0" applyProtection="0">
      <alignment horizontal="left" vertical="center" indent="1"/>
    </xf>
    <xf numFmtId="4" fontId="7" fillId="52" borderId="41" applyNumberFormat="0" applyProtection="0">
      <alignment horizontal="left" vertical="center" indent="1"/>
    </xf>
    <xf numFmtId="4" fontId="7" fillId="52" borderId="41" applyNumberFormat="0" applyProtection="0">
      <alignment horizontal="left" vertical="center" indent="1"/>
    </xf>
    <xf numFmtId="4" fontId="7" fillId="52" borderId="41" applyNumberFormat="0" applyProtection="0">
      <alignment horizontal="left" vertical="center" indent="1"/>
    </xf>
    <xf numFmtId="4" fontId="7" fillId="52" borderId="41" applyNumberFormat="0" applyProtection="0">
      <alignment horizontal="left" vertical="center" indent="1"/>
    </xf>
    <xf numFmtId="4" fontId="7" fillId="52" borderId="41" applyNumberFormat="0" applyProtection="0">
      <alignment horizontal="left" vertical="center" indent="1"/>
    </xf>
    <xf numFmtId="4" fontId="7" fillId="52" borderId="41" applyNumberFormat="0" applyProtection="0">
      <alignment horizontal="left" vertical="center" indent="1"/>
    </xf>
    <xf numFmtId="4" fontId="7" fillId="52" borderId="41" applyNumberFormat="0" applyProtection="0">
      <alignment horizontal="left" vertical="center" indent="1"/>
    </xf>
    <xf numFmtId="4" fontId="7" fillId="52" borderId="41" applyNumberFormat="0" applyProtection="0">
      <alignment horizontal="left" vertical="center" indent="1"/>
    </xf>
    <xf numFmtId="4" fontId="7" fillId="52" borderId="41" applyNumberFormat="0" applyProtection="0">
      <alignment horizontal="left" vertical="center" indent="1"/>
    </xf>
    <xf numFmtId="4" fontId="7" fillId="52" borderId="41" applyNumberFormat="0" applyProtection="0">
      <alignment horizontal="left" vertical="center" indent="1"/>
    </xf>
    <xf numFmtId="4" fontId="7" fillId="52" borderId="41" applyNumberFormat="0" applyProtection="0">
      <alignment horizontal="left" vertical="center" indent="1"/>
    </xf>
    <xf numFmtId="4" fontId="7" fillId="52" borderId="41" applyNumberFormat="0" applyProtection="0">
      <alignment horizontal="left" vertical="center" indent="1"/>
    </xf>
    <xf numFmtId="4" fontId="7" fillId="52" borderId="41" applyNumberFormat="0" applyProtection="0">
      <alignment horizontal="left" vertical="center" indent="1"/>
    </xf>
    <xf numFmtId="4" fontId="7" fillId="52" borderId="41" applyNumberFormat="0" applyProtection="0">
      <alignment horizontal="left" vertical="center" indent="1"/>
    </xf>
    <xf numFmtId="4" fontId="7" fillId="52" borderId="41" applyNumberFormat="0" applyProtection="0">
      <alignment horizontal="left" vertical="center" indent="1"/>
    </xf>
    <xf numFmtId="4" fontId="7" fillId="52" borderId="41" applyNumberFormat="0" applyProtection="0">
      <alignment horizontal="left" vertical="center" indent="1"/>
    </xf>
    <xf numFmtId="4" fontId="7" fillId="52" borderId="41" applyNumberFormat="0" applyProtection="0">
      <alignment horizontal="left" vertical="center" indent="1"/>
    </xf>
    <xf numFmtId="4" fontId="7" fillId="52" borderId="41" applyNumberFormat="0" applyProtection="0">
      <alignment horizontal="left" vertical="center" indent="1"/>
    </xf>
    <xf numFmtId="4" fontId="7" fillId="52" borderId="41" applyNumberFormat="0" applyProtection="0">
      <alignment horizontal="left" vertical="center" indent="1"/>
    </xf>
    <xf numFmtId="4" fontId="7" fillId="52" borderId="41" applyNumberFormat="0" applyProtection="0">
      <alignment horizontal="left" vertical="center" indent="1"/>
    </xf>
    <xf numFmtId="4" fontId="7" fillId="52" borderId="41" applyNumberFormat="0" applyProtection="0">
      <alignment horizontal="left" vertical="center" indent="1"/>
    </xf>
    <xf numFmtId="4" fontId="7" fillId="52" borderId="41" applyNumberFormat="0" applyProtection="0">
      <alignment horizontal="left" vertical="center" indent="1"/>
    </xf>
    <xf numFmtId="4" fontId="7" fillId="52" borderId="41" applyNumberFormat="0" applyProtection="0">
      <alignment horizontal="left" vertical="center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4" fontId="7" fillId="77" borderId="40" applyNumberFormat="0" applyProtection="0">
      <alignment horizontal="right" vertical="center"/>
    </xf>
    <xf numFmtId="4" fontId="7" fillId="77" borderId="40" applyNumberFormat="0" applyProtection="0">
      <alignment horizontal="right" vertical="center"/>
    </xf>
    <xf numFmtId="4" fontId="7" fillId="77" borderId="40" applyNumberFormat="0" applyProtection="0">
      <alignment horizontal="right" vertical="center"/>
    </xf>
    <xf numFmtId="4" fontId="7" fillId="77" borderId="40" applyNumberFormat="0" applyProtection="0">
      <alignment horizontal="right" vertical="center"/>
    </xf>
    <xf numFmtId="4" fontId="7" fillId="77" borderId="40" applyNumberFormat="0" applyProtection="0">
      <alignment horizontal="right" vertical="center"/>
    </xf>
    <xf numFmtId="4" fontId="7" fillId="77" borderId="40" applyNumberFormat="0" applyProtection="0">
      <alignment horizontal="right" vertical="center"/>
    </xf>
    <xf numFmtId="4" fontId="7" fillId="77" borderId="40" applyNumberFormat="0" applyProtection="0">
      <alignment horizontal="right" vertical="center"/>
    </xf>
    <xf numFmtId="4" fontId="7" fillId="77" borderId="40" applyNumberFormat="0" applyProtection="0">
      <alignment horizontal="right" vertical="center"/>
    </xf>
    <xf numFmtId="4" fontId="7" fillId="77" borderId="40" applyNumberFormat="0" applyProtection="0">
      <alignment horizontal="right" vertical="center"/>
    </xf>
    <xf numFmtId="4" fontId="7" fillId="77" borderId="40" applyNumberFormat="0" applyProtection="0">
      <alignment horizontal="right" vertical="center"/>
    </xf>
    <xf numFmtId="4" fontId="7" fillId="77" borderId="40" applyNumberFormat="0" applyProtection="0">
      <alignment horizontal="right" vertical="center"/>
    </xf>
    <xf numFmtId="4" fontId="7" fillId="77" borderId="40" applyNumberFormat="0" applyProtection="0">
      <alignment horizontal="right" vertical="center"/>
    </xf>
    <xf numFmtId="4" fontId="7" fillId="77" borderId="40" applyNumberFormat="0" applyProtection="0">
      <alignment horizontal="right" vertical="center"/>
    </xf>
    <xf numFmtId="4" fontId="7" fillId="77" borderId="40" applyNumberFormat="0" applyProtection="0">
      <alignment horizontal="right" vertical="center"/>
    </xf>
    <xf numFmtId="4" fontId="7" fillId="77" borderId="40" applyNumberFormat="0" applyProtection="0">
      <alignment horizontal="right" vertical="center"/>
    </xf>
    <xf numFmtId="4" fontId="7" fillId="77" borderId="40" applyNumberFormat="0" applyProtection="0">
      <alignment horizontal="right" vertical="center"/>
    </xf>
    <xf numFmtId="4" fontId="7" fillId="77" borderId="40" applyNumberFormat="0" applyProtection="0">
      <alignment horizontal="right" vertical="center"/>
    </xf>
    <xf numFmtId="4" fontId="7" fillId="77" borderId="40" applyNumberFormat="0" applyProtection="0">
      <alignment horizontal="right" vertical="center"/>
    </xf>
    <xf numFmtId="4" fontId="7" fillId="77" borderId="40" applyNumberFormat="0" applyProtection="0">
      <alignment horizontal="right" vertical="center"/>
    </xf>
    <xf numFmtId="4" fontId="7" fillId="77" borderId="40" applyNumberFormat="0" applyProtection="0">
      <alignment horizontal="right" vertical="center"/>
    </xf>
    <xf numFmtId="4" fontId="7" fillId="77" borderId="40" applyNumberFormat="0" applyProtection="0">
      <alignment horizontal="right" vertical="center"/>
    </xf>
    <xf numFmtId="4" fontId="7" fillId="77" borderId="40" applyNumberFormat="0" applyProtection="0">
      <alignment horizontal="right" vertical="center"/>
    </xf>
    <xf numFmtId="4" fontId="7" fillId="77" borderId="40" applyNumberFormat="0" applyProtection="0">
      <alignment horizontal="right" vertical="center"/>
    </xf>
    <xf numFmtId="4" fontId="7" fillId="77" borderId="40" applyNumberFormat="0" applyProtection="0">
      <alignment horizontal="right" vertical="center"/>
    </xf>
    <xf numFmtId="4" fontId="7" fillId="77" borderId="40" applyNumberFormat="0" applyProtection="0">
      <alignment horizontal="right" vertical="center"/>
    </xf>
    <xf numFmtId="4" fontId="7" fillId="77" borderId="40" applyNumberFormat="0" applyProtection="0">
      <alignment horizontal="right" vertical="center"/>
    </xf>
    <xf numFmtId="4" fontId="7" fillId="77" borderId="40" applyNumberFormat="0" applyProtection="0">
      <alignment horizontal="right" vertical="center"/>
    </xf>
    <xf numFmtId="4" fontId="7" fillId="77" borderId="40" applyNumberFormat="0" applyProtection="0">
      <alignment horizontal="right" vertical="center"/>
    </xf>
    <xf numFmtId="4" fontId="7" fillId="77" borderId="40" applyNumberFormat="0" applyProtection="0">
      <alignment horizontal="right" vertical="center"/>
    </xf>
    <xf numFmtId="4" fontId="7" fillId="77" borderId="40" applyNumberFormat="0" applyProtection="0">
      <alignment horizontal="right" vertical="center"/>
    </xf>
    <xf numFmtId="4" fontId="7" fillId="77" borderId="40" applyNumberFormat="0" applyProtection="0">
      <alignment horizontal="right" vertical="center"/>
    </xf>
    <xf numFmtId="4" fontId="7" fillId="77" borderId="40" applyNumberFormat="0" applyProtection="0">
      <alignment horizontal="right" vertical="center"/>
    </xf>
    <xf numFmtId="4" fontId="7" fillId="77" borderId="40" applyNumberFormat="0" applyProtection="0">
      <alignment horizontal="right" vertical="center"/>
    </xf>
    <xf numFmtId="4" fontId="7" fillId="77" borderId="40" applyNumberFormat="0" applyProtection="0">
      <alignment horizontal="right" vertical="center"/>
    </xf>
    <xf numFmtId="4" fontId="7" fillId="77" borderId="40" applyNumberFormat="0" applyProtection="0">
      <alignment horizontal="right" vertical="center"/>
    </xf>
    <xf numFmtId="4" fontId="7" fillId="77" borderId="40" applyNumberFormat="0" applyProtection="0">
      <alignment horizontal="right" vertical="center"/>
    </xf>
    <xf numFmtId="4" fontId="7" fillId="77" borderId="40" applyNumberFormat="0" applyProtection="0">
      <alignment horizontal="right" vertical="center"/>
    </xf>
    <xf numFmtId="4" fontId="7" fillId="77" borderId="40" applyNumberFormat="0" applyProtection="0">
      <alignment horizontal="right" vertical="center"/>
    </xf>
    <xf numFmtId="4" fontId="7" fillId="77" borderId="40" applyNumberFormat="0" applyProtection="0">
      <alignment horizontal="right" vertical="center"/>
    </xf>
    <xf numFmtId="4" fontId="7" fillId="77" borderId="40" applyNumberFormat="0" applyProtection="0">
      <alignment horizontal="right" vertical="center"/>
    </xf>
    <xf numFmtId="4" fontId="8" fillId="77" borderId="40" applyNumberFormat="0" applyProtection="0">
      <alignment horizontal="right" vertical="center"/>
    </xf>
    <xf numFmtId="4" fontId="8" fillId="77" borderId="40" applyNumberFormat="0" applyProtection="0">
      <alignment horizontal="right" vertical="center"/>
    </xf>
    <xf numFmtId="4" fontId="8" fillId="77" borderId="40" applyNumberFormat="0" applyProtection="0">
      <alignment horizontal="right" vertical="center"/>
    </xf>
    <xf numFmtId="4" fontId="8" fillId="77" borderId="40" applyNumberFormat="0" applyProtection="0">
      <alignment horizontal="right" vertical="center"/>
    </xf>
    <xf numFmtId="4" fontId="8" fillId="77" borderId="40" applyNumberFormat="0" applyProtection="0">
      <alignment horizontal="right" vertical="center"/>
    </xf>
    <xf numFmtId="4" fontId="8" fillId="77" borderId="40" applyNumberFormat="0" applyProtection="0">
      <alignment horizontal="right" vertical="center"/>
    </xf>
    <xf numFmtId="4" fontId="8" fillId="77" borderId="40" applyNumberFormat="0" applyProtection="0">
      <alignment horizontal="right" vertical="center"/>
    </xf>
    <xf numFmtId="4" fontId="8" fillId="77" borderId="40" applyNumberFormat="0" applyProtection="0">
      <alignment horizontal="right" vertical="center"/>
    </xf>
    <xf numFmtId="4" fontId="8" fillId="77" borderId="40" applyNumberFormat="0" applyProtection="0">
      <alignment horizontal="right" vertical="center"/>
    </xf>
    <xf numFmtId="4" fontId="8" fillId="77" borderId="40" applyNumberFormat="0" applyProtection="0">
      <alignment horizontal="right" vertical="center"/>
    </xf>
    <xf numFmtId="4" fontId="8" fillId="77" borderId="40" applyNumberFormat="0" applyProtection="0">
      <alignment horizontal="right" vertical="center"/>
    </xf>
    <xf numFmtId="4" fontId="8" fillId="77" borderId="40" applyNumberFormat="0" applyProtection="0">
      <alignment horizontal="right" vertical="center"/>
    </xf>
    <xf numFmtId="4" fontId="8" fillId="77" borderId="40" applyNumberFormat="0" applyProtection="0">
      <alignment horizontal="right" vertical="center"/>
    </xf>
    <xf numFmtId="4" fontId="8" fillId="77" borderId="40" applyNumberFormat="0" applyProtection="0">
      <alignment horizontal="right" vertical="center"/>
    </xf>
    <xf numFmtId="4" fontId="8" fillId="77" borderId="40" applyNumberFormat="0" applyProtection="0">
      <alignment horizontal="right" vertical="center"/>
    </xf>
    <xf numFmtId="4" fontId="8" fillId="77" borderId="40" applyNumberFormat="0" applyProtection="0">
      <alignment horizontal="right" vertical="center"/>
    </xf>
    <xf numFmtId="4" fontId="8" fillId="77" borderId="40" applyNumberFormat="0" applyProtection="0">
      <alignment horizontal="right" vertical="center"/>
    </xf>
    <xf numFmtId="4" fontId="8" fillId="77" borderId="40" applyNumberFormat="0" applyProtection="0">
      <alignment horizontal="right" vertical="center"/>
    </xf>
    <xf numFmtId="4" fontId="8" fillId="77" borderId="40" applyNumberFormat="0" applyProtection="0">
      <alignment horizontal="right" vertical="center"/>
    </xf>
    <xf numFmtId="4" fontId="8" fillId="77" borderId="40" applyNumberFormat="0" applyProtection="0">
      <alignment horizontal="right" vertical="center"/>
    </xf>
    <xf numFmtId="4" fontId="8" fillId="77" borderId="40" applyNumberFormat="0" applyProtection="0">
      <alignment horizontal="right" vertical="center"/>
    </xf>
    <xf numFmtId="4" fontId="8" fillId="77" borderId="40" applyNumberFormat="0" applyProtection="0">
      <alignment horizontal="right" vertical="center"/>
    </xf>
    <xf numFmtId="4" fontId="8" fillId="77" borderId="40" applyNumberFormat="0" applyProtection="0">
      <alignment horizontal="right" vertical="center"/>
    </xf>
    <xf numFmtId="4" fontId="8" fillId="77" borderId="40" applyNumberFormat="0" applyProtection="0">
      <alignment horizontal="right" vertical="center"/>
    </xf>
    <xf numFmtId="4" fontId="8" fillId="77" borderId="40" applyNumberFormat="0" applyProtection="0">
      <alignment horizontal="right" vertical="center"/>
    </xf>
    <xf numFmtId="4" fontId="8" fillId="77" borderId="40" applyNumberFormat="0" applyProtection="0">
      <alignment horizontal="right" vertical="center"/>
    </xf>
    <xf numFmtId="4" fontId="8" fillId="77" borderId="40" applyNumberFormat="0" applyProtection="0">
      <alignment horizontal="right" vertical="center"/>
    </xf>
    <xf numFmtId="4" fontId="8" fillId="77" borderId="40" applyNumberFormat="0" applyProtection="0">
      <alignment horizontal="right" vertical="center"/>
    </xf>
    <xf numFmtId="4" fontId="8" fillId="77" borderId="40" applyNumberFormat="0" applyProtection="0">
      <alignment horizontal="right" vertical="center"/>
    </xf>
    <xf numFmtId="4" fontId="8" fillId="77" borderId="40" applyNumberFormat="0" applyProtection="0">
      <alignment horizontal="right" vertical="center"/>
    </xf>
    <xf numFmtId="4" fontId="8" fillId="77" borderId="40" applyNumberFormat="0" applyProtection="0">
      <alignment horizontal="right" vertical="center"/>
    </xf>
    <xf numFmtId="4" fontId="8" fillId="77" borderId="40" applyNumberFormat="0" applyProtection="0">
      <alignment horizontal="right" vertical="center"/>
    </xf>
    <xf numFmtId="4" fontId="8" fillId="77" borderId="40" applyNumberFormat="0" applyProtection="0">
      <alignment horizontal="right" vertical="center"/>
    </xf>
    <xf numFmtId="4" fontId="8" fillId="77" borderId="40" applyNumberFormat="0" applyProtection="0">
      <alignment horizontal="right" vertical="center"/>
    </xf>
    <xf numFmtId="4" fontId="8" fillId="77" borderId="40" applyNumberFormat="0" applyProtection="0">
      <alignment horizontal="right" vertical="center"/>
    </xf>
    <xf numFmtId="4" fontId="8" fillId="77" borderId="40" applyNumberFormat="0" applyProtection="0">
      <alignment horizontal="right" vertical="center"/>
    </xf>
    <xf numFmtId="4" fontId="8" fillId="77" borderId="40" applyNumberFormat="0" applyProtection="0">
      <alignment horizontal="right" vertical="center"/>
    </xf>
    <xf numFmtId="4" fontId="8" fillId="77" borderId="40" applyNumberFormat="0" applyProtection="0">
      <alignment horizontal="right" vertical="center"/>
    </xf>
    <xf numFmtId="4" fontId="8" fillId="77" borderId="40" applyNumberFormat="0" applyProtection="0">
      <alignment horizontal="right" vertical="center"/>
    </xf>
    <xf numFmtId="4" fontId="8" fillId="77" borderId="40" applyNumberFormat="0" applyProtection="0">
      <alignment horizontal="right" vertical="center"/>
    </xf>
    <xf numFmtId="4" fontId="7" fillId="52" borderId="40" applyNumberFormat="0" applyProtection="0">
      <alignment horizontal="left" vertical="center" indent="1"/>
    </xf>
    <xf numFmtId="4" fontId="7" fillId="52" borderId="40" applyNumberFormat="0" applyProtection="0">
      <alignment horizontal="left" vertical="center" indent="1"/>
    </xf>
    <xf numFmtId="4" fontId="7" fillId="52" borderId="40" applyNumberFormat="0" applyProtection="0">
      <alignment horizontal="left" vertical="center" indent="1"/>
    </xf>
    <xf numFmtId="4" fontId="7" fillId="52" borderId="40" applyNumberFormat="0" applyProtection="0">
      <alignment horizontal="left" vertical="center" indent="1"/>
    </xf>
    <xf numFmtId="4" fontId="7" fillId="52" borderId="40" applyNumberFormat="0" applyProtection="0">
      <alignment horizontal="left" vertical="center" indent="1"/>
    </xf>
    <xf numFmtId="4" fontId="7" fillId="52" borderId="40" applyNumberFormat="0" applyProtection="0">
      <alignment horizontal="left" vertical="center" indent="1"/>
    </xf>
    <xf numFmtId="4" fontId="7" fillId="52" borderId="40" applyNumberFormat="0" applyProtection="0">
      <alignment horizontal="left" vertical="center" indent="1"/>
    </xf>
    <xf numFmtId="4" fontId="7" fillId="52" borderId="40" applyNumberFormat="0" applyProtection="0">
      <alignment horizontal="left" vertical="center" indent="1"/>
    </xf>
    <xf numFmtId="4" fontId="7" fillId="52" borderId="40" applyNumberFormat="0" applyProtection="0">
      <alignment horizontal="left" vertical="center" indent="1"/>
    </xf>
    <xf numFmtId="4" fontId="7" fillId="52" borderId="40" applyNumberFormat="0" applyProtection="0">
      <alignment horizontal="left" vertical="center" indent="1"/>
    </xf>
    <xf numFmtId="4" fontId="7" fillId="52" borderId="40" applyNumberFormat="0" applyProtection="0">
      <alignment horizontal="left" vertical="center" indent="1"/>
    </xf>
    <xf numFmtId="4" fontId="7" fillId="52" borderId="40" applyNumberFormat="0" applyProtection="0">
      <alignment horizontal="left" vertical="center" indent="1"/>
    </xf>
    <xf numFmtId="4" fontId="7" fillId="52" borderId="40" applyNumberFormat="0" applyProtection="0">
      <alignment horizontal="left" vertical="center" indent="1"/>
    </xf>
    <xf numFmtId="4" fontId="7" fillId="52" borderId="40" applyNumberFormat="0" applyProtection="0">
      <alignment horizontal="left" vertical="center" indent="1"/>
    </xf>
    <xf numFmtId="4" fontId="7" fillId="52" borderId="40" applyNumberFormat="0" applyProtection="0">
      <alignment horizontal="left" vertical="center" indent="1"/>
    </xf>
    <xf numFmtId="4" fontId="7" fillId="52" borderId="40" applyNumberFormat="0" applyProtection="0">
      <alignment horizontal="left" vertical="center" indent="1"/>
    </xf>
    <xf numFmtId="4" fontId="7" fillId="52" borderId="40" applyNumberFormat="0" applyProtection="0">
      <alignment horizontal="left" vertical="center" indent="1"/>
    </xf>
    <xf numFmtId="4" fontId="7" fillId="52" borderId="40" applyNumberFormat="0" applyProtection="0">
      <alignment horizontal="left" vertical="center" indent="1"/>
    </xf>
    <xf numFmtId="4" fontId="7" fillId="52" borderId="40" applyNumberFormat="0" applyProtection="0">
      <alignment horizontal="left" vertical="center" indent="1"/>
    </xf>
    <xf numFmtId="4" fontId="7" fillId="52" borderId="40" applyNumberFormat="0" applyProtection="0">
      <alignment horizontal="left" vertical="center" indent="1"/>
    </xf>
    <xf numFmtId="4" fontId="7" fillId="52" borderId="40" applyNumberFormat="0" applyProtection="0">
      <alignment horizontal="left" vertical="center" indent="1"/>
    </xf>
    <xf numFmtId="4" fontId="7" fillId="52" borderId="40" applyNumberFormat="0" applyProtection="0">
      <alignment horizontal="left" vertical="center" indent="1"/>
    </xf>
    <xf numFmtId="4" fontId="7" fillId="52" borderId="40" applyNumberFormat="0" applyProtection="0">
      <alignment horizontal="left" vertical="center" indent="1"/>
    </xf>
    <xf numFmtId="4" fontId="7" fillId="52" borderId="40" applyNumberFormat="0" applyProtection="0">
      <alignment horizontal="left" vertical="center" indent="1"/>
    </xf>
    <xf numFmtId="4" fontId="7" fillId="52" borderId="40" applyNumberFormat="0" applyProtection="0">
      <alignment horizontal="left" vertical="center" indent="1"/>
    </xf>
    <xf numFmtId="4" fontId="7" fillId="52" borderId="40" applyNumberFormat="0" applyProtection="0">
      <alignment horizontal="left" vertical="center" indent="1"/>
    </xf>
    <xf numFmtId="4" fontId="7" fillId="52" borderId="40" applyNumberFormat="0" applyProtection="0">
      <alignment horizontal="left" vertical="center" indent="1"/>
    </xf>
    <xf numFmtId="4" fontId="7" fillId="52" borderId="40" applyNumberFormat="0" applyProtection="0">
      <alignment horizontal="left" vertical="center" indent="1"/>
    </xf>
    <xf numFmtId="4" fontId="7" fillId="52" borderId="40" applyNumberFormat="0" applyProtection="0">
      <alignment horizontal="left" vertical="center" indent="1"/>
    </xf>
    <xf numFmtId="4" fontId="7" fillId="52" borderId="40" applyNumberFormat="0" applyProtection="0">
      <alignment horizontal="left" vertical="center" indent="1"/>
    </xf>
    <xf numFmtId="4" fontId="7" fillId="52" borderId="40" applyNumberFormat="0" applyProtection="0">
      <alignment horizontal="left" vertical="center" indent="1"/>
    </xf>
    <xf numFmtId="4" fontId="7" fillId="52" borderId="40" applyNumberFormat="0" applyProtection="0">
      <alignment horizontal="left" vertical="center" indent="1"/>
    </xf>
    <xf numFmtId="4" fontId="7" fillId="52" borderId="40" applyNumberFormat="0" applyProtection="0">
      <alignment horizontal="left" vertical="center" indent="1"/>
    </xf>
    <xf numFmtId="4" fontId="7" fillId="52" borderId="40" applyNumberFormat="0" applyProtection="0">
      <alignment horizontal="left" vertical="center" indent="1"/>
    </xf>
    <xf numFmtId="4" fontId="7" fillId="52" borderId="40" applyNumberFormat="0" applyProtection="0">
      <alignment horizontal="left" vertical="center" indent="1"/>
    </xf>
    <xf numFmtId="4" fontId="7" fillId="52" borderId="40" applyNumberFormat="0" applyProtection="0">
      <alignment horizontal="left" vertical="center" indent="1"/>
    </xf>
    <xf numFmtId="4" fontId="7" fillId="52" borderId="40" applyNumberFormat="0" applyProtection="0">
      <alignment horizontal="left" vertical="center" indent="1"/>
    </xf>
    <xf numFmtId="4" fontId="7" fillId="52" borderId="40" applyNumberFormat="0" applyProtection="0">
      <alignment horizontal="left" vertical="center" indent="1"/>
    </xf>
    <xf numFmtId="4" fontId="7" fillId="52" borderId="40" applyNumberFormat="0" applyProtection="0">
      <alignment horizontal="left" vertical="center" indent="1"/>
    </xf>
    <xf numFmtId="4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top" indent="1"/>
    </xf>
    <xf numFmtId="0" fontId="7" fillId="52" borderId="40" applyNumberFormat="0" applyProtection="0">
      <alignment horizontal="left" vertical="top" indent="1"/>
    </xf>
    <xf numFmtId="0" fontId="7" fillId="52" borderId="40" applyNumberFormat="0" applyProtection="0">
      <alignment horizontal="left" vertical="top" indent="1"/>
    </xf>
    <xf numFmtId="0" fontId="7" fillId="52" borderId="40" applyNumberFormat="0" applyProtection="0">
      <alignment horizontal="left" vertical="top" indent="1"/>
    </xf>
    <xf numFmtId="0" fontId="7" fillId="52" borderId="40" applyNumberFormat="0" applyProtection="0">
      <alignment horizontal="left" vertical="top" indent="1"/>
    </xf>
    <xf numFmtId="0" fontId="7" fillId="52" borderId="40" applyNumberFormat="0" applyProtection="0">
      <alignment horizontal="left" vertical="top" indent="1"/>
    </xf>
    <xf numFmtId="0" fontId="7" fillId="52" borderId="40" applyNumberFormat="0" applyProtection="0">
      <alignment horizontal="left" vertical="top" indent="1"/>
    </xf>
    <xf numFmtId="0" fontId="7" fillId="52" borderId="40" applyNumberFormat="0" applyProtection="0">
      <alignment horizontal="left" vertical="top" indent="1"/>
    </xf>
    <xf numFmtId="0" fontId="7" fillId="52" borderId="40" applyNumberFormat="0" applyProtection="0">
      <alignment horizontal="left" vertical="top" indent="1"/>
    </xf>
    <xf numFmtId="0" fontId="7" fillId="52" borderId="40" applyNumberFormat="0" applyProtection="0">
      <alignment horizontal="left" vertical="top" indent="1"/>
    </xf>
    <xf numFmtId="0" fontId="7" fillId="52" borderId="40" applyNumberFormat="0" applyProtection="0">
      <alignment horizontal="left" vertical="top" indent="1"/>
    </xf>
    <xf numFmtId="0" fontId="7" fillId="52" borderId="40" applyNumberFormat="0" applyProtection="0">
      <alignment horizontal="left" vertical="top" indent="1"/>
    </xf>
    <xf numFmtId="0" fontId="7" fillId="52" borderId="40" applyNumberFormat="0" applyProtection="0">
      <alignment horizontal="left" vertical="top" indent="1"/>
    </xf>
    <xf numFmtId="0" fontId="7" fillId="52" borderId="40" applyNumberFormat="0" applyProtection="0">
      <alignment horizontal="left" vertical="top" indent="1"/>
    </xf>
    <xf numFmtId="0" fontId="7" fillId="52" borderId="40" applyNumberFormat="0" applyProtection="0">
      <alignment horizontal="left" vertical="top" indent="1"/>
    </xf>
    <xf numFmtId="0" fontId="7" fillId="52" borderId="40" applyNumberFormat="0" applyProtection="0">
      <alignment horizontal="left" vertical="top" indent="1"/>
    </xf>
    <xf numFmtId="0" fontId="7" fillId="52" borderId="40" applyNumberFormat="0" applyProtection="0">
      <alignment horizontal="left" vertical="top" indent="1"/>
    </xf>
    <xf numFmtId="0" fontId="7" fillId="52" borderId="40" applyNumberFormat="0" applyProtection="0">
      <alignment horizontal="left" vertical="top" indent="1"/>
    </xf>
    <xf numFmtId="0" fontId="7" fillId="52" borderId="40" applyNumberFormat="0" applyProtection="0">
      <alignment horizontal="left" vertical="top" indent="1"/>
    </xf>
    <xf numFmtId="0" fontId="7" fillId="52" borderId="40" applyNumberFormat="0" applyProtection="0">
      <alignment horizontal="left" vertical="top" indent="1"/>
    </xf>
    <xf numFmtId="0" fontId="7" fillId="52" borderId="40" applyNumberFormat="0" applyProtection="0">
      <alignment horizontal="left" vertical="top" indent="1"/>
    </xf>
    <xf numFmtId="0" fontId="7" fillId="52" borderId="40" applyNumberFormat="0" applyProtection="0">
      <alignment horizontal="left" vertical="top" indent="1"/>
    </xf>
    <xf numFmtId="0" fontId="7" fillId="52" borderId="40" applyNumberFormat="0" applyProtection="0">
      <alignment horizontal="left" vertical="top" indent="1"/>
    </xf>
    <xf numFmtId="0" fontId="7" fillId="52" borderId="40" applyNumberFormat="0" applyProtection="0">
      <alignment horizontal="left" vertical="top" indent="1"/>
    </xf>
    <xf numFmtId="0" fontId="7" fillId="52" borderId="40" applyNumberFormat="0" applyProtection="0">
      <alignment horizontal="left" vertical="top" indent="1"/>
    </xf>
    <xf numFmtId="0" fontId="7" fillId="52" borderId="40" applyNumberFormat="0" applyProtection="0">
      <alignment horizontal="left" vertical="top" indent="1"/>
    </xf>
    <xf numFmtId="0" fontId="7" fillId="52" borderId="40" applyNumberFormat="0" applyProtection="0">
      <alignment horizontal="left" vertical="top" indent="1"/>
    </xf>
    <xf numFmtId="0" fontId="7" fillId="52" borderId="40" applyNumberFormat="0" applyProtection="0">
      <alignment horizontal="left" vertical="top" indent="1"/>
    </xf>
    <xf numFmtId="0" fontId="7" fillId="52" borderId="40" applyNumberFormat="0" applyProtection="0">
      <alignment horizontal="left" vertical="top" indent="1"/>
    </xf>
    <xf numFmtId="0" fontId="7" fillId="52" borderId="40" applyNumberFormat="0" applyProtection="0">
      <alignment horizontal="left" vertical="top" indent="1"/>
    </xf>
    <xf numFmtId="0" fontId="7" fillId="52" borderId="40" applyNumberFormat="0" applyProtection="0">
      <alignment horizontal="left" vertical="top" indent="1"/>
    </xf>
    <xf numFmtId="0" fontId="7" fillId="52" borderId="40" applyNumberFormat="0" applyProtection="0">
      <alignment horizontal="left" vertical="top" indent="1"/>
    </xf>
    <xf numFmtId="0" fontId="7" fillId="52" borderId="40" applyNumberFormat="0" applyProtection="0">
      <alignment horizontal="left" vertical="top" indent="1"/>
    </xf>
    <xf numFmtId="0" fontId="7" fillId="52" borderId="40" applyNumberFormat="0" applyProtection="0">
      <alignment horizontal="left" vertical="top" indent="1"/>
    </xf>
    <xf numFmtId="0" fontId="7" fillId="52" borderId="40" applyNumberFormat="0" applyProtection="0">
      <alignment horizontal="left" vertical="top" indent="1"/>
    </xf>
    <xf numFmtId="0" fontId="7" fillId="52" borderId="40" applyNumberFormat="0" applyProtection="0">
      <alignment horizontal="left" vertical="top" indent="1"/>
    </xf>
    <xf numFmtId="0" fontId="7" fillId="52" borderId="40" applyNumberFormat="0" applyProtection="0">
      <alignment horizontal="left" vertical="top" indent="1"/>
    </xf>
    <xf numFmtId="0" fontId="7" fillId="52" borderId="40" applyNumberFormat="0" applyProtection="0">
      <alignment horizontal="left" vertical="top" indent="1"/>
    </xf>
    <xf numFmtId="0" fontId="7" fillId="52" borderId="40" applyNumberFormat="0" applyProtection="0">
      <alignment horizontal="left" vertical="top" indent="1"/>
    </xf>
    <xf numFmtId="0" fontId="7" fillId="52" borderId="40" applyNumberFormat="0" applyProtection="0">
      <alignment horizontal="left" vertical="top" indent="1"/>
    </xf>
    <xf numFmtId="4" fontId="127" fillId="0" borderId="0" applyNumberFormat="0" applyProtection="0">
      <alignment horizontal="left" vertical="center" indent="1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192" fontId="128" fillId="0" borderId="42" applyNumberFormat="0" applyProtection="0">
      <alignment horizontal="right" vertical="center"/>
    </xf>
    <xf numFmtId="192" fontId="129" fillId="0" borderId="43" applyNumberFormat="0" applyProtection="0">
      <alignment horizontal="right" vertical="center"/>
    </xf>
    <xf numFmtId="0" fontId="129" fillId="78" borderId="44" applyNumberFormat="0" applyAlignment="0" applyProtection="0">
      <alignment horizontal="left" vertical="center" indent="1"/>
    </xf>
    <xf numFmtId="0" fontId="130" fillId="0" borderId="45" applyNumberFormat="0" applyFill="0" applyBorder="0" applyAlignment="0" applyProtection="0"/>
    <xf numFmtId="0" fontId="131" fillId="79" borderId="44" applyNumberFormat="0" applyAlignment="0" applyProtection="0">
      <alignment horizontal="left" vertical="center" indent="1"/>
    </xf>
    <xf numFmtId="0" fontId="131" fillId="80" borderId="44" applyNumberFormat="0" applyAlignment="0" applyProtection="0">
      <alignment horizontal="left" vertical="center" indent="1"/>
    </xf>
    <xf numFmtId="0" fontId="131" fillId="81" borderId="44" applyNumberFormat="0" applyAlignment="0" applyProtection="0">
      <alignment horizontal="left" vertical="center" indent="1"/>
    </xf>
    <xf numFmtId="0" fontId="131" fillId="82" borderId="44" applyNumberFormat="0" applyAlignment="0" applyProtection="0">
      <alignment horizontal="left" vertical="center" indent="1"/>
    </xf>
    <xf numFmtId="0" fontId="131" fillId="83" borderId="43" applyNumberFormat="0" applyAlignment="0" applyProtection="0">
      <alignment horizontal="left" vertical="center" indent="1"/>
    </xf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192" fontId="128" fillId="84" borderId="44" applyNumberFormat="0" applyAlignment="0" applyProtection="0">
      <alignment horizontal="left" vertical="center" indent="1"/>
    </xf>
    <xf numFmtId="0" fontId="129" fillId="78" borderId="43" applyNumberFormat="0" applyAlignment="0" applyProtection="0">
      <alignment horizontal="left" vertical="center" indent="1"/>
    </xf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07" fillId="0" borderId="35"/>
    <xf numFmtId="49" fontId="7" fillId="0" borderId="34">
      <alignment horizontal="center" vertical="center"/>
      <protection locked="0"/>
    </xf>
    <xf numFmtId="0" fontId="132" fillId="5" borderId="0"/>
    <xf numFmtId="181" fontId="95" fillId="0" borderId="0" applyNumberFormat="0" applyFill="0" applyBorder="0" applyAlignment="0" applyProtection="0"/>
    <xf numFmtId="0" fontId="7" fillId="0" borderId="2" applyNumberFormat="0" applyFont="0" applyFill="0" applyAlignment="0" applyProtection="0"/>
    <xf numFmtId="183" fontId="106" fillId="0" borderId="47" applyNumberFormat="0" applyFont="0" applyBorder="0" applyAlignment="0" applyProtection="0"/>
    <xf numFmtId="0" fontId="97" fillId="0" borderId="31" applyNumberFormat="0" applyFill="0" applyAlignment="0" applyProtection="0"/>
    <xf numFmtId="0" fontId="97" fillId="0" borderId="32" applyNumberFormat="0" applyFill="0" applyAlignment="0" applyProtection="0"/>
    <xf numFmtId="0" fontId="97" fillId="0" borderId="32" applyNumberFormat="0" applyFill="0" applyAlignment="0" applyProtection="0"/>
    <xf numFmtId="0" fontId="97" fillId="0" borderId="32" applyNumberFormat="0" applyFill="0" applyAlignment="0" applyProtection="0"/>
    <xf numFmtId="0" fontId="97" fillId="0" borderId="32" applyNumberFormat="0" applyFill="0" applyAlignment="0" applyProtection="0"/>
    <xf numFmtId="0" fontId="97" fillId="0" borderId="32" applyNumberFormat="0" applyFill="0" applyAlignment="0" applyProtection="0"/>
    <xf numFmtId="0" fontId="1" fillId="0" borderId="0"/>
    <xf numFmtId="0" fontId="7" fillId="0" borderId="2" applyNumberFormat="0" applyFont="0" applyFill="0" applyAlignment="0" applyProtection="0"/>
    <xf numFmtId="0" fontId="1" fillId="0" borderId="0"/>
    <xf numFmtId="183" fontId="106" fillId="0" borderId="47" applyNumberFormat="0" applyFont="0" applyBorder="0" applyAlignment="0" applyProtection="0"/>
    <xf numFmtId="0" fontId="113" fillId="0" borderId="48"/>
    <xf numFmtId="0" fontId="113" fillId="0" borderId="35"/>
    <xf numFmtId="0" fontId="114" fillId="0" borderId="0"/>
    <xf numFmtId="0" fontId="114" fillId="0" borderId="0"/>
    <xf numFmtId="183" fontId="37" fillId="4" borderId="0">
      <alignment horizontal="center"/>
    </xf>
    <xf numFmtId="0" fontId="37" fillId="4" borderId="0">
      <alignment horizontal="center"/>
    </xf>
    <xf numFmtId="183" fontId="37" fillId="4" borderId="0">
      <alignment horizontal="center"/>
    </xf>
    <xf numFmtId="0" fontId="1" fillId="0" borderId="0"/>
    <xf numFmtId="181" fontId="87" fillId="0" borderId="0" applyNumberFormat="0" applyFill="0" applyBorder="0" applyAlignment="0" applyProtection="0"/>
    <xf numFmtId="181" fontId="87" fillId="0" borderId="0" applyNumberFormat="0" applyFill="0" applyBorder="0" applyAlignment="0" applyProtection="0"/>
  </cellStyleXfs>
  <cellXfs count="289">
    <xf numFmtId="0" fontId="0" fillId="0" borderId="0" xfId="0"/>
    <xf numFmtId="0" fontId="0" fillId="0" borderId="0" xfId="0" applyAlignment="1">
      <alignment horizontal="right"/>
    </xf>
    <xf numFmtId="164" fontId="0" fillId="0" borderId="0" xfId="8" applyNumberFormat="1" applyFont="1"/>
    <xf numFmtId="43" fontId="0" fillId="0" borderId="0" xfId="6" applyFont="1"/>
    <xf numFmtId="165" fontId="0" fillId="0" borderId="0" xfId="6" applyNumberFormat="1" applyFont="1"/>
    <xf numFmtId="0" fontId="5" fillId="0" borderId="0" xfId="0" applyFont="1"/>
    <xf numFmtId="0" fontId="4" fillId="0" borderId="0" xfId="0" applyFont="1"/>
    <xf numFmtId="170" fontId="0" fillId="0" borderId="0" xfId="6" applyNumberFormat="1" applyFont="1"/>
    <xf numFmtId="0" fontId="5" fillId="0" borderId="0" xfId="0" applyFont="1" applyAlignment="1">
      <alignment horizontal="right"/>
    </xf>
    <xf numFmtId="0" fontId="5" fillId="0" borderId="0" xfId="0" applyFont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Alignment="1"/>
    <xf numFmtId="43" fontId="5" fillId="0" borderId="0" xfId="6" applyFont="1" applyAlignment="1">
      <alignment horizontal="right"/>
    </xf>
    <xf numFmtId="0" fontId="5" fillId="0" borderId="0" xfId="0" applyFont="1" applyBorder="1"/>
    <xf numFmtId="164" fontId="6" fillId="0" borderId="0" xfId="8" applyNumberFormat="1" applyFont="1"/>
    <xf numFmtId="165" fontId="6" fillId="0" borderId="0" xfId="6" applyNumberFormat="1" applyFont="1"/>
    <xf numFmtId="10" fontId="0" fillId="0" borderId="0" xfId="30" applyNumberFormat="1" applyFont="1"/>
    <xf numFmtId="0" fontId="0" fillId="0" borderId="0" xfId="0" applyBorder="1"/>
    <xf numFmtId="43" fontId="5" fillId="0" borderId="0" xfId="6" applyFont="1" applyBorder="1" applyAlignment="1">
      <alignment horizontal="right"/>
    </xf>
    <xf numFmtId="170" fontId="5" fillId="0" borderId="0" xfId="6" applyNumberFormat="1" applyFont="1" applyBorder="1" applyAlignment="1">
      <alignment horizontal="right" wrapText="1"/>
    </xf>
    <xf numFmtId="165" fontId="5" fillId="0" borderId="0" xfId="6" applyNumberFormat="1" applyFont="1" applyBorder="1" applyAlignment="1">
      <alignment horizontal="right"/>
    </xf>
    <xf numFmtId="43" fontId="5" fillId="0" borderId="0" xfId="6" applyFont="1" applyBorder="1" applyAlignment="1">
      <alignment horizontal="right" wrapText="1"/>
    </xf>
    <xf numFmtId="0" fontId="5" fillId="0" borderId="3" xfId="0" applyFont="1" applyBorder="1" applyAlignment="1"/>
    <xf numFmtId="0" fontId="5" fillId="0" borderId="3" xfId="0" applyFont="1" applyBorder="1" applyAlignment="1">
      <alignment horizontal="left" wrapText="1"/>
    </xf>
    <xf numFmtId="0" fontId="9" fillId="0" borderId="0" xfId="0" applyFont="1"/>
    <xf numFmtId="43" fontId="5" fillId="0" borderId="3" xfId="6" applyFont="1" applyBorder="1" applyAlignment="1">
      <alignment horizontal="right"/>
    </xf>
    <xf numFmtId="170" fontId="0" fillId="0" borderId="0" xfId="6" applyNumberFormat="1" applyFont="1" applyAlignment="1">
      <alignment horizontal="right"/>
    </xf>
    <xf numFmtId="170" fontId="5" fillId="0" borderId="3" xfId="6" applyNumberFormat="1" applyFont="1" applyBorder="1" applyAlignment="1">
      <alignment horizontal="right"/>
    </xf>
    <xf numFmtId="0" fontId="8" fillId="0" borderId="0" xfId="0" applyFont="1"/>
    <xf numFmtId="0" fontId="8" fillId="0" borderId="0" xfId="0" applyFont="1" applyFill="1"/>
    <xf numFmtId="165" fontId="0" fillId="0" borderId="4" xfId="6" applyNumberFormat="1" applyFont="1" applyBorder="1"/>
    <xf numFmtId="10" fontId="0" fillId="0" borderId="4" xfId="30" applyNumberFormat="1" applyFont="1" applyBorder="1"/>
    <xf numFmtId="164" fontId="0" fillId="0" borderId="0" xfId="8" applyNumberFormat="1" applyFont="1" applyBorder="1"/>
    <xf numFmtId="165" fontId="0" fillId="0" borderId="0" xfId="6" applyNumberFormat="1" applyFont="1" applyBorder="1"/>
    <xf numFmtId="10" fontId="0" fillId="0" borderId="0" xfId="30" applyNumberFormat="1" applyFont="1" applyBorder="1"/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4" xfId="0" applyBorder="1"/>
    <xf numFmtId="0" fontId="8" fillId="0" borderId="4" xfId="0" applyFont="1" applyBorder="1"/>
    <xf numFmtId="0" fontId="12" fillId="0" borderId="0" xfId="0" applyFont="1" applyFill="1" applyAlignment="1" applyProtection="1">
      <alignment horizontal="left"/>
    </xf>
    <xf numFmtId="0" fontId="12" fillId="0" borderId="0" xfId="0" applyFont="1" applyAlignment="1">
      <alignment horizontal="centerContinuous"/>
    </xf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3" fillId="0" borderId="7" xfId="0" applyFont="1" applyBorder="1" applyAlignment="1">
      <alignment horizontal="right" wrapText="1"/>
    </xf>
    <xf numFmtId="0" fontId="13" fillId="0" borderId="3" xfId="0" applyFont="1" applyBorder="1"/>
    <xf numFmtId="0" fontId="13" fillId="0" borderId="3" xfId="0" applyFont="1" applyBorder="1" applyAlignment="1">
      <alignment horizontal="left"/>
    </xf>
    <xf numFmtId="0" fontId="13" fillId="0" borderId="3" xfId="0" applyFont="1" applyBorder="1" applyAlignment="1">
      <alignment horizontal="right"/>
    </xf>
    <xf numFmtId="0" fontId="14" fillId="0" borderId="3" xfId="0" applyFont="1" applyBorder="1" applyAlignment="1">
      <alignment horizontal="right"/>
    </xf>
    <xf numFmtId="0" fontId="13" fillId="0" borderId="3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Continuous"/>
    </xf>
    <xf numFmtId="0" fontId="12" fillId="0" borderId="0" xfId="0" applyFont="1" applyAlignment="1">
      <alignment horizontal="center"/>
    </xf>
    <xf numFmtId="0" fontId="14" fillId="0" borderId="0" xfId="0" applyFont="1" applyFill="1"/>
    <xf numFmtId="0" fontId="12" fillId="0" borderId="0" xfId="0" applyFont="1" applyFill="1"/>
    <xf numFmtId="2" fontId="12" fillId="0" borderId="0" xfId="0" applyNumberFormat="1" applyFont="1" applyFill="1"/>
    <xf numFmtId="164" fontId="12" fillId="0" borderId="0" xfId="8" applyNumberFormat="1" applyFont="1"/>
    <xf numFmtId="165" fontId="12" fillId="0" borderId="0" xfId="6" applyNumberFormat="1" applyFont="1"/>
    <xf numFmtId="164" fontId="12" fillId="0" borderId="0" xfId="0" applyNumberFormat="1" applyFont="1"/>
    <xf numFmtId="0" fontId="13" fillId="0" borderId="0" xfId="0" applyFont="1" applyFill="1"/>
    <xf numFmtId="165" fontId="12" fillId="0" borderId="0" xfId="0" applyNumberFormat="1" applyFont="1"/>
    <xf numFmtId="43" fontId="12" fillId="0" borderId="0" xfId="6" applyFont="1"/>
    <xf numFmtId="0" fontId="12" fillId="0" borderId="0" xfId="0" quotePrefix="1" applyFont="1" applyFill="1"/>
    <xf numFmtId="0" fontId="12" fillId="0" borderId="0" xfId="0" applyFont="1" applyBorder="1"/>
    <xf numFmtId="0" fontId="12" fillId="0" borderId="0" xfId="0" applyFont="1" applyFill="1" applyBorder="1"/>
    <xf numFmtId="0" fontId="13" fillId="0" borderId="0" xfId="0" applyFont="1" applyFill="1" applyAlignment="1">
      <alignment horizontal="right" wrapText="1"/>
    </xf>
    <xf numFmtId="0" fontId="13" fillId="0" borderId="0" xfId="0" applyFont="1" applyFill="1" applyAlignment="1">
      <alignment horizontal="right"/>
    </xf>
    <xf numFmtId="0" fontId="13" fillId="0" borderId="3" xfId="0" applyFont="1" applyFill="1" applyBorder="1" applyAlignment="1">
      <alignment horizontal="right"/>
    </xf>
    <xf numFmtId="10" fontId="12" fillId="0" borderId="0" xfId="30" applyNumberFormat="1" applyFont="1"/>
    <xf numFmtId="164" fontId="12" fillId="0" borderId="0" xfId="8" applyNumberFormat="1" applyFont="1" applyFill="1"/>
    <xf numFmtId="0" fontId="12" fillId="0" borderId="0" xfId="0" applyFont="1" applyFill="1" applyAlignment="1">
      <alignment horizontal="centerContinuous"/>
    </xf>
    <xf numFmtId="0" fontId="15" fillId="0" borderId="0" xfId="0" applyFont="1" applyFill="1" applyAlignment="1">
      <alignment horizontal="right"/>
    </xf>
    <xf numFmtId="165" fontId="12" fillId="0" borderId="0" xfId="6" applyNumberFormat="1" applyFont="1" applyFill="1"/>
    <xf numFmtId="164" fontId="12" fillId="0" borderId="0" xfId="0" applyNumberFormat="1" applyFont="1" applyFill="1"/>
    <xf numFmtId="166" fontId="12" fillId="0" borderId="0" xfId="0" applyNumberFormat="1" applyFont="1" applyFill="1"/>
    <xf numFmtId="43" fontId="12" fillId="0" borderId="0" xfId="6" applyFont="1" applyFill="1"/>
    <xf numFmtId="169" fontId="12" fillId="0" borderId="0" xfId="6" applyNumberFormat="1" applyFont="1" applyFill="1"/>
    <xf numFmtId="165" fontId="5" fillId="0" borderId="0" xfId="6" applyNumberFormat="1" applyFont="1" applyAlignment="1">
      <alignment horizontal="right"/>
    </xf>
    <xf numFmtId="43" fontId="6" fillId="0" borderId="0" xfId="6" applyFont="1"/>
    <xf numFmtId="165" fontId="4" fillId="0" borderId="0" xfId="6" applyNumberFormat="1" applyFont="1"/>
    <xf numFmtId="43" fontId="4" fillId="0" borderId="0" xfId="6" applyFont="1"/>
    <xf numFmtId="165" fontId="6" fillId="0" borderId="0" xfId="8" applyNumberFormat="1" applyFont="1"/>
    <xf numFmtId="0" fontId="10" fillId="0" borderId="0" xfId="0" applyFont="1"/>
    <xf numFmtId="0" fontId="11" fillId="0" borderId="0" xfId="0" applyFont="1" applyFill="1"/>
    <xf numFmtId="0" fontId="10" fillId="0" borderId="0" xfId="0" applyFont="1" applyFill="1"/>
    <xf numFmtId="0" fontId="11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quotePrefix="1" applyFont="1" applyAlignment="1">
      <alignment horizontal="left"/>
    </xf>
    <xf numFmtId="164" fontId="10" fillId="0" borderId="0" xfId="0" applyNumberFormat="1" applyFont="1" applyFill="1"/>
    <xf numFmtId="0" fontId="11" fillId="0" borderId="3" xfId="0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166" fontId="10" fillId="0" borderId="0" xfId="0" applyNumberFormat="1" applyFont="1" applyFill="1"/>
    <xf numFmtId="164" fontId="10" fillId="0" borderId="0" xfId="8" applyNumberFormat="1" applyFont="1" applyFill="1"/>
    <xf numFmtId="0" fontId="11" fillId="0" borderId="4" xfId="0" applyFont="1" applyFill="1" applyBorder="1"/>
    <xf numFmtId="0" fontId="10" fillId="0" borderId="4" xfId="0" applyFont="1" applyFill="1" applyBorder="1"/>
    <xf numFmtId="164" fontId="10" fillId="0" borderId="4" xfId="8" applyNumberFormat="1" applyFont="1" applyFill="1" applyBorder="1"/>
    <xf numFmtId="166" fontId="10" fillId="0" borderId="4" xfId="0" applyNumberFormat="1" applyFont="1" applyFill="1" applyBorder="1"/>
    <xf numFmtId="0" fontId="11" fillId="0" borderId="0" xfId="0" applyFont="1" applyFill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5" fontId="10" fillId="0" borderId="0" xfId="6" applyNumberFormat="1" applyFont="1"/>
    <xf numFmtId="165" fontId="10" fillId="0" borderId="4" xfId="6" applyNumberFormat="1" applyFont="1" applyBorder="1"/>
    <xf numFmtId="165" fontId="10" fillId="0" borderId="0" xfId="0" applyNumberFormat="1" applyFont="1" applyFill="1"/>
    <xf numFmtId="170" fontId="12" fillId="0" borderId="0" xfId="6" applyNumberFormat="1" applyFont="1" applyFill="1"/>
    <xf numFmtId="0" fontId="12" fillId="0" borderId="0" xfId="0" quotePrefix="1" applyFont="1" applyFill="1" applyAlignment="1">
      <alignment horizontal="left"/>
    </xf>
    <xf numFmtId="165" fontId="12" fillId="0" borderId="0" xfId="0" applyNumberFormat="1" applyFont="1" applyFill="1"/>
    <xf numFmtId="0" fontId="24" fillId="0" borderId="0" xfId="0" applyFont="1"/>
    <xf numFmtId="0" fontId="24" fillId="0" borderId="0" xfId="0" applyFont="1" applyAlignment="1">
      <alignment horizontal="center"/>
    </xf>
    <xf numFmtId="0" fontId="24" fillId="0" borderId="3" xfId="0" applyFont="1" applyBorder="1" applyAlignment="1">
      <alignment horizontal="center"/>
    </xf>
    <xf numFmtId="165" fontId="24" fillId="0" borderId="0" xfId="6" applyNumberFormat="1" applyFont="1"/>
    <xf numFmtId="165" fontId="24" fillId="0" borderId="0" xfId="0" applyNumberFormat="1" applyFont="1"/>
    <xf numFmtId="43" fontId="24" fillId="0" borderId="0" xfId="6" applyNumberFormat="1" applyFont="1"/>
    <xf numFmtId="44" fontId="24" fillId="0" borderId="0" xfId="8" applyFont="1"/>
    <xf numFmtId="1" fontId="24" fillId="0" borderId="0" xfId="0" applyNumberFormat="1" applyFont="1"/>
    <xf numFmtId="0" fontId="24" fillId="0" borderId="0" xfId="0" applyFont="1" applyFill="1" applyAlignment="1">
      <alignment horizontal="center"/>
    </xf>
    <xf numFmtId="0" fontId="24" fillId="0" borderId="0" xfId="0" applyFont="1" applyFill="1"/>
    <xf numFmtId="164" fontId="24" fillId="0" borderId="0" xfId="8" applyNumberFormat="1" applyFont="1"/>
    <xf numFmtId="164" fontId="24" fillId="0" borderId="0" xfId="8" applyNumberFormat="1" applyFont="1" applyFill="1"/>
    <xf numFmtId="165" fontId="24" fillId="0" borderId="0" xfId="6" applyNumberFormat="1" applyFont="1" applyFill="1" applyBorder="1" applyAlignment="1">
      <alignment horizontal="right"/>
    </xf>
    <xf numFmtId="43" fontId="24" fillId="0" borderId="0" xfId="6" applyFont="1"/>
    <xf numFmtId="43" fontId="24" fillId="0" borderId="0" xfId="0" applyNumberFormat="1" applyFont="1"/>
    <xf numFmtId="171" fontId="24" fillId="0" borderId="0" xfId="0" applyNumberFormat="1" applyFont="1"/>
    <xf numFmtId="165" fontId="24" fillId="0" borderId="0" xfId="8" applyNumberFormat="1" applyFont="1"/>
    <xf numFmtId="4" fontId="24" fillId="0" borderId="0" xfId="0" applyNumberFormat="1" applyFont="1"/>
    <xf numFmtId="43" fontId="12" fillId="0" borderId="0" xfId="0" applyNumberFormat="1" applyFont="1" applyFill="1"/>
    <xf numFmtId="164" fontId="12" fillId="0" borderId="4" xfId="8" applyNumberFormat="1" applyFont="1" applyFill="1" applyBorder="1"/>
    <xf numFmtId="164" fontId="12" fillId="0" borderId="4" xfId="0" applyNumberFormat="1" applyFont="1" applyFill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/>
    <xf numFmtId="0" fontId="13" fillId="0" borderId="3" xfId="0" applyFont="1" applyFill="1" applyBorder="1"/>
    <xf numFmtId="0" fontId="13" fillId="0" borderId="3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left"/>
    </xf>
    <xf numFmtId="10" fontId="13" fillId="0" borderId="0" xfId="30" applyNumberFormat="1" applyFont="1" applyFill="1" applyBorder="1"/>
    <xf numFmtId="0" fontId="12" fillId="0" borderId="0" xfId="0" applyFont="1" applyFill="1" applyBorder="1" applyAlignment="1">
      <alignment horizontal="center"/>
    </xf>
    <xf numFmtId="168" fontId="12" fillId="0" borderId="0" xfId="6" applyNumberFormat="1" applyFont="1" applyFill="1" applyBorder="1"/>
    <xf numFmtId="165" fontId="12" fillId="0" borderId="0" xfId="6" applyNumberFormat="1" applyFont="1" applyFill="1" applyBorder="1"/>
    <xf numFmtId="165" fontId="12" fillId="0" borderId="4" xfId="6" applyNumberFormat="1" applyFont="1" applyFill="1" applyBorder="1"/>
    <xf numFmtId="0" fontId="12" fillId="0" borderId="4" xfId="0" applyFont="1" applyFill="1" applyBorder="1" applyAlignment="1">
      <alignment horizontal="center"/>
    </xf>
    <xf numFmtId="10" fontId="12" fillId="0" borderId="0" xfId="0" applyNumberFormat="1" applyFont="1" applyFill="1"/>
    <xf numFmtId="0" fontId="13" fillId="0" borderId="5" xfId="0" applyFont="1" applyFill="1" applyBorder="1"/>
    <xf numFmtId="10" fontId="13" fillId="0" borderId="7" xfId="30" applyNumberFormat="1" applyFont="1" applyFill="1" applyBorder="1"/>
    <xf numFmtId="10" fontId="12" fillId="0" borderId="0" xfId="30" applyNumberFormat="1" applyFont="1" applyFill="1"/>
    <xf numFmtId="164" fontId="12" fillId="0" borderId="0" xfId="0" applyNumberFormat="1" applyFont="1" applyFill="1" applyBorder="1"/>
    <xf numFmtId="0" fontId="12" fillId="7" borderId="0" xfId="0" applyFont="1" applyFill="1"/>
    <xf numFmtId="10" fontId="12" fillId="7" borderId="0" xfId="30" applyNumberFormat="1" applyFont="1" applyFill="1"/>
    <xf numFmtId="170" fontId="12" fillId="0" borderId="0" xfId="0" applyNumberFormat="1" applyFont="1" applyFill="1" applyBorder="1"/>
    <xf numFmtId="0" fontId="12" fillId="0" borderId="0" xfId="0" applyFont="1" applyFill="1" applyAlignment="1">
      <alignment horizontal="left"/>
    </xf>
    <xf numFmtId="0" fontId="8" fillId="0" borderId="0" xfId="0" applyFont="1" applyBorder="1"/>
    <xf numFmtId="0" fontId="3" fillId="0" borderId="0" xfId="0" applyFont="1"/>
    <xf numFmtId="0" fontId="8" fillId="0" borderId="0" xfId="0" applyFont="1" applyFill="1" applyBorder="1"/>
    <xf numFmtId="10" fontId="12" fillId="0" borderId="0" xfId="30" applyNumberFormat="1" applyFont="1" applyFill="1" applyBorder="1"/>
    <xf numFmtId="164" fontId="12" fillId="0" borderId="0" xfId="30" applyNumberFormat="1" applyFont="1" applyFill="1"/>
    <xf numFmtId="0" fontId="14" fillId="0" borderId="0" xfId="0" applyFont="1" applyFill="1" applyBorder="1"/>
    <xf numFmtId="44" fontId="12" fillId="0" borderId="0" xfId="8" applyFont="1" applyFill="1" applyBorder="1"/>
    <xf numFmtId="44" fontId="12" fillId="0" borderId="0" xfId="0" applyNumberFormat="1" applyFont="1" applyFill="1" applyBorder="1"/>
    <xf numFmtId="10" fontId="12" fillId="0" borderId="0" xfId="0" applyNumberFormat="1" applyFont="1" applyFill="1" applyBorder="1"/>
    <xf numFmtId="166" fontId="12" fillId="0" borderId="0" xfId="6" applyNumberFormat="1" applyFont="1" applyFill="1"/>
    <xf numFmtId="166" fontId="3" fillId="0" borderId="0" xfId="6" applyNumberFormat="1" applyFont="1" applyFill="1"/>
    <xf numFmtId="0" fontId="13" fillId="0" borderId="0" xfId="0" quotePrefix="1" applyFont="1" applyFill="1" applyAlignment="1">
      <alignment horizontal="left"/>
    </xf>
    <xf numFmtId="0" fontId="12" fillId="8" borderId="0" xfId="0" applyFont="1" applyFill="1"/>
    <xf numFmtId="0" fontId="5" fillId="0" borderId="3" xfId="0" applyFont="1" applyBorder="1" applyAlignment="1">
      <alignment horizontal="right"/>
    </xf>
    <xf numFmtId="43" fontId="0" fillId="0" borderId="0" xfId="6" applyFont="1" applyBorder="1"/>
    <xf numFmtId="10" fontId="12" fillId="0" borderId="0" xfId="0" applyNumberFormat="1" applyFont="1"/>
    <xf numFmtId="44" fontId="39" fillId="0" borderId="0" xfId="8" applyFont="1" applyFill="1"/>
    <xf numFmtId="0" fontId="0" fillId="0" borderId="0" xfId="0" applyFill="1"/>
    <xf numFmtId="165" fontId="12" fillId="0" borderId="0" xfId="8" applyNumberFormat="1" applyFont="1" applyFill="1"/>
    <xf numFmtId="17" fontId="12" fillId="0" borderId="0" xfId="0" applyNumberFormat="1" applyFont="1"/>
    <xf numFmtId="165" fontId="10" fillId="0" borderId="0" xfId="6" applyNumberFormat="1" applyFont="1" applyFill="1"/>
    <xf numFmtId="165" fontId="24" fillId="0" borderId="0" xfId="6" applyNumberFormat="1" applyFont="1" applyFill="1"/>
    <xf numFmtId="165" fontId="24" fillId="0" borderId="0" xfId="0" applyNumberFormat="1" applyFont="1" applyFill="1"/>
    <xf numFmtId="15" fontId="5" fillId="0" borderId="3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164" fontId="7" fillId="0" borderId="0" xfId="0" applyNumberFormat="1" applyFont="1" applyFill="1"/>
    <xf numFmtId="43" fontId="5" fillId="0" borderId="0" xfId="6" applyFont="1" applyBorder="1" applyAlignment="1"/>
    <xf numFmtId="165" fontId="0" fillId="0" borderId="0" xfId="6" quotePrefix="1" applyNumberFormat="1" applyFont="1"/>
    <xf numFmtId="0" fontId="12" fillId="0" borderId="0" xfId="0" applyFont="1" applyFill="1" applyAlignment="1">
      <alignment horizontal="right"/>
    </xf>
    <xf numFmtId="44" fontId="12" fillId="0" borderId="0" xfId="8" applyNumberFormat="1" applyFont="1" applyFill="1"/>
    <xf numFmtId="0" fontId="12" fillId="0" borderId="0" xfId="0" applyFont="1" applyBorder="1" applyAlignment="1">
      <alignment horizontal="center"/>
    </xf>
    <xf numFmtId="2" fontId="12" fillId="0" borderId="0" xfId="0" applyNumberFormat="1" applyFont="1" applyFill="1" applyAlignment="1">
      <alignment horizontal="center"/>
    </xf>
    <xf numFmtId="0" fontId="13" fillId="0" borderId="0" xfId="0" quotePrefix="1" applyFont="1" applyFill="1"/>
    <xf numFmtId="0" fontId="14" fillId="0" borderId="0" xfId="0" quotePrefix="1" applyFont="1" applyFill="1" applyAlignment="1">
      <alignment horizontal="left"/>
    </xf>
    <xf numFmtId="0" fontId="12" fillId="0" borderId="0" xfId="6" applyNumberFormat="1" applyFont="1" applyFill="1"/>
    <xf numFmtId="0" fontId="12" fillId="0" borderId="0" xfId="6" applyNumberFormat="1" applyFont="1" applyFill="1" applyBorder="1"/>
    <xf numFmtId="165" fontId="3" fillId="0" borderId="0" xfId="6" applyNumberFormat="1" applyFont="1" applyFill="1" applyAlignment="1">
      <alignment horizontal="right"/>
    </xf>
    <xf numFmtId="165" fontId="5" fillId="0" borderId="0" xfId="0" applyNumberFormat="1" applyFont="1" applyFill="1"/>
    <xf numFmtId="10" fontId="24" fillId="0" borderId="0" xfId="30" applyNumberFormat="1" applyFont="1" applyFill="1"/>
    <xf numFmtId="43" fontId="24" fillId="0" borderId="0" xfId="6" applyNumberFormat="1" applyFont="1" applyFill="1"/>
    <xf numFmtId="165" fontId="5" fillId="0" borderId="0" xfId="6" applyNumberFormat="1" applyFont="1" applyFill="1" applyAlignment="1">
      <alignment horizontal="right"/>
    </xf>
    <xf numFmtId="0" fontId="13" fillId="0" borderId="8" xfId="0" applyFont="1" applyFill="1" applyBorder="1"/>
    <xf numFmtId="174" fontId="12" fillId="0" borderId="0" xfId="0" applyNumberFormat="1" applyFont="1" applyFill="1"/>
    <xf numFmtId="165" fontId="12" fillId="9" borderId="0" xfId="6" applyNumberFormat="1" applyFont="1" applyFill="1"/>
    <xf numFmtId="165" fontId="12" fillId="9" borderId="4" xfId="6" applyNumberFormat="1" applyFont="1" applyFill="1" applyBorder="1"/>
    <xf numFmtId="0" fontId="12" fillId="0" borderId="0" xfId="0" quotePrefix="1" applyFont="1" applyFill="1" applyBorder="1"/>
    <xf numFmtId="171" fontId="12" fillId="0" borderId="0" xfId="6" applyNumberFormat="1" applyFont="1" applyFill="1"/>
    <xf numFmtId="164" fontId="12" fillId="9" borderId="0" xfId="8" applyNumberFormat="1" applyFont="1" applyFill="1"/>
    <xf numFmtId="0" fontId="5" fillId="0" borderId="0" xfId="0" applyFont="1" applyFill="1" applyBorder="1" applyAlignment="1">
      <alignment horizontal="right"/>
    </xf>
    <xf numFmtId="165" fontId="0" fillId="0" borderId="0" xfId="6" applyNumberFormat="1" applyFont="1" applyFill="1" applyBorder="1"/>
    <xf numFmtId="43" fontId="5" fillId="0" borderId="0" xfId="6" applyFont="1" applyFill="1" applyBorder="1" applyAlignment="1">
      <alignment horizontal="right"/>
    </xf>
    <xf numFmtId="10" fontId="0" fillId="0" borderId="0" xfId="30" applyNumberFormat="1" applyFont="1" applyFill="1" applyBorder="1"/>
    <xf numFmtId="43" fontId="12" fillId="0" borderId="0" xfId="6" applyNumberFormat="1" applyFont="1" applyFill="1"/>
    <xf numFmtId="164" fontId="12" fillId="0" borderId="0" xfId="0" applyNumberFormat="1" applyFont="1" applyBorder="1"/>
    <xf numFmtId="164" fontId="12" fillId="0" borderId="0" xfId="8" applyNumberFormat="1" applyFont="1" applyFill="1" applyBorder="1"/>
    <xf numFmtId="43" fontId="12" fillId="0" borderId="0" xfId="0" applyNumberFormat="1" applyFont="1" applyFill="1" applyBorder="1"/>
    <xf numFmtId="165" fontId="12" fillId="0" borderId="0" xfId="0" applyNumberFormat="1" applyFont="1" applyFill="1" applyBorder="1"/>
    <xf numFmtId="43" fontId="12" fillId="0" borderId="0" xfId="6" applyFont="1" applyFill="1" applyBorder="1"/>
    <xf numFmtId="170" fontId="12" fillId="0" borderId="0" xfId="6" applyNumberFormat="1" applyFont="1" applyFill="1" applyBorder="1"/>
    <xf numFmtId="170" fontId="12" fillId="0" borderId="0" xfId="0" applyNumberFormat="1" applyFont="1" applyBorder="1"/>
    <xf numFmtId="171" fontId="12" fillId="0" borderId="0" xfId="0" applyNumberFormat="1" applyFont="1" applyFill="1" applyBorder="1"/>
    <xf numFmtId="44" fontId="12" fillId="0" borderId="0" xfId="8" applyFont="1" applyBorder="1"/>
    <xf numFmtId="175" fontId="12" fillId="0" borderId="0" xfId="0" applyNumberFormat="1" applyFont="1" applyFill="1" applyBorder="1"/>
    <xf numFmtId="2" fontId="12" fillId="0" borderId="0" xfId="0" applyNumberFormat="1" applyFont="1" applyFill="1" applyBorder="1"/>
    <xf numFmtId="0" fontId="12" fillId="0" borderId="0" xfId="0" quotePrefix="1" applyFont="1" applyFill="1" applyBorder="1" applyAlignment="1">
      <alignment horizontal="left"/>
    </xf>
    <xf numFmtId="170" fontId="16" fillId="0" borderId="0" xfId="0" applyNumberFormat="1" applyFont="1" applyFill="1" applyBorder="1"/>
    <xf numFmtId="170" fontId="16" fillId="0" borderId="0" xfId="0" applyNumberFormat="1" applyFont="1" applyBorder="1"/>
    <xf numFmtId="43" fontId="12" fillId="0" borderId="0" xfId="0" applyNumberFormat="1" applyFont="1" applyBorder="1"/>
    <xf numFmtId="43" fontId="16" fillId="0" borderId="0" xfId="6" applyFont="1" applyFill="1" applyBorder="1"/>
    <xf numFmtId="43" fontId="16" fillId="0" borderId="0" xfId="6" applyNumberFormat="1" applyFont="1" applyFill="1" applyBorder="1"/>
    <xf numFmtId="43" fontId="16" fillId="0" borderId="0" xfId="6" applyFont="1" applyBorder="1"/>
    <xf numFmtId="173" fontId="12" fillId="0" borderId="0" xfId="8" applyNumberFormat="1" applyFont="1" applyFill="1" applyBorder="1"/>
    <xf numFmtId="0" fontId="4" fillId="0" borderId="0" xfId="0" applyFont="1" applyFill="1" applyAlignment="1">
      <alignment horizontal="center"/>
    </xf>
    <xf numFmtId="165" fontId="24" fillId="0" borderId="0" xfId="6" applyNumberFormat="1" applyFont="1" applyFill="1" applyBorder="1"/>
    <xf numFmtId="165" fontId="24" fillId="0" borderId="0" xfId="6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165" fontId="24" fillId="0" borderId="0" xfId="0" applyNumberFormat="1" applyFont="1" applyFill="1" applyAlignment="1">
      <alignment horizontal="right"/>
    </xf>
    <xf numFmtId="167" fontId="24" fillId="0" borderId="0" xfId="6" applyNumberFormat="1" applyFont="1" applyFill="1" applyBorder="1" applyAlignment="1">
      <alignment horizontal="right"/>
    </xf>
    <xf numFmtId="44" fontId="24" fillId="0" borderId="0" xfId="8" applyFont="1" applyFill="1"/>
    <xf numFmtId="164" fontId="24" fillId="0" borderId="0" xfId="8" applyNumberFormat="1" applyFont="1" applyFill="1" applyAlignment="1">
      <alignment horizontal="right"/>
    </xf>
    <xf numFmtId="0" fontId="24" fillId="0" borderId="0" xfId="0" applyFont="1" applyFill="1" applyAlignment="1">
      <alignment horizontal="right"/>
    </xf>
    <xf numFmtId="172" fontId="24" fillId="0" borderId="0" xfId="8" applyNumberFormat="1" applyFont="1" applyFill="1"/>
    <xf numFmtId="1" fontId="24" fillId="0" borderId="0" xfId="0" applyNumberFormat="1" applyFont="1" applyFill="1"/>
    <xf numFmtId="0" fontId="24" fillId="0" borderId="0" xfId="0" applyFont="1" applyFill="1" applyBorder="1" applyAlignment="1">
      <alignment horizontal="right"/>
    </xf>
    <xf numFmtId="44" fontId="24" fillId="0" borderId="0" xfId="8" applyFont="1" applyFill="1" applyBorder="1" applyAlignment="1">
      <alignment horizontal="right"/>
    </xf>
    <xf numFmtId="10" fontId="24" fillId="0" borderId="0" xfId="30" applyNumberFormat="1" applyFont="1" applyFill="1" applyAlignment="1">
      <alignment horizontal="right"/>
    </xf>
    <xf numFmtId="165" fontId="24" fillId="0" borderId="0" xfId="0" applyNumberFormat="1" applyFont="1" applyFill="1" applyBorder="1" applyAlignment="1">
      <alignment horizontal="right"/>
    </xf>
    <xf numFmtId="0" fontId="13" fillId="0" borderId="4" xfId="0" applyFont="1" applyFill="1" applyBorder="1"/>
    <xf numFmtId="165" fontId="24" fillId="0" borderId="4" xfId="6" applyNumberFormat="1" applyFont="1" applyFill="1" applyBorder="1" applyAlignment="1">
      <alignment horizontal="right"/>
    </xf>
    <xf numFmtId="165" fontId="24" fillId="0" borderId="4" xfId="0" applyNumberFormat="1" applyFont="1" applyFill="1" applyBorder="1" applyAlignment="1">
      <alignment horizontal="right"/>
    </xf>
    <xf numFmtId="165" fontId="24" fillId="0" borderId="9" xfId="6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0" fontId="13" fillId="0" borderId="6" xfId="0" applyFont="1" applyBorder="1" applyAlignment="1">
      <alignment horizontal="right" wrapText="1"/>
    </xf>
    <xf numFmtId="0" fontId="12" fillId="0" borderId="0" xfId="0" applyFont="1" applyBorder="1" applyAlignment="1"/>
    <xf numFmtId="0" fontId="2" fillId="0" borderId="0" xfId="0" applyFont="1" applyFill="1" applyAlignment="1">
      <alignment wrapText="1"/>
    </xf>
    <xf numFmtId="165" fontId="12" fillId="8" borderId="0" xfId="6" applyNumberFormat="1" applyFont="1" applyFill="1"/>
    <xf numFmtId="44" fontId="39" fillId="8" borderId="0" xfId="8" applyFont="1" applyFill="1"/>
    <xf numFmtId="0" fontId="8" fillId="8" borderId="0" xfId="0" applyFont="1" applyFill="1" applyBorder="1"/>
    <xf numFmtId="0" fontId="5" fillId="8" borderId="0" xfId="0" applyFont="1" applyFill="1" applyBorder="1" applyAlignment="1">
      <alignment horizontal="left"/>
    </xf>
    <xf numFmtId="165" fontId="0" fillId="8" borderId="0" xfId="6" applyNumberFormat="1" applyFont="1" applyFill="1"/>
    <xf numFmtId="10" fontId="0" fillId="8" borderId="0" xfId="30" applyNumberFormat="1" applyFont="1" applyFill="1"/>
    <xf numFmtId="193" fontId="24" fillId="0" borderId="0" xfId="0" applyNumberFormat="1" applyFont="1"/>
    <xf numFmtId="193" fontId="5" fillId="0" borderId="0" xfId="0" applyNumberFormat="1" applyFont="1" applyAlignment="1">
      <alignment horizontal="center"/>
    </xf>
    <xf numFmtId="193" fontId="5" fillId="0" borderId="0" xfId="0" quotePrefix="1" applyNumberFormat="1" applyFont="1" applyAlignment="1">
      <alignment horizontal="right"/>
    </xf>
    <xf numFmtId="193" fontId="5" fillId="0" borderId="3" xfId="0" applyNumberFormat="1" applyFont="1" applyFill="1" applyBorder="1" applyAlignment="1">
      <alignment horizontal="right"/>
    </xf>
    <xf numFmtId="193" fontId="24" fillId="0" borderId="0" xfId="6" applyNumberFormat="1" applyFont="1" applyFill="1"/>
    <xf numFmtId="193" fontId="4" fillId="0" borderId="0" xfId="0" applyNumberFormat="1" applyFont="1" applyFill="1" applyAlignment="1">
      <alignment horizontal="right"/>
    </xf>
    <xf numFmtId="193" fontId="24" fillId="0" borderId="0" xfId="8" applyNumberFormat="1" applyFont="1" applyFill="1" applyAlignment="1">
      <alignment horizontal="right"/>
    </xf>
    <xf numFmtId="193" fontId="4" fillId="0" borderId="0" xfId="6" applyNumberFormat="1" applyFont="1" applyFill="1" applyAlignment="1">
      <alignment horizontal="right"/>
    </xf>
    <xf numFmtId="193" fontId="24" fillId="0" borderId="0" xfId="6" applyNumberFormat="1" applyFont="1" applyFill="1" applyAlignment="1">
      <alignment horizontal="right"/>
    </xf>
    <xf numFmtId="193" fontId="3" fillId="0" borderId="0" xfId="6" applyNumberFormat="1" applyFont="1" applyFill="1" applyAlignment="1">
      <alignment horizontal="right"/>
    </xf>
    <xf numFmtId="193" fontId="4" fillId="0" borderId="0" xfId="6" applyNumberFormat="1" applyFont="1" applyFill="1" applyBorder="1" applyAlignment="1">
      <alignment horizontal="right"/>
    </xf>
    <xf numFmtId="193" fontId="24" fillId="0" borderId="4" xfId="6" applyNumberFormat="1" applyFont="1" applyFill="1" applyBorder="1" applyAlignment="1">
      <alignment horizontal="right"/>
    </xf>
    <xf numFmtId="193" fontId="3" fillId="0" borderId="0" xfId="8" applyNumberFormat="1" applyFont="1" applyFill="1" applyAlignment="1">
      <alignment horizontal="right"/>
    </xf>
    <xf numFmtId="193" fontId="3" fillId="0" borderId="0" xfId="8" applyNumberFormat="1" applyFont="1" applyFill="1"/>
    <xf numFmtId="193" fontId="24" fillId="0" borderId="0" xfId="6" applyNumberFormat="1" applyFont="1"/>
    <xf numFmtId="193" fontId="24" fillId="0" borderId="0" xfId="8" applyNumberFormat="1" applyFont="1"/>
    <xf numFmtId="193" fontId="6" fillId="0" borderId="0" xfId="8" applyNumberFormat="1" applyFont="1"/>
    <xf numFmtId="193" fontId="2" fillId="0" borderId="0" xfId="0" applyNumberFormat="1" applyFont="1" applyAlignment="1">
      <alignment horizontal="center"/>
    </xf>
    <xf numFmtId="193" fontId="2" fillId="0" borderId="0" xfId="0" applyNumberFormat="1" applyFont="1" applyAlignment="1">
      <alignment horizontal="right"/>
    </xf>
    <xf numFmtId="193" fontId="2" fillId="0" borderId="3" xfId="0" applyNumberFormat="1" applyFont="1" applyBorder="1" applyAlignment="1">
      <alignment horizontal="right"/>
    </xf>
    <xf numFmtId="193" fontId="24" fillId="0" borderId="0" xfId="0" applyNumberFormat="1" applyFont="1" applyFill="1" applyAlignment="1">
      <alignment horizontal="right"/>
    </xf>
    <xf numFmtId="193" fontId="24" fillId="0" borderId="4" xfId="0" applyNumberFormat="1" applyFont="1" applyFill="1" applyBorder="1" applyAlignment="1">
      <alignment horizontal="right"/>
    </xf>
    <xf numFmtId="193" fontId="24" fillId="0" borderId="0" xfId="8" applyNumberFormat="1" applyFont="1" applyFill="1" applyBorder="1"/>
    <xf numFmtId="193" fontId="5" fillId="0" borderId="0" xfId="6" applyNumberFormat="1" applyFont="1" applyFill="1" applyAlignment="1">
      <alignment horizontal="right"/>
    </xf>
    <xf numFmtId="193" fontId="25" fillId="0" borderId="0" xfId="8" applyNumberFormat="1" applyFont="1"/>
    <xf numFmtId="164" fontId="12" fillId="8" borderId="0" xfId="8" applyNumberFormat="1" applyFont="1" applyFill="1"/>
    <xf numFmtId="0" fontId="13" fillId="0" borderId="8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3" fillId="0" borderId="8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165" fontId="5" fillId="0" borderId="0" xfId="6" applyNumberFormat="1" applyFont="1" applyBorder="1" applyAlignment="1">
      <alignment horizontal="center"/>
    </xf>
    <xf numFmtId="170" fontId="0" fillId="0" borderId="0" xfId="6" applyNumberFormat="1" applyFont="1" applyAlignment="1">
      <alignment horizontal="right"/>
    </xf>
  </cellXfs>
  <cellStyles count="15164">
    <cellStyle name="_Row1" xfId="2161"/>
    <cellStyle name="_Row1 2" xfId="2162"/>
    <cellStyle name="=C:\WINNT\SYSTEM32\COMMAND.COM" xfId="2163"/>
    <cellStyle name="=C:\WINNT\SYSTEM32\COMMAND.COM 2" xfId="2164"/>
    <cellStyle name="=C:\WINNT\SYSTEM32\COMMAND.COM 2 2" xfId="2165"/>
    <cellStyle name="=C:\WINNT\SYSTEM32\COMMAND.COM 3" xfId="2166"/>
    <cellStyle name="=C:\WINNT35\SYSTEM32\COMMAND.COM" xfId="2167"/>
    <cellStyle name="20% - Accent1 10" xfId="66"/>
    <cellStyle name="20% - Accent1 10 2" xfId="2168"/>
    <cellStyle name="20% - Accent1 10 2 2" xfId="2169"/>
    <cellStyle name="20% - Accent1 10 3" xfId="2170"/>
    <cellStyle name="20% - Accent1 10 4" xfId="2171"/>
    <cellStyle name="20% - Accent1 11" xfId="67"/>
    <cellStyle name="20% - Accent1 11 2" xfId="2172"/>
    <cellStyle name="20% - Accent1 11 2 2" xfId="2173"/>
    <cellStyle name="20% - Accent1 11 3" xfId="2174"/>
    <cellStyle name="20% - Accent1 11 4" xfId="2175"/>
    <cellStyle name="20% - Accent1 12" xfId="68"/>
    <cellStyle name="20% - Accent1 12 2" xfId="2176"/>
    <cellStyle name="20% - Accent1 12 3" xfId="2177"/>
    <cellStyle name="20% - Accent1 13" xfId="69"/>
    <cellStyle name="20% - Accent1 13 2" xfId="2178"/>
    <cellStyle name="20% - Accent1 14" xfId="70"/>
    <cellStyle name="20% - Accent1 15" xfId="71"/>
    <cellStyle name="20% - Accent1 15 2" xfId="72"/>
    <cellStyle name="20% - Accent1 15 3" xfId="73"/>
    <cellStyle name="20% - Accent1 15 4" xfId="74"/>
    <cellStyle name="20% - Accent1 15 5" xfId="75"/>
    <cellStyle name="20% - Accent1 16" xfId="76"/>
    <cellStyle name="20% - Accent1 16 2" xfId="77"/>
    <cellStyle name="20% - Accent1 16 3" xfId="78"/>
    <cellStyle name="20% - Accent1 16 4" xfId="79"/>
    <cellStyle name="20% - Accent1 16 5" xfId="80"/>
    <cellStyle name="20% - Accent1 17" xfId="81"/>
    <cellStyle name="20% - Accent1 17 2" xfId="82"/>
    <cellStyle name="20% - Accent1 17 3" xfId="83"/>
    <cellStyle name="20% - Accent1 17 4" xfId="84"/>
    <cellStyle name="20% - Accent1 17 5" xfId="85"/>
    <cellStyle name="20% - Accent1 18" xfId="86"/>
    <cellStyle name="20% - Accent1 19" xfId="87"/>
    <cellStyle name="20% - Accent1 2" xfId="88"/>
    <cellStyle name="20% - Accent1 2 2" xfId="89"/>
    <cellStyle name="20% - Accent1 2 2 2" xfId="90"/>
    <cellStyle name="20% - Accent1 2 2 2 2" xfId="91"/>
    <cellStyle name="20% - Accent1 2 2 2 2 2" xfId="2179"/>
    <cellStyle name="20% - Accent1 2 2 2 2 2 2" xfId="2180"/>
    <cellStyle name="20% - Accent1 2 2 2 2 2 2 2" xfId="2181"/>
    <cellStyle name="20% - Accent1 2 2 2 2 2 3" xfId="2182"/>
    <cellStyle name="20% - Accent1 2 2 2 2 3" xfId="2183"/>
    <cellStyle name="20% - Accent1 2 2 2 2 3 2" xfId="2184"/>
    <cellStyle name="20% - Accent1 2 2 2 2 4" xfId="2185"/>
    <cellStyle name="20% - Accent1 2 2 2 2 5" xfId="2186"/>
    <cellStyle name="20% - Accent1 2 2 2 3" xfId="92"/>
    <cellStyle name="20% - Accent1 2 2 2 3 2" xfId="2187"/>
    <cellStyle name="20% - Accent1 2 2 2 3 2 2" xfId="2188"/>
    <cellStyle name="20% - Accent1 2 2 2 3 3" xfId="2189"/>
    <cellStyle name="20% - Accent1 2 2 2 4" xfId="93"/>
    <cellStyle name="20% - Accent1 2 2 2 4 2" xfId="2190"/>
    <cellStyle name="20% - Accent1 2 2 2 5" xfId="94"/>
    <cellStyle name="20% - Accent1 2 2 2 6" xfId="2191"/>
    <cellStyle name="20% - Accent1 2 2 3" xfId="95"/>
    <cellStyle name="20% - Accent1 2 2 3 2" xfId="2192"/>
    <cellStyle name="20% - Accent1 2 2 3 2 2" xfId="2193"/>
    <cellStyle name="20% - Accent1 2 2 3 2 2 2" xfId="2194"/>
    <cellStyle name="20% - Accent1 2 2 3 2 3" xfId="2195"/>
    <cellStyle name="20% - Accent1 2 2 3 3" xfId="2196"/>
    <cellStyle name="20% - Accent1 2 2 3 3 2" xfId="2197"/>
    <cellStyle name="20% - Accent1 2 2 3 4" xfId="2198"/>
    <cellStyle name="20% - Accent1 2 2 3 5" xfId="2199"/>
    <cellStyle name="20% - Accent1 2 2 4" xfId="96"/>
    <cellStyle name="20% - Accent1 2 2 4 2" xfId="2200"/>
    <cellStyle name="20% - Accent1 2 2 4 2 2" xfId="2201"/>
    <cellStyle name="20% - Accent1 2 2 4 3" xfId="2202"/>
    <cellStyle name="20% - Accent1 2 2 5" xfId="97"/>
    <cellStyle name="20% - Accent1 2 2 5 2" xfId="2203"/>
    <cellStyle name="20% - Accent1 2 2 6" xfId="2204"/>
    <cellStyle name="20% - Accent1 2 2 7" xfId="2205"/>
    <cellStyle name="20% - Accent1 2 3" xfId="98"/>
    <cellStyle name="20% - Accent1 2 3 2" xfId="2206"/>
    <cellStyle name="20% - Accent1 2 3 2 2" xfId="2207"/>
    <cellStyle name="20% - Accent1 2 3 2 2 2" xfId="2208"/>
    <cellStyle name="20% - Accent1 2 3 2 2 2 2" xfId="2209"/>
    <cellStyle name="20% - Accent1 2 3 2 2 3" xfId="2210"/>
    <cellStyle name="20% - Accent1 2 3 2 3" xfId="2211"/>
    <cellStyle name="20% - Accent1 2 3 2 3 2" xfId="2212"/>
    <cellStyle name="20% - Accent1 2 3 2 4" xfId="2213"/>
    <cellStyle name="20% - Accent1 2 3 3" xfId="2214"/>
    <cellStyle name="20% - Accent1 2 3 3 2" xfId="2215"/>
    <cellStyle name="20% - Accent1 2 3 3 2 2" xfId="2216"/>
    <cellStyle name="20% - Accent1 2 3 3 3" xfId="2217"/>
    <cellStyle name="20% - Accent1 2 3 4" xfId="2218"/>
    <cellStyle name="20% - Accent1 2 3 4 2" xfId="2219"/>
    <cellStyle name="20% - Accent1 2 3 5" xfId="2220"/>
    <cellStyle name="20% - Accent1 2 3 6" xfId="2221"/>
    <cellStyle name="20% - Accent1 2 4" xfId="99"/>
    <cellStyle name="20% - Accent1 2 4 2" xfId="2222"/>
    <cellStyle name="20% - Accent1 2 4 2 2" xfId="2223"/>
    <cellStyle name="20% - Accent1 2 4 2 2 2" xfId="2224"/>
    <cellStyle name="20% - Accent1 2 4 2 3" xfId="2225"/>
    <cellStyle name="20% - Accent1 2 4 3" xfId="2226"/>
    <cellStyle name="20% - Accent1 2 4 3 2" xfId="2227"/>
    <cellStyle name="20% - Accent1 2 4 4" xfId="2228"/>
    <cellStyle name="20% - Accent1 2 4 5" xfId="2229"/>
    <cellStyle name="20% - Accent1 2 5" xfId="100"/>
    <cellStyle name="20% - Accent1 2 5 2" xfId="2230"/>
    <cellStyle name="20% - Accent1 2 5 2 2" xfId="2231"/>
    <cellStyle name="20% - Accent1 2 5 3" xfId="2232"/>
    <cellStyle name="20% - Accent1 2 5 4" xfId="2233"/>
    <cellStyle name="20% - Accent1 2 6" xfId="101"/>
    <cellStyle name="20% - Accent1 2 6 2" xfId="2234"/>
    <cellStyle name="20% - Accent1 2 6 3" xfId="2235"/>
    <cellStyle name="20% - Accent1 2 7" xfId="102"/>
    <cellStyle name="20% - Accent1 2 8" xfId="103"/>
    <cellStyle name="20% - Accent1 2 9" xfId="104"/>
    <cellStyle name="20% - Accent1 20" xfId="105"/>
    <cellStyle name="20% - Accent1 21" xfId="106"/>
    <cellStyle name="20% - Accent1 22" xfId="107"/>
    <cellStyle name="20% - Accent1 23" xfId="108"/>
    <cellStyle name="20% - Accent1 24" xfId="109"/>
    <cellStyle name="20% - Accent1 25" xfId="110"/>
    <cellStyle name="20% - Accent1 26" xfId="111"/>
    <cellStyle name="20% - Accent1 27" xfId="112"/>
    <cellStyle name="20% - Accent1 28" xfId="113"/>
    <cellStyle name="20% - Accent1 29" xfId="114"/>
    <cellStyle name="20% - Accent1 3" xfId="115"/>
    <cellStyle name="20% - Accent1 3 2" xfId="2236"/>
    <cellStyle name="20% - Accent1 3 2 2" xfId="2237"/>
    <cellStyle name="20% - Accent1 3 2 2 2" xfId="2238"/>
    <cellStyle name="20% - Accent1 3 2 2 2 2" xfId="2239"/>
    <cellStyle name="20% - Accent1 3 2 2 2 2 2" xfId="2240"/>
    <cellStyle name="20% - Accent1 3 2 2 2 2 2 2" xfId="2241"/>
    <cellStyle name="20% - Accent1 3 2 2 2 2 3" xfId="2242"/>
    <cellStyle name="20% - Accent1 3 2 2 2 3" xfId="2243"/>
    <cellStyle name="20% - Accent1 3 2 2 2 3 2" xfId="2244"/>
    <cellStyle name="20% - Accent1 3 2 2 2 4" xfId="2245"/>
    <cellStyle name="20% - Accent1 3 2 2 3" xfId="2246"/>
    <cellStyle name="20% - Accent1 3 2 2 3 2" xfId="2247"/>
    <cellStyle name="20% - Accent1 3 2 2 3 2 2" xfId="2248"/>
    <cellStyle name="20% - Accent1 3 2 2 3 3" xfId="2249"/>
    <cellStyle name="20% - Accent1 3 2 2 4" xfId="2250"/>
    <cellStyle name="20% - Accent1 3 2 2 4 2" xfId="2251"/>
    <cellStyle name="20% - Accent1 3 2 2 5" xfId="2252"/>
    <cellStyle name="20% - Accent1 3 2 2 6" xfId="2253"/>
    <cellStyle name="20% - Accent1 3 2 3" xfId="2254"/>
    <cellStyle name="20% - Accent1 3 2 3 2" xfId="2255"/>
    <cellStyle name="20% - Accent1 3 2 3 2 2" xfId="2256"/>
    <cellStyle name="20% - Accent1 3 2 3 2 2 2" xfId="2257"/>
    <cellStyle name="20% - Accent1 3 2 3 2 3" xfId="2258"/>
    <cellStyle name="20% - Accent1 3 2 3 3" xfId="2259"/>
    <cellStyle name="20% - Accent1 3 2 3 3 2" xfId="2260"/>
    <cellStyle name="20% - Accent1 3 2 3 4" xfId="2261"/>
    <cellStyle name="20% - Accent1 3 2 4" xfId="2262"/>
    <cellStyle name="20% - Accent1 3 2 4 2" xfId="2263"/>
    <cellStyle name="20% - Accent1 3 2 4 2 2" xfId="2264"/>
    <cellStyle name="20% - Accent1 3 2 4 3" xfId="2265"/>
    <cellStyle name="20% - Accent1 3 2 5" xfId="2266"/>
    <cellStyle name="20% - Accent1 3 2 5 2" xfId="2267"/>
    <cellStyle name="20% - Accent1 3 2 6" xfId="2268"/>
    <cellStyle name="20% - Accent1 3 2 7" xfId="2269"/>
    <cellStyle name="20% - Accent1 3 3" xfId="2270"/>
    <cellStyle name="20% - Accent1 3 3 2" xfId="2271"/>
    <cellStyle name="20% - Accent1 3 3 2 2" xfId="2272"/>
    <cellStyle name="20% - Accent1 3 3 2 2 2" xfId="2273"/>
    <cellStyle name="20% - Accent1 3 3 2 2 2 2" xfId="2274"/>
    <cellStyle name="20% - Accent1 3 3 2 2 3" xfId="2275"/>
    <cellStyle name="20% - Accent1 3 3 2 3" xfId="2276"/>
    <cellStyle name="20% - Accent1 3 3 2 3 2" xfId="2277"/>
    <cellStyle name="20% - Accent1 3 3 2 4" xfId="2278"/>
    <cellStyle name="20% - Accent1 3 3 3" xfId="2279"/>
    <cellStyle name="20% - Accent1 3 3 3 2" xfId="2280"/>
    <cellStyle name="20% - Accent1 3 3 3 2 2" xfId="2281"/>
    <cellStyle name="20% - Accent1 3 3 3 3" xfId="2282"/>
    <cellStyle name="20% - Accent1 3 3 4" xfId="2283"/>
    <cellStyle name="20% - Accent1 3 3 4 2" xfId="2284"/>
    <cellStyle name="20% - Accent1 3 3 5" xfId="2285"/>
    <cellStyle name="20% - Accent1 3 3 6" xfId="2286"/>
    <cellStyle name="20% - Accent1 3 4" xfId="2287"/>
    <cellStyle name="20% - Accent1 3 4 2" xfId="2288"/>
    <cellStyle name="20% - Accent1 3 4 2 2" xfId="2289"/>
    <cellStyle name="20% - Accent1 3 4 2 2 2" xfId="2290"/>
    <cellStyle name="20% - Accent1 3 4 2 3" xfId="2291"/>
    <cellStyle name="20% - Accent1 3 4 3" xfId="2292"/>
    <cellStyle name="20% - Accent1 3 4 3 2" xfId="2293"/>
    <cellStyle name="20% - Accent1 3 4 4" xfId="2294"/>
    <cellStyle name="20% - Accent1 3 4 5" xfId="2295"/>
    <cellStyle name="20% - Accent1 3 5" xfId="2296"/>
    <cellStyle name="20% - Accent1 3 5 2" xfId="2297"/>
    <cellStyle name="20% - Accent1 3 5 2 2" xfId="2298"/>
    <cellStyle name="20% - Accent1 3 5 3" xfId="2299"/>
    <cellStyle name="20% - Accent1 3 6" xfId="2300"/>
    <cellStyle name="20% - Accent1 3 6 2" xfId="2301"/>
    <cellStyle name="20% - Accent1 3 7" xfId="2302"/>
    <cellStyle name="20% - Accent1 3 8" xfId="2303"/>
    <cellStyle name="20% - Accent1 3 9" xfId="2304"/>
    <cellStyle name="20% - Accent1 30" xfId="116"/>
    <cellStyle name="20% - Accent1 31" xfId="117"/>
    <cellStyle name="20% - Accent1 32" xfId="118"/>
    <cellStyle name="20% - Accent1 33" xfId="119"/>
    <cellStyle name="20% - Accent1 34" xfId="120"/>
    <cellStyle name="20% - Accent1 35" xfId="121"/>
    <cellStyle name="20% - Accent1 4" xfId="122"/>
    <cellStyle name="20% - Accent1 4 2" xfId="2305"/>
    <cellStyle name="20% - Accent1 4 2 2" xfId="2306"/>
    <cellStyle name="20% - Accent1 4 2 2 2" xfId="2307"/>
    <cellStyle name="20% - Accent1 4 2 2 2 2" xfId="2308"/>
    <cellStyle name="20% - Accent1 4 2 2 2 2 2" xfId="2309"/>
    <cellStyle name="20% - Accent1 4 2 2 2 3" xfId="2310"/>
    <cellStyle name="20% - Accent1 4 2 2 3" xfId="2311"/>
    <cellStyle name="20% - Accent1 4 2 2 3 2" xfId="2312"/>
    <cellStyle name="20% - Accent1 4 2 2 4" xfId="2313"/>
    <cellStyle name="20% - Accent1 4 2 3" xfId="2314"/>
    <cellStyle name="20% - Accent1 4 2 3 2" xfId="2315"/>
    <cellStyle name="20% - Accent1 4 2 3 2 2" xfId="2316"/>
    <cellStyle name="20% - Accent1 4 2 3 3" xfId="2317"/>
    <cellStyle name="20% - Accent1 4 2 4" xfId="2318"/>
    <cellStyle name="20% - Accent1 4 2 4 2" xfId="2319"/>
    <cellStyle name="20% - Accent1 4 2 5" xfId="2320"/>
    <cellStyle name="20% - Accent1 4 2 6" xfId="2321"/>
    <cellStyle name="20% - Accent1 4 3" xfId="2322"/>
    <cellStyle name="20% - Accent1 4 3 2" xfId="2323"/>
    <cellStyle name="20% - Accent1 4 3 2 2" xfId="2324"/>
    <cellStyle name="20% - Accent1 4 3 2 2 2" xfId="2325"/>
    <cellStyle name="20% - Accent1 4 3 2 3" xfId="2326"/>
    <cellStyle name="20% - Accent1 4 3 3" xfId="2327"/>
    <cellStyle name="20% - Accent1 4 3 3 2" xfId="2328"/>
    <cellStyle name="20% - Accent1 4 3 4" xfId="2329"/>
    <cellStyle name="20% - Accent1 4 3 5" xfId="2330"/>
    <cellStyle name="20% - Accent1 4 4" xfId="2331"/>
    <cellStyle name="20% - Accent1 4 4 2" xfId="2332"/>
    <cellStyle name="20% - Accent1 4 4 2 2" xfId="2333"/>
    <cellStyle name="20% - Accent1 4 4 3" xfId="2334"/>
    <cellStyle name="20% - Accent1 4 5" xfId="2335"/>
    <cellStyle name="20% - Accent1 4 5 2" xfId="2336"/>
    <cellStyle name="20% - Accent1 4 6" xfId="2337"/>
    <cellStyle name="20% - Accent1 4 7" xfId="2338"/>
    <cellStyle name="20% - Accent1 5" xfId="123"/>
    <cellStyle name="20% - Accent1 5 2" xfId="2339"/>
    <cellStyle name="20% - Accent1 5 2 2" xfId="2340"/>
    <cellStyle name="20% - Accent1 5 2 2 2" xfId="2341"/>
    <cellStyle name="20% - Accent1 5 2 2 2 2" xfId="2342"/>
    <cellStyle name="20% - Accent1 5 2 2 3" xfId="2343"/>
    <cellStyle name="20% - Accent1 5 2 3" xfId="2344"/>
    <cellStyle name="20% - Accent1 5 2 3 2" xfId="2345"/>
    <cellStyle name="20% - Accent1 5 2 4" xfId="2346"/>
    <cellStyle name="20% - Accent1 5 2 5" xfId="2347"/>
    <cellStyle name="20% - Accent1 5 3" xfId="2348"/>
    <cellStyle name="20% - Accent1 5 3 2" xfId="2349"/>
    <cellStyle name="20% - Accent1 5 3 2 2" xfId="2350"/>
    <cellStyle name="20% - Accent1 5 3 3" xfId="2351"/>
    <cellStyle name="20% - Accent1 5 4" xfId="2352"/>
    <cellStyle name="20% - Accent1 5 4 2" xfId="2353"/>
    <cellStyle name="20% - Accent1 5 5" xfId="2354"/>
    <cellStyle name="20% - Accent1 5 6" xfId="2355"/>
    <cellStyle name="20% - Accent1 6" xfId="124"/>
    <cellStyle name="20% - Accent1 6 2" xfId="2356"/>
    <cellStyle name="20% - Accent1 6 2 2" xfId="2357"/>
    <cellStyle name="20% - Accent1 6 2 2 2" xfId="2358"/>
    <cellStyle name="20% - Accent1 6 2 3" xfId="2359"/>
    <cellStyle name="20% - Accent1 6 2 4" xfId="2360"/>
    <cellStyle name="20% - Accent1 6 2 5" xfId="2361"/>
    <cellStyle name="20% - Accent1 6 3" xfId="2362"/>
    <cellStyle name="20% - Accent1 6 3 2" xfId="2363"/>
    <cellStyle name="20% - Accent1 6 4" xfId="2364"/>
    <cellStyle name="20% - Accent1 6 5" xfId="2365"/>
    <cellStyle name="20% - Accent1 7" xfId="125"/>
    <cellStyle name="20% - Accent1 7 2" xfId="2366"/>
    <cellStyle name="20% - Accent1 7 2 2" xfId="2367"/>
    <cellStyle name="20% - Accent1 7 2 2 2" xfId="2368"/>
    <cellStyle name="20% - Accent1 7 2 3" xfId="2369"/>
    <cellStyle name="20% - Accent1 7 3" xfId="2370"/>
    <cellStyle name="20% - Accent1 7 3 2" xfId="2371"/>
    <cellStyle name="20% - Accent1 7 4" xfId="2372"/>
    <cellStyle name="20% - Accent1 7 5" xfId="2373"/>
    <cellStyle name="20% - Accent1 8" xfId="126"/>
    <cellStyle name="20% - Accent1 8 2" xfId="2374"/>
    <cellStyle name="20% - Accent1 8 2 2" xfId="2375"/>
    <cellStyle name="20% - Accent1 8 2 2 2" xfId="2376"/>
    <cellStyle name="20% - Accent1 8 2 3" xfId="2377"/>
    <cellStyle name="20% - Accent1 8 3" xfId="2378"/>
    <cellStyle name="20% - Accent1 8 3 2" xfId="2379"/>
    <cellStyle name="20% - Accent1 8 4" xfId="2380"/>
    <cellStyle name="20% - Accent1 8 5" xfId="2381"/>
    <cellStyle name="20% - Accent1 9" xfId="127"/>
    <cellStyle name="20% - Accent1 9 2" xfId="2382"/>
    <cellStyle name="20% - Accent1 9 2 2" xfId="2383"/>
    <cellStyle name="20% - Accent1 9 3" xfId="2384"/>
    <cellStyle name="20% - Accent1 9 4" xfId="2385"/>
    <cellStyle name="20% - Accent2 10" xfId="128"/>
    <cellStyle name="20% - Accent2 10 2" xfId="2386"/>
    <cellStyle name="20% - Accent2 10 2 2" xfId="2387"/>
    <cellStyle name="20% - Accent2 10 3" xfId="2388"/>
    <cellStyle name="20% - Accent2 10 4" xfId="2389"/>
    <cellStyle name="20% - Accent2 11" xfId="129"/>
    <cellStyle name="20% - Accent2 11 2" xfId="2390"/>
    <cellStyle name="20% - Accent2 11 2 2" xfId="2391"/>
    <cellStyle name="20% - Accent2 11 3" xfId="2392"/>
    <cellStyle name="20% - Accent2 11 4" xfId="2393"/>
    <cellStyle name="20% - Accent2 12" xfId="130"/>
    <cellStyle name="20% - Accent2 12 2" xfId="2394"/>
    <cellStyle name="20% - Accent2 12 3" xfId="2395"/>
    <cellStyle name="20% - Accent2 13" xfId="131"/>
    <cellStyle name="20% - Accent2 13 2" xfId="2396"/>
    <cellStyle name="20% - Accent2 14" xfId="132"/>
    <cellStyle name="20% - Accent2 15" xfId="133"/>
    <cellStyle name="20% - Accent2 15 2" xfId="134"/>
    <cellStyle name="20% - Accent2 15 3" xfId="135"/>
    <cellStyle name="20% - Accent2 15 4" xfId="136"/>
    <cellStyle name="20% - Accent2 15 5" xfId="137"/>
    <cellStyle name="20% - Accent2 16" xfId="138"/>
    <cellStyle name="20% - Accent2 16 2" xfId="139"/>
    <cellStyle name="20% - Accent2 16 3" xfId="140"/>
    <cellStyle name="20% - Accent2 16 4" xfId="141"/>
    <cellStyle name="20% - Accent2 16 5" xfId="142"/>
    <cellStyle name="20% - Accent2 17" xfId="143"/>
    <cellStyle name="20% - Accent2 17 2" xfId="144"/>
    <cellStyle name="20% - Accent2 17 3" xfId="145"/>
    <cellStyle name="20% - Accent2 17 4" xfId="146"/>
    <cellStyle name="20% - Accent2 17 5" xfId="147"/>
    <cellStyle name="20% - Accent2 18" xfId="148"/>
    <cellStyle name="20% - Accent2 19" xfId="149"/>
    <cellStyle name="20% - Accent2 2" xfId="150"/>
    <cellStyle name="20% - Accent2 2 2" xfId="151"/>
    <cellStyle name="20% - Accent2 2 2 2" xfId="152"/>
    <cellStyle name="20% - Accent2 2 2 2 2" xfId="153"/>
    <cellStyle name="20% - Accent2 2 2 2 2 2" xfId="2397"/>
    <cellStyle name="20% - Accent2 2 2 2 2 2 2" xfId="2398"/>
    <cellStyle name="20% - Accent2 2 2 2 2 2 2 2" xfId="2399"/>
    <cellStyle name="20% - Accent2 2 2 2 2 2 3" xfId="2400"/>
    <cellStyle name="20% - Accent2 2 2 2 2 3" xfId="2401"/>
    <cellStyle name="20% - Accent2 2 2 2 2 3 2" xfId="2402"/>
    <cellStyle name="20% - Accent2 2 2 2 2 4" xfId="2403"/>
    <cellStyle name="20% - Accent2 2 2 2 2 5" xfId="2404"/>
    <cellStyle name="20% - Accent2 2 2 2 3" xfId="154"/>
    <cellStyle name="20% - Accent2 2 2 2 3 2" xfId="2405"/>
    <cellStyle name="20% - Accent2 2 2 2 3 2 2" xfId="2406"/>
    <cellStyle name="20% - Accent2 2 2 2 3 3" xfId="2407"/>
    <cellStyle name="20% - Accent2 2 2 2 4" xfId="155"/>
    <cellStyle name="20% - Accent2 2 2 2 4 2" xfId="2408"/>
    <cellStyle name="20% - Accent2 2 2 2 5" xfId="156"/>
    <cellStyle name="20% - Accent2 2 2 2 6" xfId="2409"/>
    <cellStyle name="20% - Accent2 2 2 3" xfId="157"/>
    <cellStyle name="20% - Accent2 2 2 3 2" xfId="2410"/>
    <cellStyle name="20% - Accent2 2 2 3 2 2" xfId="2411"/>
    <cellStyle name="20% - Accent2 2 2 3 2 2 2" xfId="2412"/>
    <cellStyle name="20% - Accent2 2 2 3 2 3" xfId="2413"/>
    <cellStyle name="20% - Accent2 2 2 3 3" xfId="2414"/>
    <cellStyle name="20% - Accent2 2 2 3 3 2" xfId="2415"/>
    <cellStyle name="20% - Accent2 2 2 3 4" xfId="2416"/>
    <cellStyle name="20% - Accent2 2 2 3 5" xfId="2417"/>
    <cellStyle name="20% - Accent2 2 2 4" xfId="158"/>
    <cellStyle name="20% - Accent2 2 2 4 2" xfId="2418"/>
    <cellStyle name="20% - Accent2 2 2 4 2 2" xfId="2419"/>
    <cellStyle name="20% - Accent2 2 2 4 3" xfId="2420"/>
    <cellStyle name="20% - Accent2 2 2 5" xfId="159"/>
    <cellStyle name="20% - Accent2 2 2 5 2" xfId="2421"/>
    <cellStyle name="20% - Accent2 2 2 6" xfId="2422"/>
    <cellStyle name="20% - Accent2 2 2 7" xfId="2423"/>
    <cellStyle name="20% - Accent2 2 3" xfId="160"/>
    <cellStyle name="20% - Accent2 2 3 2" xfId="2424"/>
    <cellStyle name="20% - Accent2 2 3 2 2" xfId="2425"/>
    <cellStyle name="20% - Accent2 2 3 2 2 2" xfId="2426"/>
    <cellStyle name="20% - Accent2 2 3 2 2 2 2" xfId="2427"/>
    <cellStyle name="20% - Accent2 2 3 2 2 3" xfId="2428"/>
    <cellStyle name="20% - Accent2 2 3 2 3" xfId="2429"/>
    <cellStyle name="20% - Accent2 2 3 2 3 2" xfId="2430"/>
    <cellStyle name="20% - Accent2 2 3 2 4" xfId="2431"/>
    <cellStyle name="20% - Accent2 2 3 3" xfId="2432"/>
    <cellStyle name="20% - Accent2 2 3 3 2" xfId="2433"/>
    <cellStyle name="20% - Accent2 2 3 3 2 2" xfId="2434"/>
    <cellStyle name="20% - Accent2 2 3 3 3" xfId="2435"/>
    <cellStyle name="20% - Accent2 2 3 4" xfId="2436"/>
    <cellStyle name="20% - Accent2 2 3 4 2" xfId="2437"/>
    <cellStyle name="20% - Accent2 2 3 5" xfId="2438"/>
    <cellStyle name="20% - Accent2 2 3 6" xfId="2439"/>
    <cellStyle name="20% - Accent2 2 4" xfId="161"/>
    <cellStyle name="20% - Accent2 2 4 2" xfId="2440"/>
    <cellStyle name="20% - Accent2 2 4 2 2" xfId="2441"/>
    <cellStyle name="20% - Accent2 2 4 2 2 2" xfId="2442"/>
    <cellStyle name="20% - Accent2 2 4 2 3" xfId="2443"/>
    <cellStyle name="20% - Accent2 2 4 3" xfId="2444"/>
    <cellStyle name="20% - Accent2 2 4 3 2" xfId="2445"/>
    <cellStyle name="20% - Accent2 2 4 4" xfId="2446"/>
    <cellStyle name="20% - Accent2 2 4 5" xfId="2447"/>
    <cellStyle name="20% - Accent2 2 5" xfId="162"/>
    <cellStyle name="20% - Accent2 2 5 2" xfId="2448"/>
    <cellStyle name="20% - Accent2 2 5 2 2" xfId="2449"/>
    <cellStyle name="20% - Accent2 2 5 3" xfId="2450"/>
    <cellStyle name="20% - Accent2 2 5 4" xfId="2451"/>
    <cellStyle name="20% - Accent2 2 6" xfId="163"/>
    <cellStyle name="20% - Accent2 2 6 2" xfId="2452"/>
    <cellStyle name="20% - Accent2 2 6 3" xfId="2453"/>
    <cellStyle name="20% - Accent2 2 7" xfId="164"/>
    <cellStyle name="20% - Accent2 2 8" xfId="165"/>
    <cellStyle name="20% - Accent2 2 9" xfId="166"/>
    <cellStyle name="20% - Accent2 20" xfId="167"/>
    <cellStyle name="20% - Accent2 21" xfId="168"/>
    <cellStyle name="20% - Accent2 22" xfId="169"/>
    <cellStyle name="20% - Accent2 23" xfId="170"/>
    <cellStyle name="20% - Accent2 24" xfId="171"/>
    <cellStyle name="20% - Accent2 25" xfId="172"/>
    <cellStyle name="20% - Accent2 26" xfId="173"/>
    <cellStyle name="20% - Accent2 27" xfId="174"/>
    <cellStyle name="20% - Accent2 28" xfId="175"/>
    <cellStyle name="20% - Accent2 29" xfId="176"/>
    <cellStyle name="20% - Accent2 3" xfId="177"/>
    <cellStyle name="20% - Accent2 3 2" xfId="2454"/>
    <cellStyle name="20% - Accent2 3 2 2" xfId="2455"/>
    <cellStyle name="20% - Accent2 3 2 2 2" xfId="2456"/>
    <cellStyle name="20% - Accent2 3 2 2 2 2" xfId="2457"/>
    <cellStyle name="20% - Accent2 3 2 2 2 2 2" xfId="2458"/>
    <cellStyle name="20% - Accent2 3 2 2 2 2 2 2" xfId="2459"/>
    <cellStyle name="20% - Accent2 3 2 2 2 2 3" xfId="2460"/>
    <cellStyle name="20% - Accent2 3 2 2 2 3" xfId="2461"/>
    <cellStyle name="20% - Accent2 3 2 2 2 3 2" xfId="2462"/>
    <cellStyle name="20% - Accent2 3 2 2 2 4" xfId="2463"/>
    <cellStyle name="20% - Accent2 3 2 2 3" xfId="2464"/>
    <cellStyle name="20% - Accent2 3 2 2 3 2" xfId="2465"/>
    <cellStyle name="20% - Accent2 3 2 2 3 2 2" xfId="2466"/>
    <cellStyle name="20% - Accent2 3 2 2 3 3" xfId="2467"/>
    <cellStyle name="20% - Accent2 3 2 2 4" xfId="2468"/>
    <cellStyle name="20% - Accent2 3 2 2 4 2" xfId="2469"/>
    <cellStyle name="20% - Accent2 3 2 2 5" xfId="2470"/>
    <cellStyle name="20% - Accent2 3 2 2 6" xfId="2471"/>
    <cellStyle name="20% - Accent2 3 2 3" xfId="2472"/>
    <cellStyle name="20% - Accent2 3 2 3 2" xfId="2473"/>
    <cellStyle name="20% - Accent2 3 2 3 2 2" xfId="2474"/>
    <cellStyle name="20% - Accent2 3 2 3 2 2 2" xfId="2475"/>
    <cellStyle name="20% - Accent2 3 2 3 2 3" xfId="2476"/>
    <cellStyle name="20% - Accent2 3 2 3 3" xfId="2477"/>
    <cellStyle name="20% - Accent2 3 2 3 3 2" xfId="2478"/>
    <cellStyle name="20% - Accent2 3 2 3 4" xfId="2479"/>
    <cellStyle name="20% - Accent2 3 2 4" xfId="2480"/>
    <cellStyle name="20% - Accent2 3 2 4 2" xfId="2481"/>
    <cellStyle name="20% - Accent2 3 2 4 2 2" xfId="2482"/>
    <cellStyle name="20% - Accent2 3 2 4 3" xfId="2483"/>
    <cellStyle name="20% - Accent2 3 2 5" xfId="2484"/>
    <cellStyle name="20% - Accent2 3 2 5 2" xfId="2485"/>
    <cellStyle name="20% - Accent2 3 2 6" xfId="2486"/>
    <cellStyle name="20% - Accent2 3 2 7" xfId="2487"/>
    <cellStyle name="20% - Accent2 3 3" xfId="2488"/>
    <cellStyle name="20% - Accent2 3 3 2" xfId="2489"/>
    <cellStyle name="20% - Accent2 3 3 2 2" xfId="2490"/>
    <cellStyle name="20% - Accent2 3 3 2 2 2" xfId="2491"/>
    <cellStyle name="20% - Accent2 3 3 2 2 2 2" xfId="2492"/>
    <cellStyle name="20% - Accent2 3 3 2 2 3" xfId="2493"/>
    <cellStyle name="20% - Accent2 3 3 2 3" xfId="2494"/>
    <cellStyle name="20% - Accent2 3 3 2 3 2" xfId="2495"/>
    <cellStyle name="20% - Accent2 3 3 2 4" xfId="2496"/>
    <cellStyle name="20% - Accent2 3 3 3" xfId="2497"/>
    <cellStyle name="20% - Accent2 3 3 3 2" xfId="2498"/>
    <cellStyle name="20% - Accent2 3 3 3 2 2" xfId="2499"/>
    <cellStyle name="20% - Accent2 3 3 3 3" xfId="2500"/>
    <cellStyle name="20% - Accent2 3 3 4" xfId="2501"/>
    <cellStyle name="20% - Accent2 3 3 4 2" xfId="2502"/>
    <cellStyle name="20% - Accent2 3 3 5" xfId="2503"/>
    <cellStyle name="20% - Accent2 3 3 6" xfId="2504"/>
    <cellStyle name="20% - Accent2 3 4" xfId="2505"/>
    <cellStyle name="20% - Accent2 3 4 2" xfId="2506"/>
    <cellStyle name="20% - Accent2 3 4 2 2" xfId="2507"/>
    <cellStyle name="20% - Accent2 3 4 2 2 2" xfId="2508"/>
    <cellStyle name="20% - Accent2 3 4 2 3" xfId="2509"/>
    <cellStyle name="20% - Accent2 3 4 3" xfId="2510"/>
    <cellStyle name="20% - Accent2 3 4 3 2" xfId="2511"/>
    <cellStyle name="20% - Accent2 3 4 4" xfId="2512"/>
    <cellStyle name="20% - Accent2 3 4 5" xfId="2513"/>
    <cellStyle name="20% - Accent2 3 5" xfId="2514"/>
    <cellStyle name="20% - Accent2 3 5 2" xfId="2515"/>
    <cellStyle name="20% - Accent2 3 5 2 2" xfId="2516"/>
    <cellStyle name="20% - Accent2 3 5 3" xfId="2517"/>
    <cellStyle name="20% - Accent2 3 6" xfId="2518"/>
    <cellStyle name="20% - Accent2 3 6 2" xfId="2519"/>
    <cellStyle name="20% - Accent2 3 7" xfId="2520"/>
    <cellStyle name="20% - Accent2 3 8" xfId="2521"/>
    <cellStyle name="20% - Accent2 3 9" xfId="2522"/>
    <cellStyle name="20% - Accent2 30" xfId="178"/>
    <cellStyle name="20% - Accent2 31" xfId="179"/>
    <cellStyle name="20% - Accent2 32" xfId="180"/>
    <cellStyle name="20% - Accent2 33" xfId="181"/>
    <cellStyle name="20% - Accent2 34" xfId="182"/>
    <cellStyle name="20% - Accent2 35" xfId="183"/>
    <cellStyle name="20% - Accent2 4" xfId="184"/>
    <cellStyle name="20% - Accent2 4 2" xfId="2523"/>
    <cellStyle name="20% - Accent2 4 2 2" xfId="2524"/>
    <cellStyle name="20% - Accent2 4 2 2 2" xfId="2525"/>
    <cellStyle name="20% - Accent2 4 2 2 2 2" xfId="2526"/>
    <cellStyle name="20% - Accent2 4 2 2 2 2 2" xfId="2527"/>
    <cellStyle name="20% - Accent2 4 2 2 2 3" xfId="2528"/>
    <cellStyle name="20% - Accent2 4 2 2 3" xfId="2529"/>
    <cellStyle name="20% - Accent2 4 2 2 3 2" xfId="2530"/>
    <cellStyle name="20% - Accent2 4 2 2 4" xfId="2531"/>
    <cellStyle name="20% - Accent2 4 2 3" xfId="2532"/>
    <cellStyle name="20% - Accent2 4 2 3 2" xfId="2533"/>
    <cellStyle name="20% - Accent2 4 2 3 2 2" xfId="2534"/>
    <cellStyle name="20% - Accent2 4 2 3 3" xfId="2535"/>
    <cellStyle name="20% - Accent2 4 2 4" xfId="2536"/>
    <cellStyle name="20% - Accent2 4 2 4 2" xfId="2537"/>
    <cellStyle name="20% - Accent2 4 2 5" xfId="2538"/>
    <cellStyle name="20% - Accent2 4 2 6" xfId="2539"/>
    <cellStyle name="20% - Accent2 4 3" xfId="2540"/>
    <cellStyle name="20% - Accent2 4 3 2" xfId="2541"/>
    <cellStyle name="20% - Accent2 4 3 2 2" xfId="2542"/>
    <cellStyle name="20% - Accent2 4 3 2 2 2" xfId="2543"/>
    <cellStyle name="20% - Accent2 4 3 2 3" xfId="2544"/>
    <cellStyle name="20% - Accent2 4 3 3" xfId="2545"/>
    <cellStyle name="20% - Accent2 4 3 3 2" xfId="2546"/>
    <cellStyle name="20% - Accent2 4 3 4" xfId="2547"/>
    <cellStyle name="20% - Accent2 4 3 5" xfId="2548"/>
    <cellStyle name="20% - Accent2 4 4" xfId="2549"/>
    <cellStyle name="20% - Accent2 4 4 2" xfId="2550"/>
    <cellStyle name="20% - Accent2 4 4 2 2" xfId="2551"/>
    <cellStyle name="20% - Accent2 4 4 3" xfId="2552"/>
    <cellStyle name="20% - Accent2 4 5" xfId="2553"/>
    <cellStyle name="20% - Accent2 4 5 2" xfId="2554"/>
    <cellStyle name="20% - Accent2 4 6" xfId="2555"/>
    <cellStyle name="20% - Accent2 4 7" xfId="2556"/>
    <cellStyle name="20% - Accent2 5" xfId="185"/>
    <cellStyle name="20% - Accent2 5 2" xfId="2557"/>
    <cellStyle name="20% - Accent2 5 2 2" xfId="2558"/>
    <cellStyle name="20% - Accent2 5 2 2 2" xfId="2559"/>
    <cellStyle name="20% - Accent2 5 2 2 2 2" xfId="2560"/>
    <cellStyle name="20% - Accent2 5 2 2 3" xfId="2561"/>
    <cellStyle name="20% - Accent2 5 2 3" xfId="2562"/>
    <cellStyle name="20% - Accent2 5 2 3 2" xfId="2563"/>
    <cellStyle name="20% - Accent2 5 2 4" xfId="2564"/>
    <cellStyle name="20% - Accent2 5 2 5" xfId="2565"/>
    <cellStyle name="20% - Accent2 5 3" xfId="2566"/>
    <cellStyle name="20% - Accent2 5 3 2" xfId="2567"/>
    <cellStyle name="20% - Accent2 5 3 2 2" xfId="2568"/>
    <cellStyle name="20% - Accent2 5 3 3" xfId="2569"/>
    <cellStyle name="20% - Accent2 5 4" xfId="2570"/>
    <cellStyle name="20% - Accent2 5 4 2" xfId="2571"/>
    <cellStyle name="20% - Accent2 5 5" xfId="2572"/>
    <cellStyle name="20% - Accent2 5 6" xfId="2573"/>
    <cellStyle name="20% - Accent2 6" xfId="186"/>
    <cellStyle name="20% - Accent2 6 2" xfId="2574"/>
    <cellStyle name="20% - Accent2 6 2 2" xfId="2575"/>
    <cellStyle name="20% - Accent2 6 2 2 2" xfId="2576"/>
    <cellStyle name="20% - Accent2 6 2 3" xfId="2577"/>
    <cellStyle name="20% - Accent2 6 2 4" xfId="2578"/>
    <cellStyle name="20% - Accent2 6 2 5" xfId="2579"/>
    <cellStyle name="20% - Accent2 6 3" xfId="2580"/>
    <cellStyle name="20% - Accent2 6 3 2" xfId="2581"/>
    <cellStyle name="20% - Accent2 6 4" xfId="2582"/>
    <cellStyle name="20% - Accent2 6 5" xfId="2583"/>
    <cellStyle name="20% - Accent2 7" xfId="187"/>
    <cellStyle name="20% - Accent2 7 2" xfId="2584"/>
    <cellStyle name="20% - Accent2 7 2 2" xfId="2585"/>
    <cellStyle name="20% - Accent2 7 2 2 2" xfId="2586"/>
    <cellStyle name="20% - Accent2 7 2 3" xfId="2587"/>
    <cellStyle name="20% - Accent2 7 3" xfId="2588"/>
    <cellStyle name="20% - Accent2 7 3 2" xfId="2589"/>
    <cellStyle name="20% - Accent2 7 4" xfId="2590"/>
    <cellStyle name="20% - Accent2 7 5" xfId="2591"/>
    <cellStyle name="20% - Accent2 8" xfId="188"/>
    <cellStyle name="20% - Accent2 8 2" xfId="2592"/>
    <cellStyle name="20% - Accent2 8 2 2" xfId="2593"/>
    <cellStyle name="20% - Accent2 8 2 2 2" xfId="2594"/>
    <cellStyle name="20% - Accent2 8 2 3" xfId="2595"/>
    <cellStyle name="20% - Accent2 8 3" xfId="2596"/>
    <cellStyle name="20% - Accent2 8 3 2" xfId="2597"/>
    <cellStyle name="20% - Accent2 8 4" xfId="2598"/>
    <cellStyle name="20% - Accent2 8 5" xfId="2599"/>
    <cellStyle name="20% - Accent2 9" xfId="189"/>
    <cellStyle name="20% - Accent2 9 2" xfId="2600"/>
    <cellStyle name="20% - Accent2 9 2 2" xfId="2601"/>
    <cellStyle name="20% - Accent2 9 3" xfId="2602"/>
    <cellStyle name="20% - Accent2 9 4" xfId="2603"/>
    <cellStyle name="20% - Accent3 10" xfId="190"/>
    <cellStyle name="20% - Accent3 10 2" xfId="2604"/>
    <cellStyle name="20% - Accent3 10 2 2" xfId="2605"/>
    <cellStyle name="20% - Accent3 10 3" xfId="2606"/>
    <cellStyle name="20% - Accent3 10 4" xfId="2607"/>
    <cellStyle name="20% - Accent3 11" xfId="191"/>
    <cellStyle name="20% - Accent3 11 2" xfId="2608"/>
    <cellStyle name="20% - Accent3 11 2 2" xfId="2609"/>
    <cellStyle name="20% - Accent3 11 3" xfId="2610"/>
    <cellStyle name="20% - Accent3 11 4" xfId="2611"/>
    <cellStyle name="20% - Accent3 12" xfId="192"/>
    <cellStyle name="20% - Accent3 12 2" xfId="2612"/>
    <cellStyle name="20% - Accent3 12 3" xfId="2613"/>
    <cellStyle name="20% - Accent3 13" xfId="193"/>
    <cellStyle name="20% - Accent3 13 2" xfId="2614"/>
    <cellStyle name="20% - Accent3 14" xfId="194"/>
    <cellStyle name="20% - Accent3 15" xfId="195"/>
    <cellStyle name="20% - Accent3 15 2" xfId="196"/>
    <cellStyle name="20% - Accent3 15 3" xfId="197"/>
    <cellStyle name="20% - Accent3 15 4" xfId="198"/>
    <cellStyle name="20% - Accent3 15 5" xfId="199"/>
    <cellStyle name="20% - Accent3 16" xfId="200"/>
    <cellStyle name="20% - Accent3 16 2" xfId="201"/>
    <cellStyle name="20% - Accent3 16 3" xfId="202"/>
    <cellStyle name="20% - Accent3 16 4" xfId="203"/>
    <cellStyle name="20% - Accent3 16 5" xfId="204"/>
    <cellStyle name="20% - Accent3 17" xfId="205"/>
    <cellStyle name="20% - Accent3 17 2" xfId="206"/>
    <cellStyle name="20% - Accent3 17 3" xfId="207"/>
    <cellStyle name="20% - Accent3 17 4" xfId="208"/>
    <cellStyle name="20% - Accent3 17 5" xfId="209"/>
    <cellStyle name="20% - Accent3 18" xfId="210"/>
    <cellStyle name="20% - Accent3 19" xfId="211"/>
    <cellStyle name="20% - Accent3 2" xfId="212"/>
    <cellStyle name="20% - Accent3 2 2" xfId="213"/>
    <cellStyle name="20% - Accent3 2 2 2" xfId="214"/>
    <cellStyle name="20% - Accent3 2 2 2 2" xfId="215"/>
    <cellStyle name="20% - Accent3 2 2 2 2 2" xfId="2615"/>
    <cellStyle name="20% - Accent3 2 2 2 2 2 2" xfId="2616"/>
    <cellStyle name="20% - Accent3 2 2 2 2 2 2 2" xfId="2617"/>
    <cellStyle name="20% - Accent3 2 2 2 2 2 3" xfId="2618"/>
    <cellStyle name="20% - Accent3 2 2 2 2 3" xfId="2619"/>
    <cellStyle name="20% - Accent3 2 2 2 2 3 2" xfId="2620"/>
    <cellStyle name="20% - Accent3 2 2 2 2 4" xfId="2621"/>
    <cellStyle name="20% - Accent3 2 2 2 2 5" xfId="2622"/>
    <cellStyle name="20% - Accent3 2 2 2 3" xfId="216"/>
    <cellStyle name="20% - Accent3 2 2 2 3 2" xfId="2623"/>
    <cellStyle name="20% - Accent3 2 2 2 3 2 2" xfId="2624"/>
    <cellStyle name="20% - Accent3 2 2 2 3 3" xfId="2625"/>
    <cellStyle name="20% - Accent3 2 2 2 4" xfId="217"/>
    <cellStyle name="20% - Accent3 2 2 2 4 2" xfId="2626"/>
    <cellStyle name="20% - Accent3 2 2 2 5" xfId="218"/>
    <cellStyle name="20% - Accent3 2 2 2 6" xfId="2627"/>
    <cellStyle name="20% - Accent3 2 2 3" xfId="219"/>
    <cellStyle name="20% - Accent3 2 2 3 2" xfId="2628"/>
    <cellStyle name="20% - Accent3 2 2 3 2 2" xfId="2629"/>
    <cellStyle name="20% - Accent3 2 2 3 2 2 2" xfId="2630"/>
    <cellStyle name="20% - Accent3 2 2 3 2 3" xfId="2631"/>
    <cellStyle name="20% - Accent3 2 2 3 3" xfId="2632"/>
    <cellStyle name="20% - Accent3 2 2 3 3 2" xfId="2633"/>
    <cellStyle name="20% - Accent3 2 2 3 4" xfId="2634"/>
    <cellStyle name="20% - Accent3 2 2 3 5" xfId="2635"/>
    <cellStyle name="20% - Accent3 2 2 4" xfId="220"/>
    <cellStyle name="20% - Accent3 2 2 4 2" xfId="2636"/>
    <cellStyle name="20% - Accent3 2 2 4 2 2" xfId="2637"/>
    <cellStyle name="20% - Accent3 2 2 4 3" xfId="2638"/>
    <cellStyle name="20% - Accent3 2 2 5" xfId="221"/>
    <cellStyle name="20% - Accent3 2 2 5 2" xfId="2639"/>
    <cellStyle name="20% - Accent3 2 2 6" xfId="2640"/>
    <cellStyle name="20% - Accent3 2 2 7" xfId="2641"/>
    <cellStyle name="20% - Accent3 2 3" xfId="222"/>
    <cellStyle name="20% - Accent3 2 3 2" xfId="2642"/>
    <cellStyle name="20% - Accent3 2 3 2 2" xfId="2643"/>
    <cellStyle name="20% - Accent3 2 3 2 2 2" xfId="2644"/>
    <cellStyle name="20% - Accent3 2 3 2 2 2 2" xfId="2645"/>
    <cellStyle name="20% - Accent3 2 3 2 2 3" xfId="2646"/>
    <cellStyle name="20% - Accent3 2 3 2 3" xfId="2647"/>
    <cellStyle name="20% - Accent3 2 3 2 3 2" xfId="2648"/>
    <cellStyle name="20% - Accent3 2 3 2 4" xfId="2649"/>
    <cellStyle name="20% - Accent3 2 3 3" xfId="2650"/>
    <cellStyle name="20% - Accent3 2 3 3 2" xfId="2651"/>
    <cellStyle name="20% - Accent3 2 3 3 2 2" xfId="2652"/>
    <cellStyle name="20% - Accent3 2 3 3 3" xfId="2653"/>
    <cellStyle name="20% - Accent3 2 3 4" xfId="2654"/>
    <cellStyle name="20% - Accent3 2 3 4 2" xfId="2655"/>
    <cellStyle name="20% - Accent3 2 3 5" xfId="2656"/>
    <cellStyle name="20% - Accent3 2 3 6" xfId="2657"/>
    <cellStyle name="20% - Accent3 2 4" xfId="223"/>
    <cellStyle name="20% - Accent3 2 4 2" xfId="2658"/>
    <cellStyle name="20% - Accent3 2 4 2 2" xfId="2659"/>
    <cellStyle name="20% - Accent3 2 4 2 2 2" xfId="2660"/>
    <cellStyle name="20% - Accent3 2 4 2 3" xfId="2661"/>
    <cellStyle name="20% - Accent3 2 4 3" xfId="2662"/>
    <cellStyle name="20% - Accent3 2 4 3 2" xfId="2663"/>
    <cellStyle name="20% - Accent3 2 4 4" xfId="2664"/>
    <cellStyle name="20% - Accent3 2 4 5" xfId="2665"/>
    <cellStyle name="20% - Accent3 2 5" xfId="224"/>
    <cellStyle name="20% - Accent3 2 5 2" xfId="2666"/>
    <cellStyle name="20% - Accent3 2 5 2 2" xfId="2667"/>
    <cellStyle name="20% - Accent3 2 5 3" xfId="2668"/>
    <cellStyle name="20% - Accent3 2 5 4" xfId="2669"/>
    <cellStyle name="20% - Accent3 2 6" xfId="225"/>
    <cellStyle name="20% - Accent3 2 6 2" xfId="2670"/>
    <cellStyle name="20% - Accent3 2 6 3" xfId="2671"/>
    <cellStyle name="20% - Accent3 2 7" xfId="226"/>
    <cellStyle name="20% - Accent3 2 8" xfId="227"/>
    <cellStyle name="20% - Accent3 2 9" xfId="228"/>
    <cellStyle name="20% - Accent3 20" xfId="229"/>
    <cellStyle name="20% - Accent3 21" xfId="230"/>
    <cellStyle name="20% - Accent3 22" xfId="231"/>
    <cellStyle name="20% - Accent3 23" xfId="232"/>
    <cellStyle name="20% - Accent3 24" xfId="233"/>
    <cellStyle name="20% - Accent3 25" xfId="234"/>
    <cellStyle name="20% - Accent3 26" xfId="235"/>
    <cellStyle name="20% - Accent3 27" xfId="236"/>
    <cellStyle name="20% - Accent3 28" xfId="237"/>
    <cellStyle name="20% - Accent3 29" xfId="238"/>
    <cellStyle name="20% - Accent3 3" xfId="239"/>
    <cellStyle name="20% - Accent3 3 2" xfId="2672"/>
    <cellStyle name="20% - Accent3 3 2 2" xfId="2673"/>
    <cellStyle name="20% - Accent3 3 2 2 2" xfId="2674"/>
    <cellStyle name="20% - Accent3 3 2 2 2 2" xfId="2675"/>
    <cellStyle name="20% - Accent3 3 2 2 2 2 2" xfId="2676"/>
    <cellStyle name="20% - Accent3 3 2 2 2 2 2 2" xfId="2677"/>
    <cellStyle name="20% - Accent3 3 2 2 2 2 3" xfId="2678"/>
    <cellStyle name="20% - Accent3 3 2 2 2 3" xfId="2679"/>
    <cellStyle name="20% - Accent3 3 2 2 2 3 2" xfId="2680"/>
    <cellStyle name="20% - Accent3 3 2 2 2 4" xfId="2681"/>
    <cellStyle name="20% - Accent3 3 2 2 3" xfId="2682"/>
    <cellStyle name="20% - Accent3 3 2 2 3 2" xfId="2683"/>
    <cellStyle name="20% - Accent3 3 2 2 3 2 2" xfId="2684"/>
    <cellStyle name="20% - Accent3 3 2 2 3 3" xfId="2685"/>
    <cellStyle name="20% - Accent3 3 2 2 4" xfId="2686"/>
    <cellStyle name="20% - Accent3 3 2 2 4 2" xfId="2687"/>
    <cellStyle name="20% - Accent3 3 2 2 5" xfId="2688"/>
    <cellStyle name="20% - Accent3 3 2 2 6" xfId="2689"/>
    <cellStyle name="20% - Accent3 3 2 3" xfId="2690"/>
    <cellStyle name="20% - Accent3 3 2 3 2" xfId="2691"/>
    <cellStyle name="20% - Accent3 3 2 3 2 2" xfId="2692"/>
    <cellStyle name="20% - Accent3 3 2 3 2 2 2" xfId="2693"/>
    <cellStyle name="20% - Accent3 3 2 3 2 3" xfId="2694"/>
    <cellStyle name="20% - Accent3 3 2 3 3" xfId="2695"/>
    <cellStyle name="20% - Accent3 3 2 3 3 2" xfId="2696"/>
    <cellStyle name="20% - Accent3 3 2 3 4" xfId="2697"/>
    <cellStyle name="20% - Accent3 3 2 4" xfId="2698"/>
    <cellStyle name="20% - Accent3 3 2 4 2" xfId="2699"/>
    <cellStyle name="20% - Accent3 3 2 4 2 2" xfId="2700"/>
    <cellStyle name="20% - Accent3 3 2 4 3" xfId="2701"/>
    <cellStyle name="20% - Accent3 3 2 5" xfId="2702"/>
    <cellStyle name="20% - Accent3 3 2 5 2" xfId="2703"/>
    <cellStyle name="20% - Accent3 3 2 6" xfId="2704"/>
    <cellStyle name="20% - Accent3 3 2 7" xfId="2705"/>
    <cellStyle name="20% - Accent3 3 3" xfId="2706"/>
    <cellStyle name="20% - Accent3 3 3 2" xfId="2707"/>
    <cellStyle name="20% - Accent3 3 3 2 2" xfId="2708"/>
    <cellStyle name="20% - Accent3 3 3 2 2 2" xfId="2709"/>
    <cellStyle name="20% - Accent3 3 3 2 2 2 2" xfId="2710"/>
    <cellStyle name="20% - Accent3 3 3 2 2 3" xfId="2711"/>
    <cellStyle name="20% - Accent3 3 3 2 3" xfId="2712"/>
    <cellStyle name="20% - Accent3 3 3 2 3 2" xfId="2713"/>
    <cellStyle name="20% - Accent3 3 3 2 4" xfId="2714"/>
    <cellStyle name="20% - Accent3 3 3 3" xfId="2715"/>
    <cellStyle name="20% - Accent3 3 3 3 2" xfId="2716"/>
    <cellStyle name="20% - Accent3 3 3 3 2 2" xfId="2717"/>
    <cellStyle name="20% - Accent3 3 3 3 3" xfId="2718"/>
    <cellStyle name="20% - Accent3 3 3 4" xfId="2719"/>
    <cellStyle name="20% - Accent3 3 3 4 2" xfId="2720"/>
    <cellStyle name="20% - Accent3 3 3 5" xfId="2721"/>
    <cellStyle name="20% - Accent3 3 3 6" xfId="2722"/>
    <cellStyle name="20% - Accent3 3 4" xfId="2723"/>
    <cellStyle name="20% - Accent3 3 4 2" xfId="2724"/>
    <cellStyle name="20% - Accent3 3 4 2 2" xfId="2725"/>
    <cellStyle name="20% - Accent3 3 4 2 2 2" xfId="2726"/>
    <cellStyle name="20% - Accent3 3 4 2 3" xfId="2727"/>
    <cellStyle name="20% - Accent3 3 4 3" xfId="2728"/>
    <cellStyle name="20% - Accent3 3 4 3 2" xfId="2729"/>
    <cellStyle name="20% - Accent3 3 4 4" xfId="2730"/>
    <cellStyle name="20% - Accent3 3 4 5" xfId="2731"/>
    <cellStyle name="20% - Accent3 3 5" xfId="2732"/>
    <cellStyle name="20% - Accent3 3 5 2" xfId="2733"/>
    <cellStyle name="20% - Accent3 3 5 2 2" xfId="2734"/>
    <cellStyle name="20% - Accent3 3 5 3" xfId="2735"/>
    <cellStyle name="20% - Accent3 3 6" xfId="2736"/>
    <cellStyle name="20% - Accent3 3 6 2" xfId="2737"/>
    <cellStyle name="20% - Accent3 3 7" xfId="2738"/>
    <cellStyle name="20% - Accent3 3 8" xfId="2739"/>
    <cellStyle name="20% - Accent3 3 9" xfId="2740"/>
    <cellStyle name="20% - Accent3 30" xfId="240"/>
    <cellStyle name="20% - Accent3 31" xfId="241"/>
    <cellStyle name="20% - Accent3 32" xfId="242"/>
    <cellStyle name="20% - Accent3 33" xfId="243"/>
    <cellStyle name="20% - Accent3 34" xfId="244"/>
    <cellStyle name="20% - Accent3 35" xfId="245"/>
    <cellStyle name="20% - Accent3 4" xfId="246"/>
    <cellStyle name="20% - Accent3 4 2" xfId="2741"/>
    <cellStyle name="20% - Accent3 4 2 2" xfId="2742"/>
    <cellStyle name="20% - Accent3 4 2 2 2" xfId="2743"/>
    <cellStyle name="20% - Accent3 4 2 2 2 2" xfId="2744"/>
    <cellStyle name="20% - Accent3 4 2 2 2 2 2" xfId="2745"/>
    <cellStyle name="20% - Accent3 4 2 2 2 3" xfId="2746"/>
    <cellStyle name="20% - Accent3 4 2 2 3" xfId="2747"/>
    <cellStyle name="20% - Accent3 4 2 2 3 2" xfId="2748"/>
    <cellStyle name="20% - Accent3 4 2 2 4" xfId="2749"/>
    <cellStyle name="20% - Accent3 4 2 3" xfId="2750"/>
    <cellStyle name="20% - Accent3 4 2 3 2" xfId="2751"/>
    <cellStyle name="20% - Accent3 4 2 3 2 2" xfId="2752"/>
    <cellStyle name="20% - Accent3 4 2 3 3" xfId="2753"/>
    <cellStyle name="20% - Accent3 4 2 4" xfId="2754"/>
    <cellStyle name="20% - Accent3 4 2 4 2" xfId="2755"/>
    <cellStyle name="20% - Accent3 4 2 5" xfId="2756"/>
    <cellStyle name="20% - Accent3 4 2 6" xfId="2757"/>
    <cellStyle name="20% - Accent3 4 3" xfId="2758"/>
    <cellStyle name="20% - Accent3 4 3 2" xfId="2759"/>
    <cellStyle name="20% - Accent3 4 3 2 2" xfId="2760"/>
    <cellStyle name="20% - Accent3 4 3 2 2 2" xfId="2761"/>
    <cellStyle name="20% - Accent3 4 3 2 3" xfId="2762"/>
    <cellStyle name="20% - Accent3 4 3 3" xfId="2763"/>
    <cellStyle name="20% - Accent3 4 3 3 2" xfId="2764"/>
    <cellStyle name="20% - Accent3 4 3 4" xfId="2765"/>
    <cellStyle name="20% - Accent3 4 3 5" xfId="2766"/>
    <cellStyle name="20% - Accent3 4 4" xfId="2767"/>
    <cellStyle name="20% - Accent3 4 4 2" xfId="2768"/>
    <cellStyle name="20% - Accent3 4 4 2 2" xfId="2769"/>
    <cellStyle name="20% - Accent3 4 4 3" xfId="2770"/>
    <cellStyle name="20% - Accent3 4 5" xfId="2771"/>
    <cellStyle name="20% - Accent3 4 5 2" xfId="2772"/>
    <cellStyle name="20% - Accent3 4 6" xfId="2773"/>
    <cellStyle name="20% - Accent3 4 7" xfId="2774"/>
    <cellStyle name="20% - Accent3 5" xfId="247"/>
    <cellStyle name="20% - Accent3 5 2" xfId="2775"/>
    <cellStyle name="20% - Accent3 5 2 2" xfId="2776"/>
    <cellStyle name="20% - Accent3 5 2 2 2" xfId="2777"/>
    <cellStyle name="20% - Accent3 5 2 2 2 2" xfId="2778"/>
    <cellStyle name="20% - Accent3 5 2 2 3" xfId="2779"/>
    <cellStyle name="20% - Accent3 5 2 3" xfId="2780"/>
    <cellStyle name="20% - Accent3 5 2 3 2" xfId="2781"/>
    <cellStyle name="20% - Accent3 5 2 4" xfId="2782"/>
    <cellStyle name="20% - Accent3 5 2 5" xfId="2783"/>
    <cellStyle name="20% - Accent3 5 3" xfId="2784"/>
    <cellStyle name="20% - Accent3 5 3 2" xfId="2785"/>
    <cellStyle name="20% - Accent3 5 3 2 2" xfId="2786"/>
    <cellStyle name="20% - Accent3 5 3 3" xfId="2787"/>
    <cellStyle name="20% - Accent3 5 4" xfId="2788"/>
    <cellStyle name="20% - Accent3 5 4 2" xfId="2789"/>
    <cellStyle name="20% - Accent3 5 5" xfId="2790"/>
    <cellStyle name="20% - Accent3 5 6" xfId="2791"/>
    <cellStyle name="20% - Accent3 6" xfId="248"/>
    <cellStyle name="20% - Accent3 6 2" xfId="2792"/>
    <cellStyle name="20% - Accent3 6 2 2" xfId="2793"/>
    <cellStyle name="20% - Accent3 6 2 2 2" xfId="2794"/>
    <cellStyle name="20% - Accent3 6 2 3" xfId="2795"/>
    <cellStyle name="20% - Accent3 6 2 4" xfId="2796"/>
    <cellStyle name="20% - Accent3 6 2 5" xfId="2797"/>
    <cellStyle name="20% - Accent3 6 3" xfId="2798"/>
    <cellStyle name="20% - Accent3 6 3 2" xfId="2799"/>
    <cellStyle name="20% - Accent3 6 4" xfId="2800"/>
    <cellStyle name="20% - Accent3 6 5" xfId="2801"/>
    <cellStyle name="20% - Accent3 7" xfId="249"/>
    <cellStyle name="20% - Accent3 7 2" xfId="2802"/>
    <cellStyle name="20% - Accent3 7 2 2" xfId="2803"/>
    <cellStyle name="20% - Accent3 7 2 2 2" xfId="2804"/>
    <cellStyle name="20% - Accent3 7 2 3" xfId="2805"/>
    <cellStyle name="20% - Accent3 7 3" xfId="2806"/>
    <cellStyle name="20% - Accent3 7 3 2" xfId="2807"/>
    <cellStyle name="20% - Accent3 7 4" xfId="2808"/>
    <cellStyle name="20% - Accent3 7 5" xfId="2809"/>
    <cellStyle name="20% - Accent3 8" xfId="250"/>
    <cellStyle name="20% - Accent3 8 2" xfId="2810"/>
    <cellStyle name="20% - Accent3 8 2 2" xfId="2811"/>
    <cellStyle name="20% - Accent3 8 2 2 2" xfId="2812"/>
    <cellStyle name="20% - Accent3 8 2 3" xfId="2813"/>
    <cellStyle name="20% - Accent3 8 3" xfId="2814"/>
    <cellStyle name="20% - Accent3 8 3 2" xfId="2815"/>
    <cellStyle name="20% - Accent3 8 4" xfId="2816"/>
    <cellStyle name="20% - Accent3 8 5" xfId="2817"/>
    <cellStyle name="20% - Accent3 9" xfId="251"/>
    <cellStyle name="20% - Accent3 9 2" xfId="2818"/>
    <cellStyle name="20% - Accent3 9 2 2" xfId="2819"/>
    <cellStyle name="20% - Accent3 9 3" xfId="2820"/>
    <cellStyle name="20% - Accent3 9 4" xfId="2821"/>
    <cellStyle name="20% - Accent4 10" xfId="252"/>
    <cellStyle name="20% - Accent4 10 2" xfId="2822"/>
    <cellStyle name="20% - Accent4 10 2 2" xfId="2823"/>
    <cellStyle name="20% - Accent4 10 3" xfId="2824"/>
    <cellStyle name="20% - Accent4 10 4" xfId="2825"/>
    <cellStyle name="20% - Accent4 11" xfId="253"/>
    <cellStyle name="20% - Accent4 11 2" xfId="2826"/>
    <cellStyle name="20% - Accent4 11 2 2" xfId="2827"/>
    <cellStyle name="20% - Accent4 11 3" xfId="2828"/>
    <cellStyle name="20% - Accent4 11 4" xfId="2829"/>
    <cellStyle name="20% - Accent4 12" xfId="254"/>
    <cellStyle name="20% - Accent4 12 2" xfId="2830"/>
    <cellStyle name="20% - Accent4 12 2 2" xfId="2831"/>
    <cellStyle name="20% - Accent4 12 3" xfId="2832"/>
    <cellStyle name="20% - Accent4 12 4" xfId="2833"/>
    <cellStyle name="20% - Accent4 13" xfId="255"/>
    <cellStyle name="20% - Accent4 13 2" xfId="2834"/>
    <cellStyle name="20% - Accent4 13 3" xfId="2835"/>
    <cellStyle name="20% - Accent4 14" xfId="256"/>
    <cellStyle name="20% - Accent4 14 2" xfId="2836"/>
    <cellStyle name="20% - Accent4 15" xfId="257"/>
    <cellStyle name="20% - Accent4 15 2" xfId="258"/>
    <cellStyle name="20% - Accent4 15 3" xfId="259"/>
    <cellStyle name="20% - Accent4 15 4" xfId="260"/>
    <cellStyle name="20% - Accent4 15 5" xfId="261"/>
    <cellStyle name="20% - Accent4 16" xfId="262"/>
    <cellStyle name="20% - Accent4 16 2" xfId="263"/>
    <cellStyle name="20% - Accent4 16 3" xfId="264"/>
    <cellStyle name="20% - Accent4 16 4" xfId="265"/>
    <cellStyle name="20% - Accent4 16 5" xfId="266"/>
    <cellStyle name="20% - Accent4 17" xfId="267"/>
    <cellStyle name="20% - Accent4 17 2" xfId="268"/>
    <cellStyle name="20% - Accent4 17 3" xfId="269"/>
    <cellStyle name="20% - Accent4 17 4" xfId="270"/>
    <cellStyle name="20% - Accent4 17 5" xfId="271"/>
    <cellStyle name="20% - Accent4 18" xfId="272"/>
    <cellStyle name="20% - Accent4 19" xfId="273"/>
    <cellStyle name="20% - Accent4 2" xfId="274"/>
    <cellStyle name="20% - Accent4 2 10" xfId="2837"/>
    <cellStyle name="20% - Accent4 2 11" xfId="2838"/>
    <cellStyle name="20% - Accent4 2 12" xfId="2839"/>
    <cellStyle name="20% - Accent4 2 13" xfId="2840"/>
    <cellStyle name="20% - Accent4 2 2" xfId="275"/>
    <cellStyle name="20% - Accent4 2 2 10" xfId="2841"/>
    <cellStyle name="20% - Accent4 2 2 2" xfId="276"/>
    <cellStyle name="20% - Accent4 2 2 2 2" xfId="277"/>
    <cellStyle name="20% - Accent4 2 2 2 2 2" xfId="2842"/>
    <cellStyle name="20% - Accent4 2 2 2 2 2 2" xfId="2843"/>
    <cellStyle name="20% - Accent4 2 2 2 2 2 2 2" xfId="2844"/>
    <cellStyle name="20% - Accent4 2 2 2 2 2 3" xfId="2845"/>
    <cellStyle name="20% - Accent4 2 2 2 2 3" xfId="2846"/>
    <cellStyle name="20% - Accent4 2 2 2 2 3 2" xfId="2847"/>
    <cellStyle name="20% - Accent4 2 2 2 2 4" xfId="2848"/>
    <cellStyle name="20% - Accent4 2 2 2 2 5" xfId="2849"/>
    <cellStyle name="20% - Accent4 2 2 2 2 6" xfId="2850"/>
    <cellStyle name="20% - Accent4 2 2 2 3" xfId="278"/>
    <cellStyle name="20% - Accent4 2 2 2 3 2" xfId="2851"/>
    <cellStyle name="20% - Accent4 2 2 2 3 2 2" xfId="2852"/>
    <cellStyle name="20% - Accent4 2 2 2 3 3" xfId="2853"/>
    <cellStyle name="20% - Accent4 2 2 2 4" xfId="279"/>
    <cellStyle name="20% - Accent4 2 2 2 4 2" xfId="2854"/>
    <cellStyle name="20% - Accent4 2 2 2 5" xfId="280"/>
    <cellStyle name="20% - Accent4 2 2 2 6" xfId="2855"/>
    <cellStyle name="20% - Accent4 2 2 2 7" xfId="2856"/>
    <cellStyle name="20% - Accent4 2 2 3" xfId="281"/>
    <cellStyle name="20% - Accent4 2 2 3 2" xfId="2857"/>
    <cellStyle name="20% - Accent4 2 2 3 2 2" xfId="2858"/>
    <cellStyle name="20% - Accent4 2 2 3 2 2 2" xfId="2859"/>
    <cellStyle name="20% - Accent4 2 2 3 2 3" xfId="2860"/>
    <cellStyle name="20% - Accent4 2 2 3 3" xfId="2861"/>
    <cellStyle name="20% - Accent4 2 2 3 3 2" xfId="2862"/>
    <cellStyle name="20% - Accent4 2 2 3 4" xfId="2863"/>
    <cellStyle name="20% - Accent4 2 2 3 5" xfId="2864"/>
    <cellStyle name="20% - Accent4 2 2 3 6" xfId="2865"/>
    <cellStyle name="20% - Accent4 2 2 4" xfId="282"/>
    <cellStyle name="20% - Accent4 2 2 4 2" xfId="2866"/>
    <cellStyle name="20% - Accent4 2 2 4 2 2" xfId="2867"/>
    <cellStyle name="20% - Accent4 2 2 4 3" xfId="2868"/>
    <cellStyle name="20% - Accent4 2 2 4 4" xfId="2869"/>
    <cellStyle name="20% - Accent4 2 2 5" xfId="283"/>
    <cellStyle name="20% - Accent4 2 2 5 2" xfId="2870"/>
    <cellStyle name="20% - Accent4 2 2 5 3" xfId="2871"/>
    <cellStyle name="20% - Accent4 2 2 6" xfId="2872"/>
    <cellStyle name="20% - Accent4 2 2 6 2" xfId="2873"/>
    <cellStyle name="20% - Accent4 2 2 7" xfId="2874"/>
    <cellStyle name="20% - Accent4 2 2 8" xfId="2875"/>
    <cellStyle name="20% - Accent4 2 2 9" xfId="2876"/>
    <cellStyle name="20% - Accent4 2 3" xfId="284"/>
    <cellStyle name="20% - Accent4 2 3 2" xfId="2877"/>
    <cellStyle name="20% - Accent4 2 3 2 2" xfId="2878"/>
    <cellStyle name="20% - Accent4 2 3 2 2 2" xfId="2879"/>
    <cellStyle name="20% - Accent4 2 3 2 2 2 2" xfId="2880"/>
    <cellStyle name="20% - Accent4 2 3 2 2 3" xfId="2881"/>
    <cellStyle name="20% - Accent4 2 3 2 2 4" xfId="2882"/>
    <cellStyle name="20% - Accent4 2 3 2 3" xfId="2883"/>
    <cellStyle name="20% - Accent4 2 3 2 3 2" xfId="2884"/>
    <cellStyle name="20% - Accent4 2 3 2 4" xfId="2885"/>
    <cellStyle name="20% - Accent4 2 3 2 5" xfId="2886"/>
    <cellStyle name="20% - Accent4 2 3 3" xfId="2887"/>
    <cellStyle name="20% - Accent4 2 3 3 2" xfId="2888"/>
    <cellStyle name="20% - Accent4 2 3 3 2 2" xfId="2889"/>
    <cellStyle name="20% - Accent4 2 3 3 3" xfId="2890"/>
    <cellStyle name="20% - Accent4 2 3 3 4" xfId="2891"/>
    <cellStyle name="20% - Accent4 2 3 4" xfId="2892"/>
    <cellStyle name="20% - Accent4 2 3 4 2" xfId="2893"/>
    <cellStyle name="20% - Accent4 2 3 5" xfId="2894"/>
    <cellStyle name="20% - Accent4 2 3 6" xfId="2895"/>
    <cellStyle name="20% - Accent4 2 3 7" xfId="2896"/>
    <cellStyle name="20% - Accent4 2 4" xfId="285"/>
    <cellStyle name="20% - Accent4 2 4 2" xfId="2897"/>
    <cellStyle name="20% - Accent4 2 4 2 2" xfId="2898"/>
    <cellStyle name="20% - Accent4 2 4 2 2 2" xfId="2899"/>
    <cellStyle name="20% - Accent4 2 4 2 2 2 2" xfId="2900"/>
    <cellStyle name="20% - Accent4 2 4 2 2 3" xfId="2901"/>
    <cellStyle name="20% - Accent4 2 4 2 2 4" xfId="2902"/>
    <cellStyle name="20% - Accent4 2 4 2 3" xfId="2903"/>
    <cellStyle name="20% - Accent4 2 4 2 3 2" xfId="2904"/>
    <cellStyle name="20% - Accent4 2 4 2 4" xfId="2905"/>
    <cellStyle name="20% - Accent4 2 4 2 5" xfId="2906"/>
    <cellStyle name="20% - Accent4 2 4 3" xfId="2907"/>
    <cellStyle name="20% - Accent4 2 4 3 2" xfId="2908"/>
    <cellStyle name="20% - Accent4 2 4 3 2 2" xfId="2909"/>
    <cellStyle name="20% - Accent4 2 4 3 3" xfId="2910"/>
    <cellStyle name="20% - Accent4 2 4 3 4" xfId="2911"/>
    <cellStyle name="20% - Accent4 2 4 4" xfId="2912"/>
    <cellStyle name="20% - Accent4 2 4 4 2" xfId="2913"/>
    <cellStyle name="20% - Accent4 2 4 5" xfId="2914"/>
    <cellStyle name="20% - Accent4 2 4 6" xfId="2915"/>
    <cellStyle name="20% - Accent4 2 4 7" xfId="2916"/>
    <cellStyle name="20% - Accent4 2 5" xfId="286"/>
    <cellStyle name="20% - Accent4 2 5 2" xfId="2917"/>
    <cellStyle name="20% - Accent4 2 5 2 2" xfId="2918"/>
    <cellStyle name="20% - Accent4 2 5 2 2 2" xfId="2919"/>
    <cellStyle name="20% - Accent4 2 5 2 3" xfId="2920"/>
    <cellStyle name="20% - Accent4 2 5 2 4" xfId="2921"/>
    <cellStyle name="20% - Accent4 2 5 3" xfId="2922"/>
    <cellStyle name="20% - Accent4 2 5 3 2" xfId="2923"/>
    <cellStyle name="20% - Accent4 2 5 4" xfId="2924"/>
    <cellStyle name="20% - Accent4 2 5 5" xfId="2925"/>
    <cellStyle name="20% - Accent4 2 5 6" xfId="2926"/>
    <cellStyle name="20% - Accent4 2 6" xfId="287"/>
    <cellStyle name="20% - Accent4 2 6 2" xfId="2927"/>
    <cellStyle name="20% - Accent4 2 6 2 2" xfId="2928"/>
    <cellStyle name="20% - Accent4 2 6 3" xfId="2929"/>
    <cellStyle name="20% - Accent4 2 6 4" xfId="2930"/>
    <cellStyle name="20% - Accent4 2 6 5" xfId="2931"/>
    <cellStyle name="20% - Accent4 2 7" xfId="288"/>
    <cellStyle name="20% - Accent4 2 7 2" xfId="2932"/>
    <cellStyle name="20% - Accent4 2 7 3" xfId="2933"/>
    <cellStyle name="20% - Accent4 2 7 4" xfId="2934"/>
    <cellStyle name="20% - Accent4 2 8" xfId="289"/>
    <cellStyle name="20% - Accent4 2 8 2" xfId="2935"/>
    <cellStyle name="20% - Accent4 2 8 3" xfId="2936"/>
    <cellStyle name="20% - Accent4 2 9" xfId="290"/>
    <cellStyle name="20% - Accent4 2 9 2" xfId="2937"/>
    <cellStyle name="20% - Accent4 20" xfId="291"/>
    <cellStyle name="20% - Accent4 21" xfId="292"/>
    <cellStyle name="20% - Accent4 22" xfId="293"/>
    <cellStyle name="20% - Accent4 23" xfId="294"/>
    <cellStyle name="20% - Accent4 24" xfId="295"/>
    <cellStyle name="20% - Accent4 25" xfId="296"/>
    <cellStyle name="20% - Accent4 26" xfId="297"/>
    <cellStyle name="20% - Accent4 27" xfId="298"/>
    <cellStyle name="20% - Accent4 28" xfId="299"/>
    <cellStyle name="20% - Accent4 29" xfId="300"/>
    <cellStyle name="20% - Accent4 3" xfId="301"/>
    <cellStyle name="20% - Accent4 3 2" xfId="2938"/>
    <cellStyle name="20% - Accent4 3 2 2" xfId="2939"/>
    <cellStyle name="20% - Accent4 3 2 2 2" xfId="2940"/>
    <cellStyle name="20% - Accent4 3 2 2 2 2" xfId="2941"/>
    <cellStyle name="20% - Accent4 3 2 2 2 2 2" xfId="2942"/>
    <cellStyle name="20% - Accent4 3 2 2 2 2 2 2" xfId="2943"/>
    <cellStyle name="20% - Accent4 3 2 2 2 2 3" xfId="2944"/>
    <cellStyle name="20% - Accent4 3 2 2 2 3" xfId="2945"/>
    <cellStyle name="20% - Accent4 3 2 2 2 3 2" xfId="2946"/>
    <cellStyle name="20% - Accent4 3 2 2 2 4" xfId="2947"/>
    <cellStyle name="20% - Accent4 3 2 2 2 5" xfId="2948"/>
    <cellStyle name="20% - Accent4 3 2 2 3" xfId="2949"/>
    <cellStyle name="20% - Accent4 3 2 2 3 2" xfId="2950"/>
    <cellStyle name="20% - Accent4 3 2 2 3 2 2" xfId="2951"/>
    <cellStyle name="20% - Accent4 3 2 2 3 3" xfId="2952"/>
    <cellStyle name="20% - Accent4 3 2 2 4" xfId="2953"/>
    <cellStyle name="20% - Accent4 3 2 2 4 2" xfId="2954"/>
    <cellStyle name="20% - Accent4 3 2 2 5" xfId="2955"/>
    <cellStyle name="20% - Accent4 3 2 2 6" xfId="2956"/>
    <cellStyle name="20% - Accent4 3 2 2 7" xfId="2957"/>
    <cellStyle name="20% - Accent4 3 2 3" xfId="2958"/>
    <cellStyle name="20% - Accent4 3 2 3 2" xfId="2959"/>
    <cellStyle name="20% - Accent4 3 2 3 2 2" xfId="2960"/>
    <cellStyle name="20% - Accent4 3 2 3 2 2 2" xfId="2961"/>
    <cellStyle name="20% - Accent4 3 2 3 2 3" xfId="2962"/>
    <cellStyle name="20% - Accent4 3 2 3 3" xfId="2963"/>
    <cellStyle name="20% - Accent4 3 2 3 3 2" xfId="2964"/>
    <cellStyle name="20% - Accent4 3 2 3 4" xfId="2965"/>
    <cellStyle name="20% - Accent4 3 2 3 5" xfId="2966"/>
    <cellStyle name="20% - Accent4 3 2 4" xfId="2967"/>
    <cellStyle name="20% - Accent4 3 2 4 2" xfId="2968"/>
    <cellStyle name="20% - Accent4 3 2 4 2 2" xfId="2969"/>
    <cellStyle name="20% - Accent4 3 2 4 3" xfId="2970"/>
    <cellStyle name="20% - Accent4 3 2 4 4" xfId="2971"/>
    <cellStyle name="20% - Accent4 3 2 5" xfId="2972"/>
    <cellStyle name="20% - Accent4 3 2 5 2" xfId="2973"/>
    <cellStyle name="20% - Accent4 3 2 6" xfId="2974"/>
    <cellStyle name="20% - Accent4 3 2 7" xfId="2975"/>
    <cellStyle name="20% - Accent4 3 2 8" xfId="2976"/>
    <cellStyle name="20% - Accent4 3 2 9" xfId="2977"/>
    <cellStyle name="20% - Accent4 3 3" xfId="2978"/>
    <cellStyle name="20% - Accent4 3 3 2" xfId="2979"/>
    <cellStyle name="20% - Accent4 3 3 2 2" xfId="2980"/>
    <cellStyle name="20% - Accent4 3 3 2 2 2" xfId="2981"/>
    <cellStyle name="20% - Accent4 3 3 2 2 2 2" xfId="2982"/>
    <cellStyle name="20% - Accent4 3 3 2 2 3" xfId="2983"/>
    <cellStyle name="20% - Accent4 3 3 2 2 4" xfId="2984"/>
    <cellStyle name="20% - Accent4 3 3 2 3" xfId="2985"/>
    <cellStyle name="20% - Accent4 3 3 2 3 2" xfId="2986"/>
    <cellStyle name="20% - Accent4 3 3 2 4" xfId="2987"/>
    <cellStyle name="20% - Accent4 3 3 2 5" xfId="2988"/>
    <cellStyle name="20% - Accent4 3 3 3" xfId="2989"/>
    <cellStyle name="20% - Accent4 3 3 3 2" xfId="2990"/>
    <cellStyle name="20% - Accent4 3 3 3 2 2" xfId="2991"/>
    <cellStyle name="20% - Accent4 3 3 3 3" xfId="2992"/>
    <cellStyle name="20% - Accent4 3 3 3 4" xfId="2993"/>
    <cellStyle name="20% - Accent4 3 3 4" xfId="2994"/>
    <cellStyle name="20% - Accent4 3 3 4 2" xfId="2995"/>
    <cellStyle name="20% - Accent4 3 3 4 3" xfId="2996"/>
    <cellStyle name="20% - Accent4 3 3 4 4" xfId="2997"/>
    <cellStyle name="20% - Accent4 3 3 5" xfId="2998"/>
    <cellStyle name="20% - Accent4 3 3 5 2" xfId="2999"/>
    <cellStyle name="20% - Accent4 3 3 6" xfId="3000"/>
    <cellStyle name="20% - Accent4 3 3 7" xfId="3001"/>
    <cellStyle name="20% - Accent4 3 3 8" xfId="3002"/>
    <cellStyle name="20% - Accent4 3 3 9" xfId="3003"/>
    <cellStyle name="20% - Accent4 3 4" xfId="3004"/>
    <cellStyle name="20% - Accent4 3 4 2" xfId="3005"/>
    <cellStyle name="20% - Accent4 3 4 2 2" xfId="3006"/>
    <cellStyle name="20% - Accent4 3 4 2 2 2" xfId="3007"/>
    <cellStyle name="20% - Accent4 3 4 2 2 2 2" xfId="3008"/>
    <cellStyle name="20% - Accent4 3 4 2 2 3" xfId="3009"/>
    <cellStyle name="20% - Accent4 3 4 2 2 4" xfId="3010"/>
    <cellStyle name="20% - Accent4 3 4 2 3" xfId="3011"/>
    <cellStyle name="20% - Accent4 3 4 2 3 2" xfId="3012"/>
    <cellStyle name="20% - Accent4 3 4 2 4" xfId="3013"/>
    <cellStyle name="20% - Accent4 3 4 2 5" xfId="3014"/>
    <cellStyle name="20% - Accent4 3 4 3" xfId="3015"/>
    <cellStyle name="20% - Accent4 3 4 3 2" xfId="3016"/>
    <cellStyle name="20% - Accent4 3 4 3 2 2" xfId="3017"/>
    <cellStyle name="20% - Accent4 3 4 3 3" xfId="3018"/>
    <cellStyle name="20% - Accent4 3 4 3 4" xfId="3019"/>
    <cellStyle name="20% - Accent4 3 4 4" xfId="3020"/>
    <cellStyle name="20% - Accent4 3 4 4 2" xfId="3021"/>
    <cellStyle name="20% - Accent4 3 4 4 3" xfId="3022"/>
    <cellStyle name="20% - Accent4 3 4 4 4" xfId="3023"/>
    <cellStyle name="20% - Accent4 3 4 5" xfId="3024"/>
    <cellStyle name="20% - Accent4 3 4 5 2" xfId="3025"/>
    <cellStyle name="20% - Accent4 3 4 6" xfId="3026"/>
    <cellStyle name="20% - Accent4 3 4 7" xfId="3027"/>
    <cellStyle name="20% - Accent4 3 4 8" xfId="3028"/>
    <cellStyle name="20% - Accent4 3 4 9" xfId="3029"/>
    <cellStyle name="20% - Accent4 3 5" xfId="3030"/>
    <cellStyle name="20% - Accent4 3 5 2" xfId="3031"/>
    <cellStyle name="20% - Accent4 3 5 2 2" xfId="3032"/>
    <cellStyle name="20% - Accent4 3 5 2 2 2" xfId="3033"/>
    <cellStyle name="20% - Accent4 3 5 2 3" xfId="3034"/>
    <cellStyle name="20% - Accent4 3 5 2 4" xfId="3035"/>
    <cellStyle name="20% - Accent4 3 5 3" xfId="3036"/>
    <cellStyle name="20% - Accent4 3 5 3 2" xfId="3037"/>
    <cellStyle name="20% - Accent4 3 5 4" xfId="3038"/>
    <cellStyle name="20% - Accent4 3 5 5" xfId="3039"/>
    <cellStyle name="20% - Accent4 3 6" xfId="3040"/>
    <cellStyle name="20% - Accent4 3 6 2" xfId="3041"/>
    <cellStyle name="20% - Accent4 3 6 2 2" xfId="3042"/>
    <cellStyle name="20% - Accent4 3 6 3" xfId="3043"/>
    <cellStyle name="20% - Accent4 3 6 4" xfId="3044"/>
    <cellStyle name="20% - Accent4 3 7" xfId="3045"/>
    <cellStyle name="20% - Accent4 3 7 2" xfId="3046"/>
    <cellStyle name="20% - Accent4 3 7 3" xfId="3047"/>
    <cellStyle name="20% - Accent4 3 7 4" xfId="3048"/>
    <cellStyle name="20% - Accent4 3 8" xfId="3049"/>
    <cellStyle name="20% - Accent4 3 9" xfId="3050"/>
    <cellStyle name="20% - Accent4 30" xfId="302"/>
    <cellStyle name="20% - Accent4 31" xfId="303"/>
    <cellStyle name="20% - Accent4 32" xfId="304"/>
    <cellStyle name="20% - Accent4 33" xfId="305"/>
    <cellStyle name="20% - Accent4 34" xfId="306"/>
    <cellStyle name="20% - Accent4 35" xfId="307"/>
    <cellStyle name="20% - Accent4 4" xfId="308"/>
    <cellStyle name="20% - Accent4 4 2" xfId="3051"/>
    <cellStyle name="20% - Accent4 4 2 2" xfId="3052"/>
    <cellStyle name="20% - Accent4 4 2 2 2" xfId="3053"/>
    <cellStyle name="20% - Accent4 4 2 2 2 2" xfId="3054"/>
    <cellStyle name="20% - Accent4 4 2 2 2 2 2" xfId="3055"/>
    <cellStyle name="20% - Accent4 4 2 2 2 2 2 2" xfId="3056"/>
    <cellStyle name="20% - Accent4 4 2 2 2 2 3" xfId="3057"/>
    <cellStyle name="20% - Accent4 4 2 2 2 3" xfId="3058"/>
    <cellStyle name="20% - Accent4 4 2 2 2 3 2" xfId="3059"/>
    <cellStyle name="20% - Accent4 4 2 2 2 4" xfId="3060"/>
    <cellStyle name="20% - Accent4 4 2 2 2 5" xfId="3061"/>
    <cellStyle name="20% - Accent4 4 2 2 3" xfId="3062"/>
    <cellStyle name="20% - Accent4 4 2 2 3 2" xfId="3063"/>
    <cellStyle name="20% - Accent4 4 2 2 3 2 2" xfId="3064"/>
    <cellStyle name="20% - Accent4 4 2 2 3 3" xfId="3065"/>
    <cellStyle name="20% - Accent4 4 2 2 4" xfId="3066"/>
    <cellStyle name="20% - Accent4 4 2 2 4 2" xfId="3067"/>
    <cellStyle name="20% - Accent4 4 2 2 5" xfId="3068"/>
    <cellStyle name="20% - Accent4 4 2 2 6" xfId="3069"/>
    <cellStyle name="20% - Accent4 4 2 3" xfId="3070"/>
    <cellStyle name="20% - Accent4 4 2 3 2" xfId="3071"/>
    <cellStyle name="20% - Accent4 4 2 3 2 2" xfId="3072"/>
    <cellStyle name="20% - Accent4 4 2 3 2 2 2" xfId="3073"/>
    <cellStyle name="20% - Accent4 4 2 3 2 3" xfId="3074"/>
    <cellStyle name="20% - Accent4 4 2 3 3" xfId="3075"/>
    <cellStyle name="20% - Accent4 4 2 3 3 2" xfId="3076"/>
    <cellStyle name="20% - Accent4 4 2 3 4" xfId="3077"/>
    <cellStyle name="20% - Accent4 4 2 3 5" xfId="3078"/>
    <cellStyle name="20% - Accent4 4 2 4" xfId="3079"/>
    <cellStyle name="20% - Accent4 4 2 4 2" xfId="3080"/>
    <cellStyle name="20% - Accent4 4 2 4 2 2" xfId="3081"/>
    <cellStyle name="20% - Accent4 4 2 4 3" xfId="3082"/>
    <cellStyle name="20% - Accent4 4 2 4 4" xfId="3083"/>
    <cellStyle name="20% - Accent4 4 2 5" xfId="3084"/>
    <cellStyle name="20% - Accent4 4 2 5 2" xfId="3085"/>
    <cellStyle name="20% - Accent4 4 2 6" xfId="3086"/>
    <cellStyle name="20% - Accent4 4 2 7" xfId="3087"/>
    <cellStyle name="20% - Accent4 4 2 8" xfId="3088"/>
    <cellStyle name="20% - Accent4 4 2 9" xfId="3089"/>
    <cellStyle name="20% - Accent4 4 3" xfId="3090"/>
    <cellStyle name="20% - Accent4 4 3 2" xfId="3091"/>
    <cellStyle name="20% - Accent4 4 3 2 2" xfId="3092"/>
    <cellStyle name="20% - Accent4 4 3 2 2 2" xfId="3093"/>
    <cellStyle name="20% - Accent4 4 3 2 2 2 2" xfId="3094"/>
    <cellStyle name="20% - Accent4 4 3 2 2 3" xfId="3095"/>
    <cellStyle name="20% - Accent4 4 3 2 2 4" xfId="3096"/>
    <cellStyle name="20% - Accent4 4 3 2 3" xfId="3097"/>
    <cellStyle name="20% - Accent4 4 3 2 3 2" xfId="3098"/>
    <cellStyle name="20% - Accent4 4 3 2 4" xfId="3099"/>
    <cellStyle name="20% - Accent4 4 3 2 5" xfId="3100"/>
    <cellStyle name="20% - Accent4 4 3 3" xfId="3101"/>
    <cellStyle name="20% - Accent4 4 3 3 2" xfId="3102"/>
    <cellStyle name="20% - Accent4 4 3 3 2 2" xfId="3103"/>
    <cellStyle name="20% - Accent4 4 3 3 3" xfId="3104"/>
    <cellStyle name="20% - Accent4 4 3 3 4" xfId="3105"/>
    <cellStyle name="20% - Accent4 4 3 4" xfId="3106"/>
    <cellStyle name="20% - Accent4 4 3 4 2" xfId="3107"/>
    <cellStyle name="20% - Accent4 4 3 4 3" xfId="3108"/>
    <cellStyle name="20% - Accent4 4 3 4 4" xfId="3109"/>
    <cellStyle name="20% - Accent4 4 3 5" xfId="3110"/>
    <cellStyle name="20% - Accent4 4 3 5 2" xfId="3111"/>
    <cellStyle name="20% - Accent4 4 3 6" xfId="3112"/>
    <cellStyle name="20% - Accent4 4 3 7" xfId="3113"/>
    <cellStyle name="20% - Accent4 4 3 8" xfId="3114"/>
    <cellStyle name="20% - Accent4 4 3 9" xfId="3115"/>
    <cellStyle name="20% - Accent4 4 4" xfId="3116"/>
    <cellStyle name="20% - Accent4 4 4 2" xfId="3117"/>
    <cellStyle name="20% - Accent4 4 4 2 2" xfId="3118"/>
    <cellStyle name="20% - Accent4 4 4 2 2 2" xfId="3119"/>
    <cellStyle name="20% - Accent4 4 4 2 2 2 2" xfId="3120"/>
    <cellStyle name="20% - Accent4 4 4 2 2 3" xfId="3121"/>
    <cellStyle name="20% - Accent4 4 4 2 2 4" xfId="3122"/>
    <cellStyle name="20% - Accent4 4 4 2 3" xfId="3123"/>
    <cellStyle name="20% - Accent4 4 4 2 3 2" xfId="3124"/>
    <cellStyle name="20% - Accent4 4 4 2 4" xfId="3125"/>
    <cellStyle name="20% - Accent4 4 4 2 5" xfId="3126"/>
    <cellStyle name="20% - Accent4 4 4 3" xfId="3127"/>
    <cellStyle name="20% - Accent4 4 4 3 2" xfId="3128"/>
    <cellStyle name="20% - Accent4 4 4 3 2 2" xfId="3129"/>
    <cellStyle name="20% - Accent4 4 4 3 3" xfId="3130"/>
    <cellStyle name="20% - Accent4 4 4 3 4" xfId="3131"/>
    <cellStyle name="20% - Accent4 4 4 4" xfId="3132"/>
    <cellStyle name="20% - Accent4 4 4 4 2" xfId="3133"/>
    <cellStyle name="20% - Accent4 4 4 5" xfId="3134"/>
    <cellStyle name="20% - Accent4 4 4 6" xfId="3135"/>
    <cellStyle name="20% - Accent4 4 5" xfId="3136"/>
    <cellStyle name="20% - Accent4 4 5 2" xfId="3137"/>
    <cellStyle name="20% - Accent4 4 5 2 2" xfId="3138"/>
    <cellStyle name="20% - Accent4 4 5 2 2 2" xfId="3139"/>
    <cellStyle name="20% - Accent4 4 5 2 3" xfId="3140"/>
    <cellStyle name="20% - Accent4 4 5 2 4" xfId="3141"/>
    <cellStyle name="20% - Accent4 4 5 3" xfId="3142"/>
    <cellStyle name="20% - Accent4 4 5 3 2" xfId="3143"/>
    <cellStyle name="20% - Accent4 4 5 4" xfId="3144"/>
    <cellStyle name="20% - Accent4 4 5 5" xfId="3145"/>
    <cellStyle name="20% - Accent4 4 6" xfId="3146"/>
    <cellStyle name="20% - Accent4 4 6 2" xfId="3147"/>
    <cellStyle name="20% - Accent4 4 6 2 2" xfId="3148"/>
    <cellStyle name="20% - Accent4 4 6 3" xfId="3149"/>
    <cellStyle name="20% - Accent4 4 6 4" xfId="3150"/>
    <cellStyle name="20% - Accent4 4 7" xfId="3151"/>
    <cellStyle name="20% - Accent4 4 7 2" xfId="3152"/>
    <cellStyle name="20% - Accent4 4 7 3" xfId="3153"/>
    <cellStyle name="20% - Accent4 4 7 4" xfId="3154"/>
    <cellStyle name="20% - Accent4 4 8" xfId="3155"/>
    <cellStyle name="20% - Accent4 4 9" xfId="3156"/>
    <cellStyle name="20% - Accent4 5" xfId="309"/>
    <cellStyle name="20% - Accent4 5 2" xfId="3157"/>
    <cellStyle name="20% - Accent4 5 2 2" xfId="3158"/>
    <cellStyle name="20% - Accent4 5 2 2 2" xfId="3159"/>
    <cellStyle name="20% - Accent4 5 2 2 2 2" xfId="3160"/>
    <cellStyle name="20% - Accent4 5 2 2 2 2 2" xfId="3161"/>
    <cellStyle name="20% - Accent4 5 2 2 2 3" xfId="3162"/>
    <cellStyle name="20% - Accent4 5 2 2 3" xfId="3163"/>
    <cellStyle name="20% - Accent4 5 2 2 3 2" xfId="3164"/>
    <cellStyle name="20% - Accent4 5 2 2 4" xfId="3165"/>
    <cellStyle name="20% - Accent4 5 2 3" xfId="3166"/>
    <cellStyle name="20% - Accent4 5 2 3 2" xfId="3167"/>
    <cellStyle name="20% - Accent4 5 2 3 2 2" xfId="3168"/>
    <cellStyle name="20% - Accent4 5 2 3 3" xfId="3169"/>
    <cellStyle name="20% - Accent4 5 2 4" xfId="3170"/>
    <cellStyle name="20% - Accent4 5 2 4 2" xfId="3171"/>
    <cellStyle name="20% - Accent4 5 2 5" xfId="3172"/>
    <cellStyle name="20% - Accent4 5 2 6" xfId="3173"/>
    <cellStyle name="20% - Accent4 5 3" xfId="3174"/>
    <cellStyle name="20% - Accent4 5 3 2" xfId="3175"/>
    <cellStyle name="20% - Accent4 5 3 2 2" xfId="3176"/>
    <cellStyle name="20% - Accent4 5 3 2 2 2" xfId="3177"/>
    <cellStyle name="20% - Accent4 5 3 2 3" xfId="3178"/>
    <cellStyle name="20% - Accent4 5 3 3" xfId="3179"/>
    <cellStyle name="20% - Accent4 5 3 3 2" xfId="3180"/>
    <cellStyle name="20% - Accent4 5 3 4" xfId="3181"/>
    <cellStyle name="20% - Accent4 5 4" xfId="3182"/>
    <cellStyle name="20% - Accent4 5 4 2" xfId="3183"/>
    <cellStyle name="20% - Accent4 5 4 2 2" xfId="3184"/>
    <cellStyle name="20% - Accent4 5 4 3" xfId="3185"/>
    <cellStyle name="20% - Accent4 5 5" xfId="3186"/>
    <cellStyle name="20% - Accent4 5 5 2" xfId="3187"/>
    <cellStyle name="20% - Accent4 5 6" xfId="3188"/>
    <cellStyle name="20% - Accent4 5 7" xfId="3189"/>
    <cellStyle name="20% - Accent4 5 8" xfId="3190"/>
    <cellStyle name="20% - Accent4 6" xfId="310"/>
    <cellStyle name="20% - Accent4 6 2" xfId="3191"/>
    <cellStyle name="20% - Accent4 6 2 2" xfId="3192"/>
    <cellStyle name="20% - Accent4 6 2 2 2" xfId="3193"/>
    <cellStyle name="20% - Accent4 6 2 2 2 2" xfId="3194"/>
    <cellStyle name="20% - Accent4 6 2 2 3" xfId="3195"/>
    <cellStyle name="20% - Accent4 6 2 3" xfId="3196"/>
    <cellStyle name="20% - Accent4 6 2 3 2" xfId="3197"/>
    <cellStyle name="20% - Accent4 6 2 4" xfId="3198"/>
    <cellStyle name="20% - Accent4 6 2 5" xfId="3199"/>
    <cellStyle name="20% - Accent4 6 3" xfId="3200"/>
    <cellStyle name="20% - Accent4 6 3 2" xfId="3201"/>
    <cellStyle name="20% - Accent4 6 3 2 2" xfId="3202"/>
    <cellStyle name="20% - Accent4 6 3 3" xfId="3203"/>
    <cellStyle name="20% - Accent4 6 4" xfId="3204"/>
    <cellStyle name="20% - Accent4 6 4 2" xfId="3205"/>
    <cellStyle name="20% - Accent4 6 5" xfId="3206"/>
    <cellStyle name="20% - Accent4 6 6" xfId="3207"/>
    <cellStyle name="20% - Accent4 7" xfId="311"/>
    <cellStyle name="20% - Accent4 7 2" xfId="3208"/>
    <cellStyle name="20% - Accent4 7 2 2" xfId="3209"/>
    <cellStyle name="20% - Accent4 7 2 2 2" xfId="3210"/>
    <cellStyle name="20% - Accent4 7 2 3" xfId="3211"/>
    <cellStyle name="20% - Accent4 7 3" xfId="3212"/>
    <cellStyle name="20% - Accent4 7 3 2" xfId="3213"/>
    <cellStyle name="20% - Accent4 7 4" xfId="3214"/>
    <cellStyle name="20% - Accent4 7 5" xfId="3215"/>
    <cellStyle name="20% - Accent4 8" xfId="312"/>
    <cellStyle name="20% - Accent4 8 2" xfId="3216"/>
    <cellStyle name="20% - Accent4 8 2 2" xfId="3217"/>
    <cellStyle name="20% - Accent4 8 2 2 2" xfId="3218"/>
    <cellStyle name="20% - Accent4 8 2 3" xfId="3219"/>
    <cellStyle name="20% - Accent4 8 3" xfId="3220"/>
    <cellStyle name="20% - Accent4 8 3 2" xfId="3221"/>
    <cellStyle name="20% - Accent4 8 4" xfId="3222"/>
    <cellStyle name="20% - Accent4 8 5" xfId="3223"/>
    <cellStyle name="20% - Accent4 9" xfId="313"/>
    <cellStyle name="20% - Accent4 9 2" xfId="3224"/>
    <cellStyle name="20% - Accent4 9 2 2" xfId="3225"/>
    <cellStyle name="20% - Accent4 9 2 2 2" xfId="3226"/>
    <cellStyle name="20% - Accent4 9 2 3" xfId="3227"/>
    <cellStyle name="20% - Accent4 9 3" xfId="3228"/>
    <cellStyle name="20% - Accent4 9 3 2" xfId="3229"/>
    <cellStyle name="20% - Accent4 9 4" xfId="3230"/>
    <cellStyle name="20% - Accent4 9 5" xfId="3231"/>
    <cellStyle name="20% - Accent5 10" xfId="314"/>
    <cellStyle name="20% - Accent5 10 2" xfId="3232"/>
    <cellStyle name="20% - Accent5 10 2 2" xfId="3233"/>
    <cellStyle name="20% - Accent5 10 3" xfId="3234"/>
    <cellStyle name="20% - Accent5 10 4" xfId="3235"/>
    <cellStyle name="20% - Accent5 11" xfId="315"/>
    <cellStyle name="20% - Accent5 11 2" xfId="3236"/>
    <cellStyle name="20% - Accent5 11 2 2" xfId="3237"/>
    <cellStyle name="20% - Accent5 11 3" xfId="3238"/>
    <cellStyle name="20% - Accent5 11 4" xfId="3239"/>
    <cellStyle name="20% - Accent5 12" xfId="316"/>
    <cellStyle name="20% - Accent5 12 2" xfId="3240"/>
    <cellStyle name="20% - Accent5 12 3" xfId="3241"/>
    <cellStyle name="20% - Accent5 13" xfId="317"/>
    <cellStyle name="20% - Accent5 13 2" xfId="3242"/>
    <cellStyle name="20% - Accent5 14" xfId="318"/>
    <cellStyle name="20% - Accent5 15" xfId="319"/>
    <cellStyle name="20% - Accent5 15 2" xfId="320"/>
    <cellStyle name="20% - Accent5 15 3" xfId="321"/>
    <cellStyle name="20% - Accent5 15 4" xfId="322"/>
    <cellStyle name="20% - Accent5 15 5" xfId="323"/>
    <cellStyle name="20% - Accent5 16" xfId="324"/>
    <cellStyle name="20% - Accent5 16 2" xfId="325"/>
    <cellStyle name="20% - Accent5 16 3" xfId="326"/>
    <cellStyle name="20% - Accent5 16 4" xfId="327"/>
    <cellStyle name="20% - Accent5 16 5" xfId="328"/>
    <cellStyle name="20% - Accent5 17" xfId="329"/>
    <cellStyle name="20% - Accent5 17 2" xfId="330"/>
    <cellStyle name="20% - Accent5 17 3" xfId="331"/>
    <cellStyle name="20% - Accent5 17 4" xfId="332"/>
    <cellStyle name="20% - Accent5 17 5" xfId="333"/>
    <cellStyle name="20% - Accent5 18" xfId="334"/>
    <cellStyle name="20% - Accent5 19" xfId="335"/>
    <cellStyle name="20% - Accent5 2" xfId="336"/>
    <cellStyle name="20% - Accent5 2 2" xfId="337"/>
    <cellStyle name="20% - Accent5 2 2 2" xfId="338"/>
    <cellStyle name="20% - Accent5 2 2 2 2" xfId="339"/>
    <cellStyle name="20% - Accent5 2 2 2 2 2" xfId="3243"/>
    <cellStyle name="20% - Accent5 2 2 2 2 2 2" xfId="3244"/>
    <cellStyle name="20% - Accent5 2 2 2 2 2 2 2" xfId="3245"/>
    <cellStyle name="20% - Accent5 2 2 2 2 2 3" xfId="3246"/>
    <cellStyle name="20% - Accent5 2 2 2 2 3" xfId="3247"/>
    <cellStyle name="20% - Accent5 2 2 2 2 3 2" xfId="3248"/>
    <cellStyle name="20% - Accent5 2 2 2 2 4" xfId="3249"/>
    <cellStyle name="20% - Accent5 2 2 2 2 5" xfId="3250"/>
    <cellStyle name="20% - Accent5 2 2 2 3" xfId="340"/>
    <cellStyle name="20% - Accent5 2 2 2 3 2" xfId="3251"/>
    <cellStyle name="20% - Accent5 2 2 2 3 2 2" xfId="3252"/>
    <cellStyle name="20% - Accent5 2 2 2 3 3" xfId="3253"/>
    <cellStyle name="20% - Accent5 2 2 2 4" xfId="341"/>
    <cellStyle name="20% - Accent5 2 2 2 4 2" xfId="3254"/>
    <cellStyle name="20% - Accent5 2 2 2 5" xfId="342"/>
    <cellStyle name="20% - Accent5 2 2 2 6" xfId="3255"/>
    <cellStyle name="20% - Accent5 2 2 3" xfId="343"/>
    <cellStyle name="20% - Accent5 2 2 3 2" xfId="3256"/>
    <cellStyle name="20% - Accent5 2 2 3 2 2" xfId="3257"/>
    <cellStyle name="20% - Accent5 2 2 3 2 2 2" xfId="3258"/>
    <cellStyle name="20% - Accent5 2 2 3 2 3" xfId="3259"/>
    <cellStyle name="20% - Accent5 2 2 3 3" xfId="3260"/>
    <cellStyle name="20% - Accent5 2 2 3 3 2" xfId="3261"/>
    <cellStyle name="20% - Accent5 2 2 3 4" xfId="3262"/>
    <cellStyle name="20% - Accent5 2 2 3 5" xfId="3263"/>
    <cellStyle name="20% - Accent5 2 2 4" xfId="344"/>
    <cellStyle name="20% - Accent5 2 2 4 2" xfId="3264"/>
    <cellStyle name="20% - Accent5 2 2 4 2 2" xfId="3265"/>
    <cellStyle name="20% - Accent5 2 2 4 3" xfId="3266"/>
    <cellStyle name="20% - Accent5 2 2 5" xfId="345"/>
    <cellStyle name="20% - Accent5 2 2 5 2" xfId="3267"/>
    <cellStyle name="20% - Accent5 2 2 6" xfId="3268"/>
    <cellStyle name="20% - Accent5 2 2 7" xfId="3269"/>
    <cellStyle name="20% - Accent5 2 3" xfId="346"/>
    <cellStyle name="20% - Accent5 2 3 2" xfId="3270"/>
    <cellStyle name="20% - Accent5 2 3 2 2" xfId="3271"/>
    <cellStyle name="20% - Accent5 2 3 2 2 2" xfId="3272"/>
    <cellStyle name="20% - Accent5 2 3 2 2 2 2" xfId="3273"/>
    <cellStyle name="20% - Accent5 2 3 2 2 3" xfId="3274"/>
    <cellStyle name="20% - Accent5 2 3 2 3" xfId="3275"/>
    <cellStyle name="20% - Accent5 2 3 2 3 2" xfId="3276"/>
    <cellStyle name="20% - Accent5 2 3 2 4" xfId="3277"/>
    <cellStyle name="20% - Accent5 2 3 3" xfId="3278"/>
    <cellStyle name="20% - Accent5 2 3 3 2" xfId="3279"/>
    <cellStyle name="20% - Accent5 2 3 3 2 2" xfId="3280"/>
    <cellStyle name="20% - Accent5 2 3 3 3" xfId="3281"/>
    <cellStyle name="20% - Accent5 2 3 4" xfId="3282"/>
    <cellStyle name="20% - Accent5 2 3 4 2" xfId="3283"/>
    <cellStyle name="20% - Accent5 2 3 5" xfId="3284"/>
    <cellStyle name="20% - Accent5 2 3 6" xfId="3285"/>
    <cellStyle name="20% - Accent5 2 4" xfId="347"/>
    <cellStyle name="20% - Accent5 2 4 2" xfId="3286"/>
    <cellStyle name="20% - Accent5 2 4 2 2" xfId="3287"/>
    <cellStyle name="20% - Accent5 2 4 2 2 2" xfId="3288"/>
    <cellStyle name="20% - Accent5 2 4 2 3" xfId="3289"/>
    <cellStyle name="20% - Accent5 2 4 3" xfId="3290"/>
    <cellStyle name="20% - Accent5 2 4 3 2" xfId="3291"/>
    <cellStyle name="20% - Accent5 2 4 4" xfId="3292"/>
    <cellStyle name="20% - Accent5 2 4 5" xfId="3293"/>
    <cellStyle name="20% - Accent5 2 5" xfId="348"/>
    <cellStyle name="20% - Accent5 2 5 2" xfId="3294"/>
    <cellStyle name="20% - Accent5 2 5 2 2" xfId="3295"/>
    <cellStyle name="20% - Accent5 2 5 3" xfId="3296"/>
    <cellStyle name="20% - Accent5 2 5 4" xfId="3297"/>
    <cellStyle name="20% - Accent5 2 6" xfId="349"/>
    <cellStyle name="20% - Accent5 2 6 2" xfId="3298"/>
    <cellStyle name="20% - Accent5 2 6 3" xfId="3299"/>
    <cellStyle name="20% - Accent5 2 7" xfId="350"/>
    <cellStyle name="20% - Accent5 2 8" xfId="351"/>
    <cellStyle name="20% - Accent5 2 9" xfId="352"/>
    <cellStyle name="20% - Accent5 20" xfId="353"/>
    <cellStyle name="20% - Accent5 21" xfId="354"/>
    <cellStyle name="20% - Accent5 22" xfId="355"/>
    <cellStyle name="20% - Accent5 23" xfId="356"/>
    <cellStyle name="20% - Accent5 24" xfId="357"/>
    <cellStyle name="20% - Accent5 25" xfId="358"/>
    <cellStyle name="20% - Accent5 26" xfId="359"/>
    <cellStyle name="20% - Accent5 27" xfId="360"/>
    <cellStyle name="20% - Accent5 28" xfId="361"/>
    <cellStyle name="20% - Accent5 29" xfId="362"/>
    <cellStyle name="20% - Accent5 3" xfId="363"/>
    <cellStyle name="20% - Accent5 3 2" xfId="3300"/>
    <cellStyle name="20% - Accent5 3 2 2" xfId="3301"/>
    <cellStyle name="20% - Accent5 3 2 2 2" xfId="3302"/>
    <cellStyle name="20% - Accent5 3 2 2 2 2" xfId="3303"/>
    <cellStyle name="20% - Accent5 3 2 2 2 2 2" xfId="3304"/>
    <cellStyle name="20% - Accent5 3 2 2 2 2 2 2" xfId="3305"/>
    <cellStyle name="20% - Accent5 3 2 2 2 2 3" xfId="3306"/>
    <cellStyle name="20% - Accent5 3 2 2 2 3" xfId="3307"/>
    <cellStyle name="20% - Accent5 3 2 2 2 3 2" xfId="3308"/>
    <cellStyle name="20% - Accent5 3 2 2 2 4" xfId="3309"/>
    <cellStyle name="20% - Accent5 3 2 2 3" xfId="3310"/>
    <cellStyle name="20% - Accent5 3 2 2 3 2" xfId="3311"/>
    <cellStyle name="20% - Accent5 3 2 2 3 2 2" xfId="3312"/>
    <cellStyle name="20% - Accent5 3 2 2 3 3" xfId="3313"/>
    <cellStyle name="20% - Accent5 3 2 2 4" xfId="3314"/>
    <cellStyle name="20% - Accent5 3 2 2 4 2" xfId="3315"/>
    <cellStyle name="20% - Accent5 3 2 2 5" xfId="3316"/>
    <cellStyle name="20% - Accent5 3 2 2 6" xfId="3317"/>
    <cellStyle name="20% - Accent5 3 2 3" xfId="3318"/>
    <cellStyle name="20% - Accent5 3 2 3 2" xfId="3319"/>
    <cellStyle name="20% - Accent5 3 2 3 2 2" xfId="3320"/>
    <cellStyle name="20% - Accent5 3 2 3 2 2 2" xfId="3321"/>
    <cellStyle name="20% - Accent5 3 2 3 2 3" xfId="3322"/>
    <cellStyle name="20% - Accent5 3 2 3 3" xfId="3323"/>
    <cellStyle name="20% - Accent5 3 2 3 3 2" xfId="3324"/>
    <cellStyle name="20% - Accent5 3 2 3 4" xfId="3325"/>
    <cellStyle name="20% - Accent5 3 2 4" xfId="3326"/>
    <cellStyle name="20% - Accent5 3 2 4 2" xfId="3327"/>
    <cellStyle name="20% - Accent5 3 2 4 2 2" xfId="3328"/>
    <cellStyle name="20% - Accent5 3 2 4 3" xfId="3329"/>
    <cellStyle name="20% - Accent5 3 2 5" xfId="3330"/>
    <cellStyle name="20% - Accent5 3 2 5 2" xfId="3331"/>
    <cellStyle name="20% - Accent5 3 2 6" xfId="3332"/>
    <cellStyle name="20% - Accent5 3 2 7" xfId="3333"/>
    <cellStyle name="20% - Accent5 3 3" xfId="3334"/>
    <cellStyle name="20% - Accent5 3 3 2" xfId="3335"/>
    <cellStyle name="20% - Accent5 3 3 2 2" xfId="3336"/>
    <cellStyle name="20% - Accent5 3 3 2 2 2" xfId="3337"/>
    <cellStyle name="20% - Accent5 3 3 2 2 2 2" xfId="3338"/>
    <cellStyle name="20% - Accent5 3 3 2 2 3" xfId="3339"/>
    <cellStyle name="20% - Accent5 3 3 2 3" xfId="3340"/>
    <cellStyle name="20% - Accent5 3 3 2 3 2" xfId="3341"/>
    <cellStyle name="20% - Accent5 3 3 2 4" xfId="3342"/>
    <cellStyle name="20% - Accent5 3 3 3" xfId="3343"/>
    <cellStyle name="20% - Accent5 3 3 3 2" xfId="3344"/>
    <cellStyle name="20% - Accent5 3 3 3 2 2" xfId="3345"/>
    <cellStyle name="20% - Accent5 3 3 3 3" xfId="3346"/>
    <cellStyle name="20% - Accent5 3 3 4" xfId="3347"/>
    <cellStyle name="20% - Accent5 3 3 4 2" xfId="3348"/>
    <cellStyle name="20% - Accent5 3 3 5" xfId="3349"/>
    <cellStyle name="20% - Accent5 3 3 6" xfId="3350"/>
    <cellStyle name="20% - Accent5 3 4" xfId="3351"/>
    <cellStyle name="20% - Accent5 3 4 2" xfId="3352"/>
    <cellStyle name="20% - Accent5 3 4 2 2" xfId="3353"/>
    <cellStyle name="20% - Accent5 3 4 2 2 2" xfId="3354"/>
    <cellStyle name="20% - Accent5 3 4 2 3" xfId="3355"/>
    <cellStyle name="20% - Accent5 3 4 3" xfId="3356"/>
    <cellStyle name="20% - Accent5 3 4 3 2" xfId="3357"/>
    <cellStyle name="20% - Accent5 3 4 4" xfId="3358"/>
    <cellStyle name="20% - Accent5 3 4 5" xfId="3359"/>
    <cellStyle name="20% - Accent5 3 5" xfId="3360"/>
    <cellStyle name="20% - Accent5 3 5 2" xfId="3361"/>
    <cellStyle name="20% - Accent5 3 5 2 2" xfId="3362"/>
    <cellStyle name="20% - Accent5 3 5 3" xfId="3363"/>
    <cellStyle name="20% - Accent5 3 6" xfId="3364"/>
    <cellStyle name="20% - Accent5 3 6 2" xfId="3365"/>
    <cellStyle name="20% - Accent5 3 7" xfId="3366"/>
    <cellStyle name="20% - Accent5 3 8" xfId="3367"/>
    <cellStyle name="20% - Accent5 3 9" xfId="3368"/>
    <cellStyle name="20% - Accent5 30" xfId="364"/>
    <cellStyle name="20% - Accent5 31" xfId="365"/>
    <cellStyle name="20% - Accent5 32" xfId="366"/>
    <cellStyle name="20% - Accent5 33" xfId="367"/>
    <cellStyle name="20% - Accent5 34" xfId="368"/>
    <cellStyle name="20% - Accent5 35" xfId="369"/>
    <cellStyle name="20% - Accent5 4" xfId="370"/>
    <cellStyle name="20% - Accent5 4 2" xfId="3369"/>
    <cellStyle name="20% - Accent5 4 2 2" xfId="3370"/>
    <cellStyle name="20% - Accent5 4 2 2 2" xfId="3371"/>
    <cellStyle name="20% - Accent5 4 2 2 2 2" xfId="3372"/>
    <cellStyle name="20% - Accent5 4 2 2 2 2 2" xfId="3373"/>
    <cellStyle name="20% - Accent5 4 2 2 2 3" xfId="3374"/>
    <cellStyle name="20% - Accent5 4 2 2 3" xfId="3375"/>
    <cellStyle name="20% - Accent5 4 2 2 3 2" xfId="3376"/>
    <cellStyle name="20% - Accent5 4 2 2 4" xfId="3377"/>
    <cellStyle name="20% - Accent5 4 2 3" xfId="3378"/>
    <cellStyle name="20% - Accent5 4 2 3 2" xfId="3379"/>
    <cellStyle name="20% - Accent5 4 2 3 2 2" xfId="3380"/>
    <cellStyle name="20% - Accent5 4 2 3 3" xfId="3381"/>
    <cellStyle name="20% - Accent5 4 2 4" xfId="3382"/>
    <cellStyle name="20% - Accent5 4 2 4 2" xfId="3383"/>
    <cellStyle name="20% - Accent5 4 2 5" xfId="3384"/>
    <cellStyle name="20% - Accent5 4 2 6" xfId="3385"/>
    <cellStyle name="20% - Accent5 4 3" xfId="3386"/>
    <cellStyle name="20% - Accent5 4 3 2" xfId="3387"/>
    <cellStyle name="20% - Accent5 4 3 2 2" xfId="3388"/>
    <cellStyle name="20% - Accent5 4 3 2 2 2" xfId="3389"/>
    <cellStyle name="20% - Accent5 4 3 2 3" xfId="3390"/>
    <cellStyle name="20% - Accent5 4 3 3" xfId="3391"/>
    <cellStyle name="20% - Accent5 4 3 3 2" xfId="3392"/>
    <cellStyle name="20% - Accent5 4 3 4" xfId="3393"/>
    <cellStyle name="20% - Accent5 4 3 5" xfId="3394"/>
    <cellStyle name="20% - Accent5 4 4" xfId="3395"/>
    <cellStyle name="20% - Accent5 4 4 2" xfId="3396"/>
    <cellStyle name="20% - Accent5 4 4 2 2" xfId="3397"/>
    <cellStyle name="20% - Accent5 4 4 3" xfId="3398"/>
    <cellStyle name="20% - Accent5 4 5" xfId="3399"/>
    <cellStyle name="20% - Accent5 4 5 2" xfId="3400"/>
    <cellStyle name="20% - Accent5 4 6" xfId="3401"/>
    <cellStyle name="20% - Accent5 4 7" xfId="3402"/>
    <cellStyle name="20% - Accent5 5" xfId="371"/>
    <cellStyle name="20% - Accent5 5 2" xfId="3403"/>
    <cellStyle name="20% - Accent5 5 2 2" xfId="3404"/>
    <cellStyle name="20% - Accent5 5 2 2 2" xfId="3405"/>
    <cellStyle name="20% - Accent5 5 2 2 2 2" xfId="3406"/>
    <cellStyle name="20% - Accent5 5 2 2 3" xfId="3407"/>
    <cellStyle name="20% - Accent5 5 2 3" xfId="3408"/>
    <cellStyle name="20% - Accent5 5 2 3 2" xfId="3409"/>
    <cellStyle name="20% - Accent5 5 2 4" xfId="3410"/>
    <cellStyle name="20% - Accent5 5 2 5" xfId="3411"/>
    <cellStyle name="20% - Accent5 5 3" xfId="3412"/>
    <cellStyle name="20% - Accent5 5 3 2" xfId="3413"/>
    <cellStyle name="20% - Accent5 5 3 2 2" xfId="3414"/>
    <cellStyle name="20% - Accent5 5 3 3" xfId="3415"/>
    <cellStyle name="20% - Accent5 5 4" xfId="3416"/>
    <cellStyle name="20% - Accent5 5 4 2" xfId="3417"/>
    <cellStyle name="20% - Accent5 5 5" xfId="3418"/>
    <cellStyle name="20% - Accent5 5 6" xfId="3419"/>
    <cellStyle name="20% - Accent5 6" xfId="372"/>
    <cellStyle name="20% - Accent5 6 2" xfId="3420"/>
    <cellStyle name="20% - Accent5 6 2 2" xfId="3421"/>
    <cellStyle name="20% - Accent5 6 2 2 2" xfId="3422"/>
    <cellStyle name="20% - Accent5 6 2 3" xfId="3423"/>
    <cellStyle name="20% - Accent5 6 2 4" xfId="3424"/>
    <cellStyle name="20% - Accent5 6 2 5" xfId="3425"/>
    <cellStyle name="20% - Accent5 6 3" xfId="3426"/>
    <cellStyle name="20% - Accent5 6 3 2" xfId="3427"/>
    <cellStyle name="20% - Accent5 6 4" xfId="3428"/>
    <cellStyle name="20% - Accent5 6 5" xfId="3429"/>
    <cellStyle name="20% - Accent5 7" xfId="373"/>
    <cellStyle name="20% - Accent5 7 2" xfId="3430"/>
    <cellStyle name="20% - Accent5 7 2 2" xfId="3431"/>
    <cellStyle name="20% - Accent5 7 2 2 2" xfId="3432"/>
    <cellStyle name="20% - Accent5 7 2 3" xfId="3433"/>
    <cellStyle name="20% - Accent5 7 3" xfId="3434"/>
    <cellStyle name="20% - Accent5 7 3 2" xfId="3435"/>
    <cellStyle name="20% - Accent5 7 4" xfId="3436"/>
    <cellStyle name="20% - Accent5 7 5" xfId="3437"/>
    <cellStyle name="20% - Accent5 8" xfId="374"/>
    <cellStyle name="20% - Accent5 8 2" xfId="3438"/>
    <cellStyle name="20% - Accent5 8 2 2" xfId="3439"/>
    <cellStyle name="20% - Accent5 8 2 2 2" xfId="3440"/>
    <cellStyle name="20% - Accent5 8 2 3" xfId="3441"/>
    <cellStyle name="20% - Accent5 8 3" xfId="3442"/>
    <cellStyle name="20% - Accent5 8 3 2" xfId="3443"/>
    <cellStyle name="20% - Accent5 8 4" xfId="3444"/>
    <cellStyle name="20% - Accent5 8 5" xfId="3445"/>
    <cellStyle name="20% - Accent5 9" xfId="375"/>
    <cellStyle name="20% - Accent5 9 2" xfId="3446"/>
    <cellStyle name="20% - Accent5 9 2 2" xfId="3447"/>
    <cellStyle name="20% - Accent5 9 3" xfId="3448"/>
    <cellStyle name="20% - Accent5 9 4" xfId="3449"/>
    <cellStyle name="20% - Accent6 10" xfId="376"/>
    <cellStyle name="20% - Accent6 10 2" xfId="3450"/>
    <cellStyle name="20% - Accent6 10 2 2" xfId="3451"/>
    <cellStyle name="20% - Accent6 10 3" xfId="3452"/>
    <cellStyle name="20% - Accent6 10 4" xfId="3453"/>
    <cellStyle name="20% - Accent6 11" xfId="377"/>
    <cellStyle name="20% - Accent6 11 2" xfId="3454"/>
    <cellStyle name="20% - Accent6 11 2 2" xfId="3455"/>
    <cellStyle name="20% - Accent6 11 3" xfId="3456"/>
    <cellStyle name="20% - Accent6 11 4" xfId="3457"/>
    <cellStyle name="20% - Accent6 12" xfId="378"/>
    <cellStyle name="20% - Accent6 12 2" xfId="3458"/>
    <cellStyle name="20% - Accent6 12 3" xfId="3459"/>
    <cellStyle name="20% - Accent6 13" xfId="379"/>
    <cellStyle name="20% - Accent6 13 2" xfId="3460"/>
    <cellStyle name="20% - Accent6 14" xfId="380"/>
    <cellStyle name="20% - Accent6 15" xfId="381"/>
    <cellStyle name="20% - Accent6 15 2" xfId="382"/>
    <cellStyle name="20% - Accent6 15 3" xfId="383"/>
    <cellStyle name="20% - Accent6 15 4" xfId="384"/>
    <cellStyle name="20% - Accent6 15 5" xfId="385"/>
    <cellStyle name="20% - Accent6 16" xfId="386"/>
    <cellStyle name="20% - Accent6 16 2" xfId="387"/>
    <cellStyle name="20% - Accent6 16 3" xfId="388"/>
    <cellStyle name="20% - Accent6 16 4" xfId="389"/>
    <cellStyle name="20% - Accent6 16 5" xfId="390"/>
    <cellStyle name="20% - Accent6 17" xfId="391"/>
    <cellStyle name="20% - Accent6 17 2" xfId="392"/>
    <cellStyle name="20% - Accent6 17 3" xfId="393"/>
    <cellStyle name="20% - Accent6 17 4" xfId="394"/>
    <cellStyle name="20% - Accent6 17 5" xfId="395"/>
    <cellStyle name="20% - Accent6 18" xfId="396"/>
    <cellStyle name="20% - Accent6 19" xfId="397"/>
    <cellStyle name="20% - Accent6 2" xfId="398"/>
    <cellStyle name="20% - Accent6 2 2" xfId="399"/>
    <cellStyle name="20% - Accent6 2 2 2" xfId="400"/>
    <cellStyle name="20% - Accent6 2 2 2 2" xfId="401"/>
    <cellStyle name="20% - Accent6 2 2 2 2 2" xfId="3461"/>
    <cellStyle name="20% - Accent6 2 2 2 2 2 2" xfId="3462"/>
    <cellStyle name="20% - Accent6 2 2 2 2 2 2 2" xfId="3463"/>
    <cellStyle name="20% - Accent6 2 2 2 2 2 3" xfId="3464"/>
    <cellStyle name="20% - Accent6 2 2 2 2 3" xfId="3465"/>
    <cellStyle name="20% - Accent6 2 2 2 2 3 2" xfId="3466"/>
    <cellStyle name="20% - Accent6 2 2 2 2 4" xfId="3467"/>
    <cellStyle name="20% - Accent6 2 2 2 2 5" xfId="3468"/>
    <cellStyle name="20% - Accent6 2 2 2 3" xfId="402"/>
    <cellStyle name="20% - Accent6 2 2 2 3 2" xfId="3469"/>
    <cellStyle name="20% - Accent6 2 2 2 3 2 2" xfId="3470"/>
    <cellStyle name="20% - Accent6 2 2 2 3 3" xfId="3471"/>
    <cellStyle name="20% - Accent6 2 2 2 4" xfId="403"/>
    <cellStyle name="20% - Accent6 2 2 2 4 2" xfId="3472"/>
    <cellStyle name="20% - Accent6 2 2 2 5" xfId="404"/>
    <cellStyle name="20% - Accent6 2 2 2 6" xfId="3473"/>
    <cellStyle name="20% - Accent6 2 2 3" xfId="405"/>
    <cellStyle name="20% - Accent6 2 2 3 2" xfId="3474"/>
    <cellStyle name="20% - Accent6 2 2 3 2 2" xfId="3475"/>
    <cellStyle name="20% - Accent6 2 2 3 2 2 2" xfId="3476"/>
    <cellStyle name="20% - Accent6 2 2 3 2 3" xfId="3477"/>
    <cellStyle name="20% - Accent6 2 2 3 3" xfId="3478"/>
    <cellStyle name="20% - Accent6 2 2 3 3 2" xfId="3479"/>
    <cellStyle name="20% - Accent6 2 2 3 4" xfId="3480"/>
    <cellStyle name="20% - Accent6 2 2 3 5" xfId="3481"/>
    <cellStyle name="20% - Accent6 2 2 4" xfId="406"/>
    <cellStyle name="20% - Accent6 2 2 4 2" xfId="3482"/>
    <cellStyle name="20% - Accent6 2 2 4 2 2" xfId="3483"/>
    <cellStyle name="20% - Accent6 2 2 4 3" xfId="3484"/>
    <cellStyle name="20% - Accent6 2 2 5" xfId="407"/>
    <cellStyle name="20% - Accent6 2 2 5 2" xfId="3485"/>
    <cellStyle name="20% - Accent6 2 2 6" xfId="3486"/>
    <cellStyle name="20% - Accent6 2 2 7" xfId="3487"/>
    <cellStyle name="20% - Accent6 2 3" xfId="408"/>
    <cellStyle name="20% - Accent6 2 3 2" xfId="3488"/>
    <cellStyle name="20% - Accent6 2 3 2 2" xfId="3489"/>
    <cellStyle name="20% - Accent6 2 3 2 2 2" xfId="3490"/>
    <cellStyle name="20% - Accent6 2 3 2 2 2 2" xfId="3491"/>
    <cellStyle name="20% - Accent6 2 3 2 2 3" xfId="3492"/>
    <cellStyle name="20% - Accent6 2 3 2 3" xfId="3493"/>
    <cellStyle name="20% - Accent6 2 3 2 3 2" xfId="3494"/>
    <cellStyle name="20% - Accent6 2 3 2 4" xfId="3495"/>
    <cellStyle name="20% - Accent6 2 3 3" xfId="3496"/>
    <cellStyle name="20% - Accent6 2 3 3 2" xfId="3497"/>
    <cellStyle name="20% - Accent6 2 3 3 2 2" xfId="3498"/>
    <cellStyle name="20% - Accent6 2 3 3 3" xfId="3499"/>
    <cellStyle name="20% - Accent6 2 3 4" xfId="3500"/>
    <cellStyle name="20% - Accent6 2 3 4 2" xfId="3501"/>
    <cellStyle name="20% - Accent6 2 3 5" xfId="3502"/>
    <cellStyle name="20% - Accent6 2 3 6" xfId="3503"/>
    <cellStyle name="20% - Accent6 2 4" xfId="409"/>
    <cellStyle name="20% - Accent6 2 4 2" xfId="3504"/>
    <cellStyle name="20% - Accent6 2 4 2 2" xfId="3505"/>
    <cellStyle name="20% - Accent6 2 4 2 2 2" xfId="3506"/>
    <cellStyle name="20% - Accent6 2 4 2 3" xfId="3507"/>
    <cellStyle name="20% - Accent6 2 4 3" xfId="3508"/>
    <cellStyle name="20% - Accent6 2 4 3 2" xfId="3509"/>
    <cellStyle name="20% - Accent6 2 4 4" xfId="3510"/>
    <cellStyle name="20% - Accent6 2 4 5" xfId="3511"/>
    <cellStyle name="20% - Accent6 2 5" xfId="410"/>
    <cellStyle name="20% - Accent6 2 5 2" xfId="3512"/>
    <cellStyle name="20% - Accent6 2 5 2 2" xfId="3513"/>
    <cellStyle name="20% - Accent6 2 5 3" xfId="3514"/>
    <cellStyle name="20% - Accent6 2 5 4" xfId="3515"/>
    <cellStyle name="20% - Accent6 2 6" xfId="411"/>
    <cellStyle name="20% - Accent6 2 6 2" xfId="3516"/>
    <cellStyle name="20% - Accent6 2 6 3" xfId="3517"/>
    <cellStyle name="20% - Accent6 2 7" xfId="412"/>
    <cellStyle name="20% - Accent6 2 8" xfId="413"/>
    <cellStyle name="20% - Accent6 2 9" xfId="414"/>
    <cellStyle name="20% - Accent6 20" xfId="415"/>
    <cellStyle name="20% - Accent6 21" xfId="416"/>
    <cellStyle name="20% - Accent6 22" xfId="417"/>
    <cellStyle name="20% - Accent6 23" xfId="418"/>
    <cellStyle name="20% - Accent6 24" xfId="419"/>
    <cellStyle name="20% - Accent6 25" xfId="420"/>
    <cellStyle name="20% - Accent6 26" xfId="421"/>
    <cellStyle name="20% - Accent6 27" xfId="422"/>
    <cellStyle name="20% - Accent6 28" xfId="423"/>
    <cellStyle name="20% - Accent6 29" xfId="424"/>
    <cellStyle name="20% - Accent6 3" xfId="425"/>
    <cellStyle name="20% - Accent6 3 2" xfId="3518"/>
    <cellStyle name="20% - Accent6 3 2 2" xfId="3519"/>
    <cellStyle name="20% - Accent6 3 2 2 2" xfId="3520"/>
    <cellStyle name="20% - Accent6 3 2 2 2 2" xfId="3521"/>
    <cellStyle name="20% - Accent6 3 2 2 2 2 2" xfId="3522"/>
    <cellStyle name="20% - Accent6 3 2 2 2 2 2 2" xfId="3523"/>
    <cellStyle name="20% - Accent6 3 2 2 2 2 3" xfId="3524"/>
    <cellStyle name="20% - Accent6 3 2 2 2 3" xfId="3525"/>
    <cellStyle name="20% - Accent6 3 2 2 2 3 2" xfId="3526"/>
    <cellStyle name="20% - Accent6 3 2 2 2 4" xfId="3527"/>
    <cellStyle name="20% - Accent6 3 2 2 3" xfId="3528"/>
    <cellStyle name="20% - Accent6 3 2 2 3 2" xfId="3529"/>
    <cellStyle name="20% - Accent6 3 2 2 3 2 2" xfId="3530"/>
    <cellStyle name="20% - Accent6 3 2 2 3 3" xfId="3531"/>
    <cellStyle name="20% - Accent6 3 2 2 4" xfId="3532"/>
    <cellStyle name="20% - Accent6 3 2 2 4 2" xfId="3533"/>
    <cellStyle name="20% - Accent6 3 2 2 5" xfId="3534"/>
    <cellStyle name="20% - Accent6 3 2 2 6" xfId="3535"/>
    <cellStyle name="20% - Accent6 3 2 3" xfId="3536"/>
    <cellStyle name="20% - Accent6 3 2 3 2" xfId="3537"/>
    <cellStyle name="20% - Accent6 3 2 3 2 2" xfId="3538"/>
    <cellStyle name="20% - Accent6 3 2 3 2 2 2" xfId="3539"/>
    <cellStyle name="20% - Accent6 3 2 3 2 3" xfId="3540"/>
    <cellStyle name="20% - Accent6 3 2 3 3" xfId="3541"/>
    <cellStyle name="20% - Accent6 3 2 3 3 2" xfId="3542"/>
    <cellStyle name="20% - Accent6 3 2 3 4" xfId="3543"/>
    <cellStyle name="20% - Accent6 3 2 4" xfId="3544"/>
    <cellStyle name="20% - Accent6 3 2 4 2" xfId="3545"/>
    <cellStyle name="20% - Accent6 3 2 4 2 2" xfId="3546"/>
    <cellStyle name="20% - Accent6 3 2 4 3" xfId="3547"/>
    <cellStyle name="20% - Accent6 3 2 5" xfId="3548"/>
    <cellStyle name="20% - Accent6 3 2 5 2" xfId="3549"/>
    <cellStyle name="20% - Accent6 3 2 6" xfId="3550"/>
    <cellStyle name="20% - Accent6 3 2 7" xfId="3551"/>
    <cellStyle name="20% - Accent6 3 3" xfId="3552"/>
    <cellStyle name="20% - Accent6 3 3 2" xfId="3553"/>
    <cellStyle name="20% - Accent6 3 3 2 2" xfId="3554"/>
    <cellStyle name="20% - Accent6 3 3 2 2 2" xfId="3555"/>
    <cellStyle name="20% - Accent6 3 3 2 2 2 2" xfId="3556"/>
    <cellStyle name="20% - Accent6 3 3 2 2 3" xfId="3557"/>
    <cellStyle name="20% - Accent6 3 3 2 3" xfId="3558"/>
    <cellStyle name="20% - Accent6 3 3 2 3 2" xfId="3559"/>
    <cellStyle name="20% - Accent6 3 3 2 4" xfId="3560"/>
    <cellStyle name="20% - Accent6 3 3 3" xfId="3561"/>
    <cellStyle name="20% - Accent6 3 3 3 2" xfId="3562"/>
    <cellStyle name="20% - Accent6 3 3 3 2 2" xfId="3563"/>
    <cellStyle name="20% - Accent6 3 3 3 3" xfId="3564"/>
    <cellStyle name="20% - Accent6 3 3 4" xfId="3565"/>
    <cellStyle name="20% - Accent6 3 3 4 2" xfId="3566"/>
    <cellStyle name="20% - Accent6 3 3 5" xfId="3567"/>
    <cellStyle name="20% - Accent6 3 3 6" xfId="3568"/>
    <cellStyle name="20% - Accent6 3 4" xfId="3569"/>
    <cellStyle name="20% - Accent6 3 4 2" xfId="3570"/>
    <cellStyle name="20% - Accent6 3 4 2 2" xfId="3571"/>
    <cellStyle name="20% - Accent6 3 4 2 2 2" xfId="3572"/>
    <cellStyle name="20% - Accent6 3 4 2 3" xfId="3573"/>
    <cellStyle name="20% - Accent6 3 4 3" xfId="3574"/>
    <cellStyle name="20% - Accent6 3 4 3 2" xfId="3575"/>
    <cellStyle name="20% - Accent6 3 4 4" xfId="3576"/>
    <cellStyle name="20% - Accent6 3 4 5" xfId="3577"/>
    <cellStyle name="20% - Accent6 3 5" xfId="3578"/>
    <cellStyle name="20% - Accent6 3 5 2" xfId="3579"/>
    <cellStyle name="20% - Accent6 3 5 2 2" xfId="3580"/>
    <cellStyle name="20% - Accent6 3 5 3" xfId="3581"/>
    <cellStyle name="20% - Accent6 3 6" xfId="3582"/>
    <cellStyle name="20% - Accent6 3 6 2" xfId="3583"/>
    <cellStyle name="20% - Accent6 3 7" xfId="3584"/>
    <cellStyle name="20% - Accent6 3 8" xfId="3585"/>
    <cellStyle name="20% - Accent6 3 9" xfId="3586"/>
    <cellStyle name="20% - Accent6 30" xfId="426"/>
    <cellStyle name="20% - Accent6 31" xfId="427"/>
    <cellStyle name="20% - Accent6 32" xfId="428"/>
    <cellStyle name="20% - Accent6 33" xfId="429"/>
    <cellStyle name="20% - Accent6 34" xfId="430"/>
    <cellStyle name="20% - Accent6 35" xfId="431"/>
    <cellStyle name="20% - Accent6 4" xfId="432"/>
    <cellStyle name="20% - Accent6 4 2" xfId="3587"/>
    <cellStyle name="20% - Accent6 4 2 2" xfId="3588"/>
    <cellStyle name="20% - Accent6 4 2 2 2" xfId="3589"/>
    <cellStyle name="20% - Accent6 4 2 2 2 2" xfId="3590"/>
    <cellStyle name="20% - Accent6 4 2 2 2 2 2" xfId="3591"/>
    <cellStyle name="20% - Accent6 4 2 2 2 3" xfId="3592"/>
    <cellStyle name="20% - Accent6 4 2 2 3" xfId="3593"/>
    <cellStyle name="20% - Accent6 4 2 2 3 2" xfId="3594"/>
    <cellStyle name="20% - Accent6 4 2 2 4" xfId="3595"/>
    <cellStyle name="20% - Accent6 4 2 3" xfId="3596"/>
    <cellStyle name="20% - Accent6 4 2 3 2" xfId="3597"/>
    <cellStyle name="20% - Accent6 4 2 3 2 2" xfId="3598"/>
    <cellStyle name="20% - Accent6 4 2 3 3" xfId="3599"/>
    <cellStyle name="20% - Accent6 4 2 4" xfId="3600"/>
    <cellStyle name="20% - Accent6 4 2 4 2" xfId="3601"/>
    <cellStyle name="20% - Accent6 4 2 5" xfId="3602"/>
    <cellStyle name="20% - Accent6 4 2 6" xfId="3603"/>
    <cellStyle name="20% - Accent6 4 3" xfId="3604"/>
    <cellStyle name="20% - Accent6 4 3 2" xfId="3605"/>
    <cellStyle name="20% - Accent6 4 3 2 2" xfId="3606"/>
    <cellStyle name="20% - Accent6 4 3 2 2 2" xfId="3607"/>
    <cellStyle name="20% - Accent6 4 3 2 3" xfId="3608"/>
    <cellStyle name="20% - Accent6 4 3 3" xfId="3609"/>
    <cellStyle name="20% - Accent6 4 3 3 2" xfId="3610"/>
    <cellStyle name="20% - Accent6 4 3 4" xfId="3611"/>
    <cellStyle name="20% - Accent6 4 3 5" xfId="3612"/>
    <cellStyle name="20% - Accent6 4 4" xfId="3613"/>
    <cellStyle name="20% - Accent6 4 4 2" xfId="3614"/>
    <cellStyle name="20% - Accent6 4 4 2 2" xfId="3615"/>
    <cellStyle name="20% - Accent6 4 4 3" xfId="3616"/>
    <cellStyle name="20% - Accent6 4 5" xfId="3617"/>
    <cellStyle name="20% - Accent6 4 5 2" xfId="3618"/>
    <cellStyle name="20% - Accent6 4 6" xfId="3619"/>
    <cellStyle name="20% - Accent6 4 7" xfId="3620"/>
    <cellStyle name="20% - Accent6 5" xfId="433"/>
    <cellStyle name="20% - Accent6 5 2" xfId="3621"/>
    <cellStyle name="20% - Accent6 5 2 2" xfId="3622"/>
    <cellStyle name="20% - Accent6 5 2 2 2" xfId="3623"/>
    <cellStyle name="20% - Accent6 5 2 2 2 2" xfId="3624"/>
    <cellStyle name="20% - Accent6 5 2 2 3" xfId="3625"/>
    <cellStyle name="20% - Accent6 5 2 3" xfId="3626"/>
    <cellStyle name="20% - Accent6 5 2 3 2" xfId="3627"/>
    <cellStyle name="20% - Accent6 5 2 4" xfId="3628"/>
    <cellStyle name="20% - Accent6 5 2 5" xfId="3629"/>
    <cellStyle name="20% - Accent6 5 3" xfId="3630"/>
    <cellStyle name="20% - Accent6 5 3 2" xfId="3631"/>
    <cellStyle name="20% - Accent6 5 3 2 2" xfId="3632"/>
    <cellStyle name="20% - Accent6 5 3 3" xfId="3633"/>
    <cellStyle name="20% - Accent6 5 4" xfId="3634"/>
    <cellStyle name="20% - Accent6 5 4 2" xfId="3635"/>
    <cellStyle name="20% - Accent6 5 5" xfId="3636"/>
    <cellStyle name="20% - Accent6 5 6" xfId="3637"/>
    <cellStyle name="20% - Accent6 6" xfId="434"/>
    <cellStyle name="20% - Accent6 6 2" xfId="3638"/>
    <cellStyle name="20% - Accent6 6 2 2" xfId="3639"/>
    <cellStyle name="20% - Accent6 6 2 2 2" xfId="3640"/>
    <cellStyle name="20% - Accent6 6 2 3" xfId="3641"/>
    <cellStyle name="20% - Accent6 6 2 4" xfId="3642"/>
    <cellStyle name="20% - Accent6 6 2 5" xfId="3643"/>
    <cellStyle name="20% - Accent6 6 3" xfId="3644"/>
    <cellStyle name="20% - Accent6 6 3 2" xfId="3645"/>
    <cellStyle name="20% - Accent6 6 4" xfId="3646"/>
    <cellStyle name="20% - Accent6 6 5" xfId="3647"/>
    <cellStyle name="20% - Accent6 7" xfId="435"/>
    <cellStyle name="20% - Accent6 7 2" xfId="3648"/>
    <cellStyle name="20% - Accent6 7 2 2" xfId="3649"/>
    <cellStyle name="20% - Accent6 7 2 2 2" xfId="3650"/>
    <cellStyle name="20% - Accent6 7 2 3" xfId="3651"/>
    <cellStyle name="20% - Accent6 7 3" xfId="3652"/>
    <cellStyle name="20% - Accent6 7 3 2" xfId="3653"/>
    <cellStyle name="20% - Accent6 7 4" xfId="3654"/>
    <cellStyle name="20% - Accent6 7 5" xfId="3655"/>
    <cellStyle name="20% - Accent6 8" xfId="436"/>
    <cellStyle name="20% - Accent6 8 2" xfId="3656"/>
    <cellStyle name="20% - Accent6 8 2 2" xfId="3657"/>
    <cellStyle name="20% - Accent6 8 2 2 2" xfId="3658"/>
    <cellStyle name="20% - Accent6 8 2 3" xfId="3659"/>
    <cellStyle name="20% - Accent6 8 3" xfId="3660"/>
    <cellStyle name="20% - Accent6 8 3 2" xfId="3661"/>
    <cellStyle name="20% - Accent6 8 4" xfId="3662"/>
    <cellStyle name="20% - Accent6 8 5" xfId="3663"/>
    <cellStyle name="20% - Accent6 9" xfId="437"/>
    <cellStyle name="20% - Accent6 9 2" xfId="3664"/>
    <cellStyle name="20% - Accent6 9 2 2" xfId="3665"/>
    <cellStyle name="20% - Accent6 9 3" xfId="3666"/>
    <cellStyle name="20% - Accent6 9 4" xfId="3667"/>
    <cellStyle name="40% - Accent1 10" xfId="438"/>
    <cellStyle name="40% - Accent1 10 2" xfId="3668"/>
    <cellStyle name="40% - Accent1 10 2 2" xfId="3669"/>
    <cellStyle name="40% - Accent1 10 3" xfId="3670"/>
    <cellStyle name="40% - Accent1 10 4" xfId="3671"/>
    <cellStyle name="40% - Accent1 11" xfId="439"/>
    <cellStyle name="40% - Accent1 11 2" xfId="3672"/>
    <cellStyle name="40% - Accent1 11 2 2" xfId="3673"/>
    <cellStyle name="40% - Accent1 11 3" xfId="3674"/>
    <cellStyle name="40% - Accent1 11 4" xfId="3675"/>
    <cellStyle name="40% - Accent1 12" xfId="440"/>
    <cellStyle name="40% - Accent1 12 2" xfId="3676"/>
    <cellStyle name="40% - Accent1 12 3" xfId="3677"/>
    <cellStyle name="40% - Accent1 13" xfId="441"/>
    <cellStyle name="40% - Accent1 13 2" xfId="3678"/>
    <cellStyle name="40% - Accent1 14" xfId="442"/>
    <cellStyle name="40% - Accent1 15" xfId="443"/>
    <cellStyle name="40% - Accent1 15 2" xfId="444"/>
    <cellStyle name="40% - Accent1 15 3" xfId="445"/>
    <cellStyle name="40% - Accent1 15 4" xfId="446"/>
    <cellStyle name="40% - Accent1 15 5" xfId="447"/>
    <cellStyle name="40% - Accent1 16" xfId="448"/>
    <cellStyle name="40% - Accent1 16 2" xfId="449"/>
    <cellStyle name="40% - Accent1 16 3" xfId="450"/>
    <cellStyle name="40% - Accent1 16 4" xfId="451"/>
    <cellStyle name="40% - Accent1 16 5" xfId="452"/>
    <cellStyle name="40% - Accent1 17" xfId="453"/>
    <cellStyle name="40% - Accent1 17 2" xfId="454"/>
    <cellStyle name="40% - Accent1 17 3" xfId="455"/>
    <cellStyle name="40% - Accent1 17 4" xfId="456"/>
    <cellStyle name="40% - Accent1 17 5" xfId="457"/>
    <cellStyle name="40% - Accent1 18" xfId="458"/>
    <cellStyle name="40% - Accent1 19" xfId="459"/>
    <cellStyle name="40% - Accent1 2" xfId="460"/>
    <cellStyle name="40% - Accent1 2 2" xfId="461"/>
    <cellStyle name="40% - Accent1 2 2 2" xfId="462"/>
    <cellStyle name="40% - Accent1 2 2 2 2" xfId="463"/>
    <cellStyle name="40% - Accent1 2 2 2 2 2" xfId="3679"/>
    <cellStyle name="40% - Accent1 2 2 2 2 2 2" xfId="3680"/>
    <cellStyle name="40% - Accent1 2 2 2 2 2 2 2" xfId="3681"/>
    <cellStyle name="40% - Accent1 2 2 2 2 2 3" xfId="3682"/>
    <cellStyle name="40% - Accent1 2 2 2 2 3" xfId="3683"/>
    <cellStyle name="40% - Accent1 2 2 2 2 3 2" xfId="3684"/>
    <cellStyle name="40% - Accent1 2 2 2 2 4" xfId="3685"/>
    <cellStyle name="40% - Accent1 2 2 2 2 5" xfId="3686"/>
    <cellStyle name="40% - Accent1 2 2 2 3" xfId="464"/>
    <cellStyle name="40% - Accent1 2 2 2 3 2" xfId="3687"/>
    <cellStyle name="40% - Accent1 2 2 2 3 2 2" xfId="3688"/>
    <cellStyle name="40% - Accent1 2 2 2 3 3" xfId="3689"/>
    <cellStyle name="40% - Accent1 2 2 2 4" xfId="465"/>
    <cellStyle name="40% - Accent1 2 2 2 4 2" xfId="3690"/>
    <cellStyle name="40% - Accent1 2 2 2 5" xfId="466"/>
    <cellStyle name="40% - Accent1 2 2 2 6" xfId="3691"/>
    <cellStyle name="40% - Accent1 2 2 3" xfId="467"/>
    <cellStyle name="40% - Accent1 2 2 3 2" xfId="3692"/>
    <cellStyle name="40% - Accent1 2 2 3 2 2" xfId="3693"/>
    <cellStyle name="40% - Accent1 2 2 3 2 2 2" xfId="3694"/>
    <cellStyle name="40% - Accent1 2 2 3 2 3" xfId="3695"/>
    <cellStyle name="40% - Accent1 2 2 3 3" xfId="3696"/>
    <cellStyle name="40% - Accent1 2 2 3 3 2" xfId="3697"/>
    <cellStyle name="40% - Accent1 2 2 3 4" xfId="3698"/>
    <cellStyle name="40% - Accent1 2 2 3 5" xfId="3699"/>
    <cellStyle name="40% - Accent1 2 2 4" xfId="468"/>
    <cellStyle name="40% - Accent1 2 2 4 2" xfId="3700"/>
    <cellStyle name="40% - Accent1 2 2 4 2 2" xfId="3701"/>
    <cellStyle name="40% - Accent1 2 2 4 3" xfId="3702"/>
    <cellStyle name="40% - Accent1 2 2 5" xfId="469"/>
    <cellStyle name="40% - Accent1 2 2 5 2" xfId="3703"/>
    <cellStyle name="40% - Accent1 2 2 6" xfId="3704"/>
    <cellStyle name="40% - Accent1 2 2 7" xfId="3705"/>
    <cellStyle name="40% - Accent1 2 3" xfId="470"/>
    <cellStyle name="40% - Accent1 2 3 2" xfId="3706"/>
    <cellStyle name="40% - Accent1 2 3 2 2" xfId="3707"/>
    <cellStyle name="40% - Accent1 2 3 2 2 2" xfId="3708"/>
    <cellStyle name="40% - Accent1 2 3 2 2 2 2" xfId="3709"/>
    <cellStyle name="40% - Accent1 2 3 2 2 3" xfId="3710"/>
    <cellStyle name="40% - Accent1 2 3 2 3" xfId="3711"/>
    <cellStyle name="40% - Accent1 2 3 2 3 2" xfId="3712"/>
    <cellStyle name="40% - Accent1 2 3 2 4" xfId="3713"/>
    <cellStyle name="40% - Accent1 2 3 3" xfId="3714"/>
    <cellStyle name="40% - Accent1 2 3 3 2" xfId="3715"/>
    <cellStyle name="40% - Accent1 2 3 3 2 2" xfId="3716"/>
    <cellStyle name="40% - Accent1 2 3 3 3" xfId="3717"/>
    <cellStyle name="40% - Accent1 2 3 4" xfId="3718"/>
    <cellStyle name="40% - Accent1 2 3 4 2" xfId="3719"/>
    <cellStyle name="40% - Accent1 2 3 5" xfId="3720"/>
    <cellStyle name="40% - Accent1 2 3 6" xfId="3721"/>
    <cellStyle name="40% - Accent1 2 4" xfId="471"/>
    <cellStyle name="40% - Accent1 2 4 2" xfId="3722"/>
    <cellStyle name="40% - Accent1 2 4 2 2" xfId="3723"/>
    <cellStyle name="40% - Accent1 2 4 2 2 2" xfId="3724"/>
    <cellStyle name="40% - Accent1 2 4 2 3" xfId="3725"/>
    <cellStyle name="40% - Accent1 2 4 3" xfId="3726"/>
    <cellStyle name="40% - Accent1 2 4 3 2" xfId="3727"/>
    <cellStyle name="40% - Accent1 2 4 4" xfId="3728"/>
    <cellStyle name="40% - Accent1 2 4 5" xfId="3729"/>
    <cellStyle name="40% - Accent1 2 5" xfId="472"/>
    <cellStyle name="40% - Accent1 2 5 2" xfId="3730"/>
    <cellStyle name="40% - Accent1 2 5 2 2" xfId="3731"/>
    <cellStyle name="40% - Accent1 2 5 3" xfId="3732"/>
    <cellStyle name="40% - Accent1 2 5 4" xfId="3733"/>
    <cellStyle name="40% - Accent1 2 6" xfId="473"/>
    <cellStyle name="40% - Accent1 2 6 2" xfId="3734"/>
    <cellStyle name="40% - Accent1 2 6 3" xfId="3735"/>
    <cellStyle name="40% - Accent1 2 7" xfId="474"/>
    <cellStyle name="40% - Accent1 2 8" xfId="475"/>
    <cellStyle name="40% - Accent1 2 9" xfId="476"/>
    <cellStyle name="40% - Accent1 20" xfId="477"/>
    <cellStyle name="40% - Accent1 21" xfId="478"/>
    <cellStyle name="40% - Accent1 22" xfId="479"/>
    <cellStyle name="40% - Accent1 23" xfId="480"/>
    <cellStyle name="40% - Accent1 24" xfId="481"/>
    <cellStyle name="40% - Accent1 25" xfId="482"/>
    <cellStyle name="40% - Accent1 26" xfId="483"/>
    <cellStyle name="40% - Accent1 27" xfId="484"/>
    <cellStyle name="40% - Accent1 28" xfId="485"/>
    <cellStyle name="40% - Accent1 29" xfId="486"/>
    <cellStyle name="40% - Accent1 3" xfId="487"/>
    <cellStyle name="40% - Accent1 3 2" xfId="3736"/>
    <cellStyle name="40% - Accent1 3 2 2" xfId="3737"/>
    <cellStyle name="40% - Accent1 3 2 2 2" xfId="3738"/>
    <cellStyle name="40% - Accent1 3 2 2 2 2" xfId="3739"/>
    <cellStyle name="40% - Accent1 3 2 2 2 2 2" xfId="3740"/>
    <cellStyle name="40% - Accent1 3 2 2 2 2 2 2" xfId="3741"/>
    <cellStyle name="40% - Accent1 3 2 2 2 2 3" xfId="3742"/>
    <cellStyle name="40% - Accent1 3 2 2 2 3" xfId="3743"/>
    <cellStyle name="40% - Accent1 3 2 2 2 3 2" xfId="3744"/>
    <cellStyle name="40% - Accent1 3 2 2 2 4" xfId="3745"/>
    <cellStyle name="40% - Accent1 3 2 2 3" xfId="3746"/>
    <cellStyle name="40% - Accent1 3 2 2 3 2" xfId="3747"/>
    <cellStyle name="40% - Accent1 3 2 2 3 2 2" xfId="3748"/>
    <cellStyle name="40% - Accent1 3 2 2 3 3" xfId="3749"/>
    <cellStyle name="40% - Accent1 3 2 2 4" xfId="3750"/>
    <cellStyle name="40% - Accent1 3 2 2 4 2" xfId="3751"/>
    <cellStyle name="40% - Accent1 3 2 2 5" xfId="3752"/>
    <cellStyle name="40% - Accent1 3 2 2 6" xfId="3753"/>
    <cellStyle name="40% - Accent1 3 2 3" xfId="3754"/>
    <cellStyle name="40% - Accent1 3 2 3 2" xfId="3755"/>
    <cellStyle name="40% - Accent1 3 2 3 2 2" xfId="3756"/>
    <cellStyle name="40% - Accent1 3 2 3 2 2 2" xfId="3757"/>
    <cellStyle name="40% - Accent1 3 2 3 2 3" xfId="3758"/>
    <cellStyle name="40% - Accent1 3 2 3 3" xfId="3759"/>
    <cellStyle name="40% - Accent1 3 2 3 3 2" xfId="3760"/>
    <cellStyle name="40% - Accent1 3 2 3 4" xfId="3761"/>
    <cellStyle name="40% - Accent1 3 2 4" xfId="3762"/>
    <cellStyle name="40% - Accent1 3 2 4 2" xfId="3763"/>
    <cellStyle name="40% - Accent1 3 2 4 2 2" xfId="3764"/>
    <cellStyle name="40% - Accent1 3 2 4 3" xfId="3765"/>
    <cellStyle name="40% - Accent1 3 2 5" xfId="3766"/>
    <cellStyle name="40% - Accent1 3 2 5 2" xfId="3767"/>
    <cellStyle name="40% - Accent1 3 2 6" xfId="3768"/>
    <cellStyle name="40% - Accent1 3 2 7" xfId="3769"/>
    <cellStyle name="40% - Accent1 3 3" xfId="3770"/>
    <cellStyle name="40% - Accent1 3 3 2" xfId="3771"/>
    <cellStyle name="40% - Accent1 3 3 2 2" xfId="3772"/>
    <cellStyle name="40% - Accent1 3 3 2 2 2" xfId="3773"/>
    <cellStyle name="40% - Accent1 3 3 2 2 2 2" xfId="3774"/>
    <cellStyle name="40% - Accent1 3 3 2 2 3" xfId="3775"/>
    <cellStyle name="40% - Accent1 3 3 2 3" xfId="3776"/>
    <cellStyle name="40% - Accent1 3 3 2 3 2" xfId="3777"/>
    <cellStyle name="40% - Accent1 3 3 2 4" xfId="3778"/>
    <cellStyle name="40% - Accent1 3 3 3" xfId="3779"/>
    <cellStyle name="40% - Accent1 3 3 3 2" xfId="3780"/>
    <cellStyle name="40% - Accent1 3 3 3 2 2" xfId="3781"/>
    <cellStyle name="40% - Accent1 3 3 3 3" xfId="3782"/>
    <cellStyle name="40% - Accent1 3 3 4" xfId="3783"/>
    <cellStyle name="40% - Accent1 3 3 4 2" xfId="3784"/>
    <cellStyle name="40% - Accent1 3 3 5" xfId="3785"/>
    <cellStyle name="40% - Accent1 3 3 6" xfId="3786"/>
    <cellStyle name="40% - Accent1 3 4" xfId="3787"/>
    <cellStyle name="40% - Accent1 3 4 2" xfId="3788"/>
    <cellStyle name="40% - Accent1 3 4 2 2" xfId="3789"/>
    <cellStyle name="40% - Accent1 3 4 2 2 2" xfId="3790"/>
    <cellStyle name="40% - Accent1 3 4 2 3" xfId="3791"/>
    <cellStyle name="40% - Accent1 3 4 3" xfId="3792"/>
    <cellStyle name="40% - Accent1 3 4 3 2" xfId="3793"/>
    <cellStyle name="40% - Accent1 3 4 4" xfId="3794"/>
    <cellStyle name="40% - Accent1 3 4 5" xfId="3795"/>
    <cellStyle name="40% - Accent1 3 5" xfId="3796"/>
    <cellStyle name="40% - Accent1 3 5 2" xfId="3797"/>
    <cellStyle name="40% - Accent1 3 5 2 2" xfId="3798"/>
    <cellStyle name="40% - Accent1 3 5 3" xfId="3799"/>
    <cellStyle name="40% - Accent1 3 6" xfId="3800"/>
    <cellStyle name="40% - Accent1 3 6 2" xfId="3801"/>
    <cellStyle name="40% - Accent1 3 7" xfId="3802"/>
    <cellStyle name="40% - Accent1 3 8" xfId="3803"/>
    <cellStyle name="40% - Accent1 3 9" xfId="3804"/>
    <cellStyle name="40% - Accent1 30" xfId="488"/>
    <cellStyle name="40% - Accent1 31" xfId="489"/>
    <cellStyle name="40% - Accent1 32" xfId="490"/>
    <cellStyle name="40% - Accent1 33" xfId="491"/>
    <cellStyle name="40% - Accent1 34" xfId="492"/>
    <cellStyle name="40% - Accent1 35" xfId="493"/>
    <cellStyle name="40% - Accent1 4" xfId="494"/>
    <cellStyle name="40% - Accent1 4 2" xfId="3805"/>
    <cellStyle name="40% - Accent1 4 2 2" xfId="3806"/>
    <cellStyle name="40% - Accent1 4 2 2 2" xfId="3807"/>
    <cellStyle name="40% - Accent1 4 2 2 2 2" xfId="3808"/>
    <cellStyle name="40% - Accent1 4 2 2 2 2 2" xfId="3809"/>
    <cellStyle name="40% - Accent1 4 2 2 2 3" xfId="3810"/>
    <cellStyle name="40% - Accent1 4 2 2 3" xfId="3811"/>
    <cellStyle name="40% - Accent1 4 2 2 3 2" xfId="3812"/>
    <cellStyle name="40% - Accent1 4 2 2 4" xfId="3813"/>
    <cellStyle name="40% - Accent1 4 2 3" xfId="3814"/>
    <cellStyle name="40% - Accent1 4 2 3 2" xfId="3815"/>
    <cellStyle name="40% - Accent1 4 2 3 2 2" xfId="3816"/>
    <cellStyle name="40% - Accent1 4 2 3 3" xfId="3817"/>
    <cellStyle name="40% - Accent1 4 2 4" xfId="3818"/>
    <cellStyle name="40% - Accent1 4 2 4 2" xfId="3819"/>
    <cellStyle name="40% - Accent1 4 2 5" xfId="3820"/>
    <cellStyle name="40% - Accent1 4 2 6" xfId="3821"/>
    <cellStyle name="40% - Accent1 4 3" xfId="3822"/>
    <cellStyle name="40% - Accent1 4 3 2" xfId="3823"/>
    <cellStyle name="40% - Accent1 4 3 2 2" xfId="3824"/>
    <cellStyle name="40% - Accent1 4 3 2 2 2" xfId="3825"/>
    <cellStyle name="40% - Accent1 4 3 2 3" xfId="3826"/>
    <cellStyle name="40% - Accent1 4 3 3" xfId="3827"/>
    <cellStyle name="40% - Accent1 4 3 3 2" xfId="3828"/>
    <cellStyle name="40% - Accent1 4 3 4" xfId="3829"/>
    <cellStyle name="40% - Accent1 4 3 5" xfId="3830"/>
    <cellStyle name="40% - Accent1 4 4" xfId="3831"/>
    <cellStyle name="40% - Accent1 4 4 2" xfId="3832"/>
    <cellStyle name="40% - Accent1 4 4 2 2" xfId="3833"/>
    <cellStyle name="40% - Accent1 4 4 3" xfId="3834"/>
    <cellStyle name="40% - Accent1 4 5" xfId="3835"/>
    <cellStyle name="40% - Accent1 4 5 2" xfId="3836"/>
    <cellStyle name="40% - Accent1 4 6" xfId="3837"/>
    <cellStyle name="40% - Accent1 4 7" xfId="3838"/>
    <cellStyle name="40% - Accent1 5" xfId="495"/>
    <cellStyle name="40% - Accent1 5 2" xfId="3839"/>
    <cellStyle name="40% - Accent1 5 2 2" xfId="3840"/>
    <cellStyle name="40% - Accent1 5 2 2 2" xfId="3841"/>
    <cellStyle name="40% - Accent1 5 2 2 2 2" xfId="3842"/>
    <cellStyle name="40% - Accent1 5 2 2 3" xfId="3843"/>
    <cellStyle name="40% - Accent1 5 2 3" xfId="3844"/>
    <cellStyle name="40% - Accent1 5 2 3 2" xfId="3845"/>
    <cellStyle name="40% - Accent1 5 2 4" xfId="3846"/>
    <cellStyle name="40% - Accent1 5 2 5" xfId="3847"/>
    <cellStyle name="40% - Accent1 5 3" xfId="3848"/>
    <cellStyle name="40% - Accent1 5 3 2" xfId="3849"/>
    <cellStyle name="40% - Accent1 5 3 2 2" xfId="3850"/>
    <cellStyle name="40% - Accent1 5 3 3" xfId="3851"/>
    <cellStyle name="40% - Accent1 5 4" xfId="3852"/>
    <cellStyle name="40% - Accent1 5 4 2" xfId="3853"/>
    <cellStyle name="40% - Accent1 5 5" xfId="3854"/>
    <cellStyle name="40% - Accent1 5 6" xfId="3855"/>
    <cellStyle name="40% - Accent1 6" xfId="496"/>
    <cellStyle name="40% - Accent1 6 2" xfId="3856"/>
    <cellStyle name="40% - Accent1 6 2 2" xfId="3857"/>
    <cellStyle name="40% - Accent1 6 2 2 2" xfId="3858"/>
    <cellStyle name="40% - Accent1 6 2 3" xfId="3859"/>
    <cellStyle name="40% - Accent1 6 2 4" xfId="3860"/>
    <cellStyle name="40% - Accent1 6 2 5" xfId="3861"/>
    <cellStyle name="40% - Accent1 6 3" xfId="3862"/>
    <cellStyle name="40% - Accent1 6 3 2" xfId="3863"/>
    <cellStyle name="40% - Accent1 6 4" xfId="3864"/>
    <cellStyle name="40% - Accent1 6 5" xfId="3865"/>
    <cellStyle name="40% - Accent1 7" xfId="497"/>
    <cellStyle name="40% - Accent1 7 2" xfId="3866"/>
    <cellStyle name="40% - Accent1 7 2 2" xfId="3867"/>
    <cellStyle name="40% - Accent1 7 2 2 2" xfId="3868"/>
    <cellStyle name="40% - Accent1 7 2 3" xfId="3869"/>
    <cellStyle name="40% - Accent1 7 3" xfId="3870"/>
    <cellStyle name="40% - Accent1 7 3 2" xfId="3871"/>
    <cellStyle name="40% - Accent1 7 4" xfId="3872"/>
    <cellStyle name="40% - Accent1 7 5" xfId="3873"/>
    <cellStyle name="40% - Accent1 8" xfId="498"/>
    <cellStyle name="40% - Accent1 8 2" xfId="3874"/>
    <cellStyle name="40% - Accent1 8 2 2" xfId="3875"/>
    <cellStyle name="40% - Accent1 8 2 2 2" xfId="3876"/>
    <cellStyle name="40% - Accent1 8 2 3" xfId="3877"/>
    <cellStyle name="40% - Accent1 8 3" xfId="3878"/>
    <cellStyle name="40% - Accent1 8 3 2" xfId="3879"/>
    <cellStyle name="40% - Accent1 8 4" xfId="3880"/>
    <cellStyle name="40% - Accent1 8 5" xfId="3881"/>
    <cellStyle name="40% - Accent1 9" xfId="499"/>
    <cellStyle name="40% - Accent1 9 2" xfId="3882"/>
    <cellStyle name="40% - Accent1 9 2 2" xfId="3883"/>
    <cellStyle name="40% - Accent1 9 3" xfId="3884"/>
    <cellStyle name="40% - Accent1 9 4" xfId="3885"/>
    <cellStyle name="40% - Accent2 10" xfId="500"/>
    <cellStyle name="40% - Accent2 10 2" xfId="3886"/>
    <cellStyle name="40% - Accent2 10 2 2" xfId="3887"/>
    <cellStyle name="40% - Accent2 10 3" xfId="3888"/>
    <cellStyle name="40% - Accent2 10 4" xfId="3889"/>
    <cellStyle name="40% - Accent2 11" xfId="501"/>
    <cellStyle name="40% - Accent2 11 2" xfId="3890"/>
    <cellStyle name="40% - Accent2 11 2 2" xfId="3891"/>
    <cellStyle name="40% - Accent2 11 3" xfId="3892"/>
    <cellStyle name="40% - Accent2 11 4" xfId="3893"/>
    <cellStyle name="40% - Accent2 12" xfId="502"/>
    <cellStyle name="40% - Accent2 12 2" xfId="3894"/>
    <cellStyle name="40% - Accent2 12 3" xfId="3895"/>
    <cellStyle name="40% - Accent2 13" xfId="503"/>
    <cellStyle name="40% - Accent2 13 2" xfId="3896"/>
    <cellStyle name="40% - Accent2 14" xfId="504"/>
    <cellStyle name="40% - Accent2 15" xfId="505"/>
    <cellStyle name="40% - Accent2 15 2" xfId="506"/>
    <cellStyle name="40% - Accent2 15 3" xfId="507"/>
    <cellStyle name="40% - Accent2 15 4" xfId="508"/>
    <cellStyle name="40% - Accent2 15 5" xfId="509"/>
    <cellStyle name="40% - Accent2 16" xfId="510"/>
    <cellStyle name="40% - Accent2 16 2" xfId="511"/>
    <cellStyle name="40% - Accent2 16 3" xfId="512"/>
    <cellStyle name="40% - Accent2 16 4" xfId="513"/>
    <cellStyle name="40% - Accent2 16 5" xfId="514"/>
    <cellStyle name="40% - Accent2 17" xfId="515"/>
    <cellStyle name="40% - Accent2 17 2" xfId="516"/>
    <cellStyle name="40% - Accent2 17 3" xfId="517"/>
    <cellStyle name="40% - Accent2 17 4" xfId="518"/>
    <cellStyle name="40% - Accent2 17 5" xfId="519"/>
    <cellStyle name="40% - Accent2 18" xfId="520"/>
    <cellStyle name="40% - Accent2 19" xfId="521"/>
    <cellStyle name="40% - Accent2 2" xfId="522"/>
    <cellStyle name="40% - Accent2 2 2" xfId="523"/>
    <cellStyle name="40% - Accent2 2 2 2" xfId="524"/>
    <cellStyle name="40% - Accent2 2 2 2 2" xfId="525"/>
    <cellStyle name="40% - Accent2 2 2 2 2 2" xfId="3897"/>
    <cellStyle name="40% - Accent2 2 2 2 2 2 2" xfId="3898"/>
    <cellStyle name="40% - Accent2 2 2 2 2 2 2 2" xfId="3899"/>
    <cellStyle name="40% - Accent2 2 2 2 2 2 3" xfId="3900"/>
    <cellStyle name="40% - Accent2 2 2 2 2 3" xfId="3901"/>
    <cellStyle name="40% - Accent2 2 2 2 2 3 2" xfId="3902"/>
    <cellStyle name="40% - Accent2 2 2 2 2 4" xfId="3903"/>
    <cellStyle name="40% - Accent2 2 2 2 2 5" xfId="3904"/>
    <cellStyle name="40% - Accent2 2 2 2 3" xfId="526"/>
    <cellStyle name="40% - Accent2 2 2 2 3 2" xfId="3905"/>
    <cellStyle name="40% - Accent2 2 2 2 3 2 2" xfId="3906"/>
    <cellStyle name="40% - Accent2 2 2 2 3 3" xfId="3907"/>
    <cellStyle name="40% - Accent2 2 2 2 4" xfId="527"/>
    <cellStyle name="40% - Accent2 2 2 2 4 2" xfId="3908"/>
    <cellStyle name="40% - Accent2 2 2 2 5" xfId="528"/>
    <cellStyle name="40% - Accent2 2 2 2 6" xfId="3909"/>
    <cellStyle name="40% - Accent2 2 2 3" xfId="529"/>
    <cellStyle name="40% - Accent2 2 2 3 2" xfId="3910"/>
    <cellStyle name="40% - Accent2 2 2 3 2 2" xfId="3911"/>
    <cellStyle name="40% - Accent2 2 2 3 2 2 2" xfId="3912"/>
    <cellStyle name="40% - Accent2 2 2 3 2 3" xfId="3913"/>
    <cellStyle name="40% - Accent2 2 2 3 3" xfId="3914"/>
    <cellStyle name="40% - Accent2 2 2 3 3 2" xfId="3915"/>
    <cellStyle name="40% - Accent2 2 2 3 4" xfId="3916"/>
    <cellStyle name="40% - Accent2 2 2 3 5" xfId="3917"/>
    <cellStyle name="40% - Accent2 2 2 4" xfId="530"/>
    <cellStyle name="40% - Accent2 2 2 4 2" xfId="3918"/>
    <cellStyle name="40% - Accent2 2 2 4 2 2" xfId="3919"/>
    <cellStyle name="40% - Accent2 2 2 4 3" xfId="3920"/>
    <cellStyle name="40% - Accent2 2 2 5" xfId="531"/>
    <cellStyle name="40% - Accent2 2 2 5 2" xfId="3921"/>
    <cellStyle name="40% - Accent2 2 2 6" xfId="3922"/>
    <cellStyle name="40% - Accent2 2 2 7" xfId="3923"/>
    <cellStyle name="40% - Accent2 2 3" xfId="532"/>
    <cellStyle name="40% - Accent2 2 3 2" xfId="3924"/>
    <cellStyle name="40% - Accent2 2 3 2 2" xfId="3925"/>
    <cellStyle name="40% - Accent2 2 3 2 2 2" xfId="3926"/>
    <cellStyle name="40% - Accent2 2 3 2 2 2 2" xfId="3927"/>
    <cellStyle name="40% - Accent2 2 3 2 2 3" xfId="3928"/>
    <cellStyle name="40% - Accent2 2 3 2 3" xfId="3929"/>
    <cellStyle name="40% - Accent2 2 3 2 3 2" xfId="3930"/>
    <cellStyle name="40% - Accent2 2 3 2 4" xfId="3931"/>
    <cellStyle name="40% - Accent2 2 3 3" xfId="3932"/>
    <cellStyle name="40% - Accent2 2 3 3 2" xfId="3933"/>
    <cellStyle name="40% - Accent2 2 3 3 2 2" xfId="3934"/>
    <cellStyle name="40% - Accent2 2 3 3 3" xfId="3935"/>
    <cellStyle name="40% - Accent2 2 3 4" xfId="3936"/>
    <cellStyle name="40% - Accent2 2 3 4 2" xfId="3937"/>
    <cellStyle name="40% - Accent2 2 3 5" xfId="3938"/>
    <cellStyle name="40% - Accent2 2 3 6" xfId="3939"/>
    <cellStyle name="40% - Accent2 2 4" xfId="533"/>
    <cellStyle name="40% - Accent2 2 4 2" xfId="3940"/>
    <cellStyle name="40% - Accent2 2 4 2 2" xfId="3941"/>
    <cellStyle name="40% - Accent2 2 4 2 2 2" xfId="3942"/>
    <cellStyle name="40% - Accent2 2 4 2 3" xfId="3943"/>
    <cellStyle name="40% - Accent2 2 4 3" xfId="3944"/>
    <cellStyle name="40% - Accent2 2 4 3 2" xfId="3945"/>
    <cellStyle name="40% - Accent2 2 4 4" xfId="3946"/>
    <cellStyle name="40% - Accent2 2 4 5" xfId="3947"/>
    <cellStyle name="40% - Accent2 2 5" xfId="534"/>
    <cellStyle name="40% - Accent2 2 5 2" xfId="3948"/>
    <cellStyle name="40% - Accent2 2 5 2 2" xfId="3949"/>
    <cellStyle name="40% - Accent2 2 5 3" xfId="3950"/>
    <cellStyle name="40% - Accent2 2 5 4" xfId="3951"/>
    <cellStyle name="40% - Accent2 2 6" xfId="535"/>
    <cellStyle name="40% - Accent2 2 6 2" xfId="3952"/>
    <cellStyle name="40% - Accent2 2 6 3" xfId="3953"/>
    <cellStyle name="40% - Accent2 2 7" xfId="536"/>
    <cellStyle name="40% - Accent2 2 8" xfId="537"/>
    <cellStyle name="40% - Accent2 2 9" xfId="538"/>
    <cellStyle name="40% - Accent2 20" xfId="539"/>
    <cellStyle name="40% - Accent2 21" xfId="540"/>
    <cellStyle name="40% - Accent2 22" xfId="541"/>
    <cellStyle name="40% - Accent2 23" xfId="542"/>
    <cellStyle name="40% - Accent2 24" xfId="543"/>
    <cellStyle name="40% - Accent2 25" xfId="544"/>
    <cellStyle name="40% - Accent2 26" xfId="545"/>
    <cellStyle name="40% - Accent2 27" xfId="546"/>
    <cellStyle name="40% - Accent2 28" xfId="547"/>
    <cellStyle name="40% - Accent2 29" xfId="548"/>
    <cellStyle name="40% - Accent2 3" xfId="549"/>
    <cellStyle name="40% - Accent2 3 2" xfId="3954"/>
    <cellStyle name="40% - Accent2 3 2 2" xfId="3955"/>
    <cellStyle name="40% - Accent2 3 2 2 2" xfId="3956"/>
    <cellStyle name="40% - Accent2 3 2 2 2 2" xfId="3957"/>
    <cellStyle name="40% - Accent2 3 2 2 2 2 2" xfId="3958"/>
    <cellStyle name="40% - Accent2 3 2 2 2 2 2 2" xfId="3959"/>
    <cellStyle name="40% - Accent2 3 2 2 2 2 3" xfId="3960"/>
    <cellStyle name="40% - Accent2 3 2 2 2 3" xfId="3961"/>
    <cellStyle name="40% - Accent2 3 2 2 2 3 2" xfId="3962"/>
    <cellStyle name="40% - Accent2 3 2 2 2 4" xfId="3963"/>
    <cellStyle name="40% - Accent2 3 2 2 3" xfId="3964"/>
    <cellStyle name="40% - Accent2 3 2 2 3 2" xfId="3965"/>
    <cellStyle name="40% - Accent2 3 2 2 3 2 2" xfId="3966"/>
    <cellStyle name="40% - Accent2 3 2 2 3 3" xfId="3967"/>
    <cellStyle name="40% - Accent2 3 2 2 4" xfId="3968"/>
    <cellStyle name="40% - Accent2 3 2 2 4 2" xfId="3969"/>
    <cellStyle name="40% - Accent2 3 2 2 5" xfId="3970"/>
    <cellStyle name="40% - Accent2 3 2 2 6" xfId="3971"/>
    <cellStyle name="40% - Accent2 3 2 3" xfId="3972"/>
    <cellStyle name="40% - Accent2 3 2 3 2" xfId="3973"/>
    <cellStyle name="40% - Accent2 3 2 3 2 2" xfId="3974"/>
    <cellStyle name="40% - Accent2 3 2 3 2 2 2" xfId="3975"/>
    <cellStyle name="40% - Accent2 3 2 3 2 3" xfId="3976"/>
    <cellStyle name="40% - Accent2 3 2 3 3" xfId="3977"/>
    <cellStyle name="40% - Accent2 3 2 3 3 2" xfId="3978"/>
    <cellStyle name="40% - Accent2 3 2 3 4" xfId="3979"/>
    <cellStyle name="40% - Accent2 3 2 4" xfId="3980"/>
    <cellStyle name="40% - Accent2 3 2 4 2" xfId="3981"/>
    <cellStyle name="40% - Accent2 3 2 4 2 2" xfId="3982"/>
    <cellStyle name="40% - Accent2 3 2 4 3" xfId="3983"/>
    <cellStyle name="40% - Accent2 3 2 5" xfId="3984"/>
    <cellStyle name="40% - Accent2 3 2 5 2" xfId="3985"/>
    <cellStyle name="40% - Accent2 3 2 6" xfId="3986"/>
    <cellStyle name="40% - Accent2 3 2 7" xfId="3987"/>
    <cellStyle name="40% - Accent2 3 3" xfId="3988"/>
    <cellStyle name="40% - Accent2 3 3 2" xfId="3989"/>
    <cellStyle name="40% - Accent2 3 3 2 2" xfId="3990"/>
    <cellStyle name="40% - Accent2 3 3 2 2 2" xfId="3991"/>
    <cellStyle name="40% - Accent2 3 3 2 2 2 2" xfId="3992"/>
    <cellStyle name="40% - Accent2 3 3 2 2 3" xfId="3993"/>
    <cellStyle name="40% - Accent2 3 3 2 3" xfId="3994"/>
    <cellStyle name="40% - Accent2 3 3 2 3 2" xfId="3995"/>
    <cellStyle name="40% - Accent2 3 3 2 4" xfId="3996"/>
    <cellStyle name="40% - Accent2 3 3 3" xfId="3997"/>
    <cellStyle name="40% - Accent2 3 3 3 2" xfId="3998"/>
    <cellStyle name="40% - Accent2 3 3 3 2 2" xfId="3999"/>
    <cellStyle name="40% - Accent2 3 3 3 3" xfId="4000"/>
    <cellStyle name="40% - Accent2 3 3 4" xfId="4001"/>
    <cellStyle name="40% - Accent2 3 3 4 2" xfId="4002"/>
    <cellStyle name="40% - Accent2 3 3 5" xfId="4003"/>
    <cellStyle name="40% - Accent2 3 3 6" xfId="4004"/>
    <cellStyle name="40% - Accent2 3 4" xfId="4005"/>
    <cellStyle name="40% - Accent2 3 4 2" xfId="4006"/>
    <cellStyle name="40% - Accent2 3 4 2 2" xfId="4007"/>
    <cellStyle name="40% - Accent2 3 4 2 2 2" xfId="4008"/>
    <cellStyle name="40% - Accent2 3 4 2 3" xfId="4009"/>
    <cellStyle name="40% - Accent2 3 4 3" xfId="4010"/>
    <cellStyle name="40% - Accent2 3 4 3 2" xfId="4011"/>
    <cellStyle name="40% - Accent2 3 4 4" xfId="4012"/>
    <cellStyle name="40% - Accent2 3 4 5" xfId="4013"/>
    <cellStyle name="40% - Accent2 3 5" xfId="4014"/>
    <cellStyle name="40% - Accent2 3 5 2" xfId="4015"/>
    <cellStyle name="40% - Accent2 3 5 2 2" xfId="4016"/>
    <cellStyle name="40% - Accent2 3 5 3" xfId="4017"/>
    <cellStyle name="40% - Accent2 3 6" xfId="4018"/>
    <cellStyle name="40% - Accent2 3 6 2" xfId="4019"/>
    <cellStyle name="40% - Accent2 3 7" xfId="4020"/>
    <cellStyle name="40% - Accent2 3 8" xfId="4021"/>
    <cellStyle name="40% - Accent2 3 9" xfId="4022"/>
    <cellStyle name="40% - Accent2 30" xfId="550"/>
    <cellStyle name="40% - Accent2 31" xfId="551"/>
    <cellStyle name="40% - Accent2 32" xfId="552"/>
    <cellStyle name="40% - Accent2 33" xfId="553"/>
    <cellStyle name="40% - Accent2 34" xfId="554"/>
    <cellStyle name="40% - Accent2 35" xfId="555"/>
    <cellStyle name="40% - Accent2 4" xfId="556"/>
    <cellStyle name="40% - Accent2 4 2" xfId="4023"/>
    <cellStyle name="40% - Accent2 4 2 2" xfId="4024"/>
    <cellStyle name="40% - Accent2 4 2 2 2" xfId="4025"/>
    <cellStyle name="40% - Accent2 4 2 2 2 2" xfId="4026"/>
    <cellStyle name="40% - Accent2 4 2 2 2 2 2" xfId="4027"/>
    <cellStyle name="40% - Accent2 4 2 2 2 3" xfId="4028"/>
    <cellStyle name="40% - Accent2 4 2 2 3" xfId="4029"/>
    <cellStyle name="40% - Accent2 4 2 2 3 2" xfId="4030"/>
    <cellStyle name="40% - Accent2 4 2 2 4" xfId="4031"/>
    <cellStyle name="40% - Accent2 4 2 3" xfId="4032"/>
    <cellStyle name="40% - Accent2 4 2 3 2" xfId="4033"/>
    <cellStyle name="40% - Accent2 4 2 3 2 2" xfId="4034"/>
    <cellStyle name="40% - Accent2 4 2 3 3" xfId="4035"/>
    <cellStyle name="40% - Accent2 4 2 4" xfId="4036"/>
    <cellStyle name="40% - Accent2 4 2 4 2" xfId="4037"/>
    <cellStyle name="40% - Accent2 4 2 5" xfId="4038"/>
    <cellStyle name="40% - Accent2 4 2 6" xfId="4039"/>
    <cellStyle name="40% - Accent2 4 3" xfId="4040"/>
    <cellStyle name="40% - Accent2 4 3 2" xfId="4041"/>
    <cellStyle name="40% - Accent2 4 3 2 2" xfId="4042"/>
    <cellStyle name="40% - Accent2 4 3 2 2 2" xfId="4043"/>
    <cellStyle name="40% - Accent2 4 3 2 3" xfId="4044"/>
    <cellStyle name="40% - Accent2 4 3 3" xfId="4045"/>
    <cellStyle name="40% - Accent2 4 3 3 2" xfId="4046"/>
    <cellStyle name="40% - Accent2 4 3 4" xfId="4047"/>
    <cellStyle name="40% - Accent2 4 3 5" xfId="4048"/>
    <cellStyle name="40% - Accent2 4 4" xfId="4049"/>
    <cellStyle name="40% - Accent2 4 4 2" xfId="4050"/>
    <cellStyle name="40% - Accent2 4 4 2 2" xfId="4051"/>
    <cellStyle name="40% - Accent2 4 4 3" xfId="4052"/>
    <cellStyle name="40% - Accent2 4 5" xfId="4053"/>
    <cellStyle name="40% - Accent2 4 5 2" xfId="4054"/>
    <cellStyle name="40% - Accent2 4 6" xfId="4055"/>
    <cellStyle name="40% - Accent2 4 7" xfId="4056"/>
    <cellStyle name="40% - Accent2 5" xfId="557"/>
    <cellStyle name="40% - Accent2 5 2" xfId="4057"/>
    <cellStyle name="40% - Accent2 5 2 2" xfId="4058"/>
    <cellStyle name="40% - Accent2 5 2 2 2" xfId="4059"/>
    <cellStyle name="40% - Accent2 5 2 2 2 2" xfId="4060"/>
    <cellStyle name="40% - Accent2 5 2 2 3" xfId="4061"/>
    <cellStyle name="40% - Accent2 5 2 3" xfId="4062"/>
    <cellStyle name="40% - Accent2 5 2 3 2" xfId="4063"/>
    <cellStyle name="40% - Accent2 5 2 4" xfId="4064"/>
    <cellStyle name="40% - Accent2 5 2 5" xfId="4065"/>
    <cellStyle name="40% - Accent2 5 3" xfId="4066"/>
    <cellStyle name="40% - Accent2 5 3 2" xfId="4067"/>
    <cellStyle name="40% - Accent2 5 3 2 2" xfId="4068"/>
    <cellStyle name="40% - Accent2 5 3 3" xfId="4069"/>
    <cellStyle name="40% - Accent2 5 4" xfId="4070"/>
    <cellStyle name="40% - Accent2 5 4 2" xfId="4071"/>
    <cellStyle name="40% - Accent2 5 5" xfId="4072"/>
    <cellStyle name="40% - Accent2 5 6" xfId="4073"/>
    <cellStyle name="40% - Accent2 6" xfId="558"/>
    <cellStyle name="40% - Accent2 6 2" xfId="4074"/>
    <cellStyle name="40% - Accent2 6 2 2" xfId="4075"/>
    <cellStyle name="40% - Accent2 6 2 2 2" xfId="4076"/>
    <cellStyle name="40% - Accent2 6 2 3" xfId="4077"/>
    <cellStyle name="40% - Accent2 6 2 4" xfId="4078"/>
    <cellStyle name="40% - Accent2 6 2 5" xfId="4079"/>
    <cellStyle name="40% - Accent2 6 3" xfId="4080"/>
    <cellStyle name="40% - Accent2 6 3 2" xfId="4081"/>
    <cellStyle name="40% - Accent2 6 4" xfId="4082"/>
    <cellStyle name="40% - Accent2 6 5" xfId="4083"/>
    <cellStyle name="40% - Accent2 7" xfId="559"/>
    <cellStyle name="40% - Accent2 7 2" xfId="4084"/>
    <cellStyle name="40% - Accent2 7 2 2" xfId="4085"/>
    <cellStyle name="40% - Accent2 7 2 2 2" xfId="4086"/>
    <cellStyle name="40% - Accent2 7 2 3" xfId="4087"/>
    <cellStyle name="40% - Accent2 7 3" xfId="4088"/>
    <cellStyle name="40% - Accent2 7 3 2" xfId="4089"/>
    <cellStyle name="40% - Accent2 7 4" xfId="4090"/>
    <cellStyle name="40% - Accent2 7 5" xfId="4091"/>
    <cellStyle name="40% - Accent2 8" xfId="560"/>
    <cellStyle name="40% - Accent2 8 2" xfId="4092"/>
    <cellStyle name="40% - Accent2 8 2 2" xfId="4093"/>
    <cellStyle name="40% - Accent2 8 2 2 2" xfId="4094"/>
    <cellStyle name="40% - Accent2 8 2 3" xfId="4095"/>
    <cellStyle name="40% - Accent2 8 3" xfId="4096"/>
    <cellStyle name="40% - Accent2 8 3 2" xfId="4097"/>
    <cellStyle name="40% - Accent2 8 4" xfId="4098"/>
    <cellStyle name="40% - Accent2 8 5" xfId="4099"/>
    <cellStyle name="40% - Accent2 9" xfId="561"/>
    <cellStyle name="40% - Accent2 9 2" xfId="4100"/>
    <cellStyle name="40% - Accent2 9 2 2" xfId="4101"/>
    <cellStyle name="40% - Accent2 9 3" xfId="4102"/>
    <cellStyle name="40% - Accent2 9 4" xfId="4103"/>
    <cellStyle name="40% - Accent3 10" xfId="562"/>
    <cellStyle name="40% - Accent3 10 2" xfId="4104"/>
    <cellStyle name="40% - Accent3 10 2 2" xfId="4105"/>
    <cellStyle name="40% - Accent3 10 3" xfId="4106"/>
    <cellStyle name="40% - Accent3 10 4" xfId="4107"/>
    <cellStyle name="40% - Accent3 11" xfId="563"/>
    <cellStyle name="40% - Accent3 11 2" xfId="4108"/>
    <cellStyle name="40% - Accent3 11 2 2" xfId="4109"/>
    <cellStyle name="40% - Accent3 11 3" xfId="4110"/>
    <cellStyle name="40% - Accent3 11 4" xfId="4111"/>
    <cellStyle name="40% - Accent3 12" xfId="564"/>
    <cellStyle name="40% - Accent3 12 2" xfId="4112"/>
    <cellStyle name="40% - Accent3 12 3" xfId="4113"/>
    <cellStyle name="40% - Accent3 13" xfId="565"/>
    <cellStyle name="40% - Accent3 13 2" xfId="4114"/>
    <cellStyle name="40% - Accent3 14" xfId="566"/>
    <cellStyle name="40% - Accent3 15" xfId="567"/>
    <cellStyle name="40% - Accent3 15 2" xfId="568"/>
    <cellStyle name="40% - Accent3 15 3" xfId="569"/>
    <cellStyle name="40% - Accent3 15 4" xfId="570"/>
    <cellStyle name="40% - Accent3 15 5" xfId="571"/>
    <cellStyle name="40% - Accent3 16" xfId="572"/>
    <cellStyle name="40% - Accent3 16 2" xfId="573"/>
    <cellStyle name="40% - Accent3 16 3" xfId="574"/>
    <cellStyle name="40% - Accent3 16 4" xfId="575"/>
    <cellStyle name="40% - Accent3 16 5" xfId="576"/>
    <cellStyle name="40% - Accent3 17" xfId="577"/>
    <cellStyle name="40% - Accent3 17 2" xfId="578"/>
    <cellStyle name="40% - Accent3 17 3" xfId="579"/>
    <cellStyle name="40% - Accent3 17 4" xfId="580"/>
    <cellStyle name="40% - Accent3 17 5" xfId="581"/>
    <cellStyle name="40% - Accent3 18" xfId="582"/>
    <cellStyle name="40% - Accent3 19" xfId="583"/>
    <cellStyle name="40% - Accent3 2" xfId="584"/>
    <cellStyle name="40% - Accent3 2 2" xfId="585"/>
    <cellStyle name="40% - Accent3 2 2 2" xfId="586"/>
    <cellStyle name="40% - Accent3 2 2 2 2" xfId="587"/>
    <cellStyle name="40% - Accent3 2 2 2 2 2" xfId="4115"/>
    <cellStyle name="40% - Accent3 2 2 2 2 2 2" xfId="4116"/>
    <cellStyle name="40% - Accent3 2 2 2 2 2 2 2" xfId="4117"/>
    <cellStyle name="40% - Accent3 2 2 2 2 2 3" xfId="4118"/>
    <cellStyle name="40% - Accent3 2 2 2 2 3" xfId="4119"/>
    <cellStyle name="40% - Accent3 2 2 2 2 3 2" xfId="4120"/>
    <cellStyle name="40% - Accent3 2 2 2 2 4" xfId="4121"/>
    <cellStyle name="40% - Accent3 2 2 2 2 5" xfId="4122"/>
    <cellStyle name="40% - Accent3 2 2 2 3" xfId="588"/>
    <cellStyle name="40% - Accent3 2 2 2 3 2" xfId="4123"/>
    <cellStyle name="40% - Accent3 2 2 2 3 2 2" xfId="4124"/>
    <cellStyle name="40% - Accent3 2 2 2 3 3" xfId="4125"/>
    <cellStyle name="40% - Accent3 2 2 2 4" xfId="589"/>
    <cellStyle name="40% - Accent3 2 2 2 4 2" xfId="4126"/>
    <cellStyle name="40% - Accent3 2 2 2 5" xfId="590"/>
    <cellStyle name="40% - Accent3 2 2 2 6" xfId="4127"/>
    <cellStyle name="40% - Accent3 2 2 3" xfId="591"/>
    <cellStyle name="40% - Accent3 2 2 3 2" xfId="4128"/>
    <cellStyle name="40% - Accent3 2 2 3 2 2" xfId="4129"/>
    <cellStyle name="40% - Accent3 2 2 3 2 2 2" xfId="4130"/>
    <cellStyle name="40% - Accent3 2 2 3 2 3" xfId="4131"/>
    <cellStyle name="40% - Accent3 2 2 3 3" xfId="4132"/>
    <cellStyle name="40% - Accent3 2 2 3 3 2" xfId="4133"/>
    <cellStyle name="40% - Accent3 2 2 3 4" xfId="4134"/>
    <cellStyle name="40% - Accent3 2 2 3 5" xfId="4135"/>
    <cellStyle name="40% - Accent3 2 2 4" xfId="592"/>
    <cellStyle name="40% - Accent3 2 2 4 2" xfId="4136"/>
    <cellStyle name="40% - Accent3 2 2 4 2 2" xfId="4137"/>
    <cellStyle name="40% - Accent3 2 2 4 3" xfId="4138"/>
    <cellStyle name="40% - Accent3 2 2 5" xfId="593"/>
    <cellStyle name="40% - Accent3 2 2 5 2" xfId="4139"/>
    <cellStyle name="40% - Accent3 2 2 6" xfId="4140"/>
    <cellStyle name="40% - Accent3 2 2 7" xfId="4141"/>
    <cellStyle name="40% - Accent3 2 3" xfId="594"/>
    <cellStyle name="40% - Accent3 2 3 2" xfId="4142"/>
    <cellStyle name="40% - Accent3 2 3 2 2" xfId="4143"/>
    <cellStyle name="40% - Accent3 2 3 2 2 2" xfId="4144"/>
    <cellStyle name="40% - Accent3 2 3 2 2 2 2" xfId="4145"/>
    <cellStyle name="40% - Accent3 2 3 2 2 3" xfId="4146"/>
    <cellStyle name="40% - Accent3 2 3 2 3" xfId="4147"/>
    <cellStyle name="40% - Accent3 2 3 2 3 2" xfId="4148"/>
    <cellStyle name="40% - Accent3 2 3 2 4" xfId="4149"/>
    <cellStyle name="40% - Accent3 2 3 3" xfId="4150"/>
    <cellStyle name="40% - Accent3 2 3 3 2" xfId="4151"/>
    <cellStyle name="40% - Accent3 2 3 3 2 2" xfId="4152"/>
    <cellStyle name="40% - Accent3 2 3 3 3" xfId="4153"/>
    <cellStyle name="40% - Accent3 2 3 4" xfId="4154"/>
    <cellStyle name="40% - Accent3 2 3 4 2" xfId="4155"/>
    <cellStyle name="40% - Accent3 2 3 5" xfId="4156"/>
    <cellStyle name="40% - Accent3 2 3 6" xfId="4157"/>
    <cellStyle name="40% - Accent3 2 4" xfId="595"/>
    <cellStyle name="40% - Accent3 2 4 2" xfId="4158"/>
    <cellStyle name="40% - Accent3 2 4 2 2" xfId="4159"/>
    <cellStyle name="40% - Accent3 2 4 2 2 2" xfId="4160"/>
    <cellStyle name="40% - Accent3 2 4 2 3" xfId="4161"/>
    <cellStyle name="40% - Accent3 2 4 3" xfId="4162"/>
    <cellStyle name="40% - Accent3 2 4 3 2" xfId="4163"/>
    <cellStyle name="40% - Accent3 2 4 4" xfId="4164"/>
    <cellStyle name="40% - Accent3 2 4 5" xfId="4165"/>
    <cellStyle name="40% - Accent3 2 5" xfId="596"/>
    <cellStyle name="40% - Accent3 2 5 2" xfId="4166"/>
    <cellStyle name="40% - Accent3 2 5 2 2" xfId="4167"/>
    <cellStyle name="40% - Accent3 2 5 3" xfId="4168"/>
    <cellStyle name="40% - Accent3 2 5 4" xfId="4169"/>
    <cellStyle name="40% - Accent3 2 6" xfId="597"/>
    <cellStyle name="40% - Accent3 2 6 2" xfId="4170"/>
    <cellStyle name="40% - Accent3 2 6 3" xfId="4171"/>
    <cellStyle name="40% - Accent3 2 7" xfId="598"/>
    <cellStyle name="40% - Accent3 2 8" xfId="599"/>
    <cellStyle name="40% - Accent3 2 9" xfId="600"/>
    <cellStyle name="40% - Accent3 20" xfId="601"/>
    <cellStyle name="40% - Accent3 21" xfId="602"/>
    <cellStyle name="40% - Accent3 22" xfId="603"/>
    <cellStyle name="40% - Accent3 23" xfId="604"/>
    <cellStyle name="40% - Accent3 24" xfId="605"/>
    <cellStyle name="40% - Accent3 25" xfId="606"/>
    <cellStyle name="40% - Accent3 26" xfId="607"/>
    <cellStyle name="40% - Accent3 27" xfId="608"/>
    <cellStyle name="40% - Accent3 28" xfId="609"/>
    <cellStyle name="40% - Accent3 29" xfId="610"/>
    <cellStyle name="40% - Accent3 3" xfId="611"/>
    <cellStyle name="40% - Accent3 3 2" xfId="4172"/>
    <cellStyle name="40% - Accent3 3 2 2" xfId="4173"/>
    <cellStyle name="40% - Accent3 3 2 2 2" xfId="4174"/>
    <cellStyle name="40% - Accent3 3 2 2 2 2" xfId="4175"/>
    <cellStyle name="40% - Accent3 3 2 2 2 2 2" xfId="4176"/>
    <cellStyle name="40% - Accent3 3 2 2 2 2 2 2" xfId="4177"/>
    <cellStyle name="40% - Accent3 3 2 2 2 2 3" xfId="4178"/>
    <cellStyle name="40% - Accent3 3 2 2 2 3" xfId="4179"/>
    <cellStyle name="40% - Accent3 3 2 2 2 3 2" xfId="4180"/>
    <cellStyle name="40% - Accent3 3 2 2 2 4" xfId="4181"/>
    <cellStyle name="40% - Accent3 3 2 2 3" xfId="4182"/>
    <cellStyle name="40% - Accent3 3 2 2 3 2" xfId="4183"/>
    <cellStyle name="40% - Accent3 3 2 2 3 2 2" xfId="4184"/>
    <cellStyle name="40% - Accent3 3 2 2 3 3" xfId="4185"/>
    <cellStyle name="40% - Accent3 3 2 2 4" xfId="4186"/>
    <cellStyle name="40% - Accent3 3 2 2 4 2" xfId="4187"/>
    <cellStyle name="40% - Accent3 3 2 2 5" xfId="4188"/>
    <cellStyle name="40% - Accent3 3 2 2 6" xfId="4189"/>
    <cellStyle name="40% - Accent3 3 2 3" xfId="4190"/>
    <cellStyle name="40% - Accent3 3 2 3 2" xfId="4191"/>
    <cellStyle name="40% - Accent3 3 2 3 2 2" xfId="4192"/>
    <cellStyle name="40% - Accent3 3 2 3 2 2 2" xfId="4193"/>
    <cellStyle name="40% - Accent3 3 2 3 2 3" xfId="4194"/>
    <cellStyle name="40% - Accent3 3 2 3 3" xfId="4195"/>
    <cellStyle name="40% - Accent3 3 2 3 3 2" xfId="4196"/>
    <cellStyle name="40% - Accent3 3 2 3 4" xfId="4197"/>
    <cellStyle name="40% - Accent3 3 2 4" xfId="4198"/>
    <cellStyle name="40% - Accent3 3 2 4 2" xfId="4199"/>
    <cellStyle name="40% - Accent3 3 2 4 2 2" xfId="4200"/>
    <cellStyle name="40% - Accent3 3 2 4 3" xfId="4201"/>
    <cellStyle name="40% - Accent3 3 2 5" xfId="4202"/>
    <cellStyle name="40% - Accent3 3 2 5 2" xfId="4203"/>
    <cellStyle name="40% - Accent3 3 2 6" xfId="4204"/>
    <cellStyle name="40% - Accent3 3 2 7" xfId="4205"/>
    <cellStyle name="40% - Accent3 3 3" xfId="4206"/>
    <cellStyle name="40% - Accent3 3 3 2" xfId="4207"/>
    <cellStyle name="40% - Accent3 3 3 2 2" xfId="4208"/>
    <cellStyle name="40% - Accent3 3 3 2 2 2" xfId="4209"/>
    <cellStyle name="40% - Accent3 3 3 2 2 2 2" xfId="4210"/>
    <cellStyle name="40% - Accent3 3 3 2 2 3" xfId="4211"/>
    <cellStyle name="40% - Accent3 3 3 2 3" xfId="4212"/>
    <cellStyle name="40% - Accent3 3 3 2 3 2" xfId="4213"/>
    <cellStyle name="40% - Accent3 3 3 2 4" xfId="4214"/>
    <cellStyle name="40% - Accent3 3 3 3" xfId="4215"/>
    <cellStyle name="40% - Accent3 3 3 3 2" xfId="4216"/>
    <cellStyle name="40% - Accent3 3 3 3 2 2" xfId="4217"/>
    <cellStyle name="40% - Accent3 3 3 3 3" xfId="4218"/>
    <cellStyle name="40% - Accent3 3 3 4" xfId="4219"/>
    <cellStyle name="40% - Accent3 3 3 4 2" xfId="4220"/>
    <cellStyle name="40% - Accent3 3 3 5" xfId="4221"/>
    <cellStyle name="40% - Accent3 3 3 6" xfId="4222"/>
    <cellStyle name="40% - Accent3 3 4" xfId="4223"/>
    <cellStyle name="40% - Accent3 3 4 2" xfId="4224"/>
    <cellStyle name="40% - Accent3 3 4 2 2" xfId="4225"/>
    <cellStyle name="40% - Accent3 3 4 2 2 2" xfId="4226"/>
    <cellStyle name="40% - Accent3 3 4 2 3" xfId="4227"/>
    <cellStyle name="40% - Accent3 3 4 3" xfId="4228"/>
    <cellStyle name="40% - Accent3 3 4 3 2" xfId="4229"/>
    <cellStyle name="40% - Accent3 3 4 4" xfId="4230"/>
    <cellStyle name="40% - Accent3 3 4 5" xfId="4231"/>
    <cellStyle name="40% - Accent3 3 5" xfId="4232"/>
    <cellStyle name="40% - Accent3 3 5 2" xfId="4233"/>
    <cellStyle name="40% - Accent3 3 5 2 2" xfId="4234"/>
    <cellStyle name="40% - Accent3 3 5 3" xfId="4235"/>
    <cellStyle name="40% - Accent3 3 6" xfId="4236"/>
    <cellStyle name="40% - Accent3 3 6 2" xfId="4237"/>
    <cellStyle name="40% - Accent3 3 7" xfId="4238"/>
    <cellStyle name="40% - Accent3 3 8" xfId="4239"/>
    <cellStyle name="40% - Accent3 3 9" xfId="4240"/>
    <cellStyle name="40% - Accent3 30" xfId="612"/>
    <cellStyle name="40% - Accent3 31" xfId="613"/>
    <cellStyle name="40% - Accent3 32" xfId="614"/>
    <cellStyle name="40% - Accent3 33" xfId="615"/>
    <cellStyle name="40% - Accent3 34" xfId="616"/>
    <cellStyle name="40% - Accent3 35" xfId="617"/>
    <cellStyle name="40% - Accent3 4" xfId="618"/>
    <cellStyle name="40% - Accent3 4 2" xfId="4241"/>
    <cellStyle name="40% - Accent3 4 2 2" xfId="4242"/>
    <cellStyle name="40% - Accent3 4 2 2 2" xfId="4243"/>
    <cellStyle name="40% - Accent3 4 2 2 2 2" xfId="4244"/>
    <cellStyle name="40% - Accent3 4 2 2 2 2 2" xfId="4245"/>
    <cellStyle name="40% - Accent3 4 2 2 2 3" xfId="4246"/>
    <cellStyle name="40% - Accent3 4 2 2 3" xfId="4247"/>
    <cellStyle name="40% - Accent3 4 2 2 3 2" xfId="4248"/>
    <cellStyle name="40% - Accent3 4 2 2 4" xfId="4249"/>
    <cellStyle name="40% - Accent3 4 2 3" xfId="4250"/>
    <cellStyle name="40% - Accent3 4 2 3 2" xfId="4251"/>
    <cellStyle name="40% - Accent3 4 2 3 2 2" xfId="4252"/>
    <cellStyle name="40% - Accent3 4 2 3 3" xfId="4253"/>
    <cellStyle name="40% - Accent3 4 2 4" xfId="4254"/>
    <cellStyle name="40% - Accent3 4 2 4 2" xfId="4255"/>
    <cellStyle name="40% - Accent3 4 2 5" xfId="4256"/>
    <cellStyle name="40% - Accent3 4 2 6" xfId="4257"/>
    <cellStyle name="40% - Accent3 4 3" xfId="4258"/>
    <cellStyle name="40% - Accent3 4 3 2" xfId="4259"/>
    <cellStyle name="40% - Accent3 4 3 2 2" xfId="4260"/>
    <cellStyle name="40% - Accent3 4 3 2 2 2" xfId="4261"/>
    <cellStyle name="40% - Accent3 4 3 2 3" xfId="4262"/>
    <cellStyle name="40% - Accent3 4 3 3" xfId="4263"/>
    <cellStyle name="40% - Accent3 4 3 3 2" xfId="4264"/>
    <cellStyle name="40% - Accent3 4 3 4" xfId="4265"/>
    <cellStyle name="40% - Accent3 4 3 5" xfId="4266"/>
    <cellStyle name="40% - Accent3 4 4" xfId="4267"/>
    <cellStyle name="40% - Accent3 4 4 2" xfId="4268"/>
    <cellStyle name="40% - Accent3 4 4 2 2" xfId="4269"/>
    <cellStyle name="40% - Accent3 4 4 3" xfId="4270"/>
    <cellStyle name="40% - Accent3 4 5" xfId="4271"/>
    <cellStyle name="40% - Accent3 4 5 2" xfId="4272"/>
    <cellStyle name="40% - Accent3 4 6" xfId="4273"/>
    <cellStyle name="40% - Accent3 4 7" xfId="4274"/>
    <cellStyle name="40% - Accent3 5" xfId="619"/>
    <cellStyle name="40% - Accent3 5 2" xfId="4275"/>
    <cellStyle name="40% - Accent3 5 2 2" xfId="4276"/>
    <cellStyle name="40% - Accent3 5 2 2 2" xfId="4277"/>
    <cellStyle name="40% - Accent3 5 2 2 2 2" xfId="4278"/>
    <cellStyle name="40% - Accent3 5 2 2 3" xfId="4279"/>
    <cellStyle name="40% - Accent3 5 2 3" xfId="4280"/>
    <cellStyle name="40% - Accent3 5 2 3 2" xfId="4281"/>
    <cellStyle name="40% - Accent3 5 2 4" xfId="4282"/>
    <cellStyle name="40% - Accent3 5 2 5" xfId="4283"/>
    <cellStyle name="40% - Accent3 5 3" xfId="4284"/>
    <cellStyle name="40% - Accent3 5 3 2" xfId="4285"/>
    <cellStyle name="40% - Accent3 5 3 2 2" xfId="4286"/>
    <cellStyle name="40% - Accent3 5 3 3" xfId="4287"/>
    <cellStyle name="40% - Accent3 5 4" xfId="4288"/>
    <cellStyle name="40% - Accent3 5 4 2" xfId="4289"/>
    <cellStyle name="40% - Accent3 5 5" xfId="4290"/>
    <cellStyle name="40% - Accent3 5 6" xfId="4291"/>
    <cellStyle name="40% - Accent3 6" xfId="620"/>
    <cellStyle name="40% - Accent3 6 2" xfId="4292"/>
    <cellStyle name="40% - Accent3 6 2 2" xfId="4293"/>
    <cellStyle name="40% - Accent3 6 2 2 2" xfId="4294"/>
    <cellStyle name="40% - Accent3 6 2 3" xfId="4295"/>
    <cellStyle name="40% - Accent3 6 2 4" xfId="4296"/>
    <cellStyle name="40% - Accent3 6 2 5" xfId="4297"/>
    <cellStyle name="40% - Accent3 6 3" xfId="4298"/>
    <cellStyle name="40% - Accent3 6 3 2" xfId="4299"/>
    <cellStyle name="40% - Accent3 6 4" xfId="4300"/>
    <cellStyle name="40% - Accent3 6 5" xfId="4301"/>
    <cellStyle name="40% - Accent3 7" xfId="621"/>
    <cellStyle name="40% - Accent3 7 2" xfId="4302"/>
    <cellStyle name="40% - Accent3 7 2 2" xfId="4303"/>
    <cellStyle name="40% - Accent3 7 2 2 2" xfId="4304"/>
    <cellStyle name="40% - Accent3 7 2 3" xfId="4305"/>
    <cellStyle name="40% - Accent3 7 3" xfId="4306"/>
    <cellStyle name="40% - Accent3 7 3 2" xfId="4307"/>
    <cellStyle name="40% - Accent3 7 4" xfId="4308"/>
    <cellStyle name="40% - Accent3 7 5" xfId="4309"/>
    <cellStyle name="40% - Accent3 8" xfId="622"/>
    <cellStyle name="40% - Accent3 8 2" xfId="4310"/>
    <cellStyle name="40% - Accent3 8 2 2" xfId="4311"/>
    <cellStyle name="40% - Accent3 8 2 2 2" xfId="4312"/>
    <cellStyle name="40% - Accent3 8 2 3" xfId="4313"/>
    <cellStyle name="40% - Accent3 8 3" xfId="4314"/>
    <cellStyle name="40% - Accent3 8 3 2" xfId="4315"/>
    <cellStyle name="40% - Accent3 8 4" xfId="4316"/>
    <cellStyle name="40% - Accent3 8 5" xfId="4317"/>
    <cellStyle name="40% - Accent3 9" xfId="623"/>
    <cellStyle name="40% - Accent3 9 2" xfId="4318"/>
    <cellStyle name="40% - Accent3 9 2 2" xfId="4319"/>
    <cellStyle name="40% - Accent3 9 3" xfId="4320"/>
    <cellStyle name="40% - Accent3 9 4" xfId="4321"/>
    <cellStyle name="40% - Accent4 10" xfId="624"/>
    <cellStyle name="40% - Accent4 10 2" xfId="4322"/>
    <cellStyle name="40% - Accent4 10 2 2" xfId="4323"/>
    <cellStyle name="40% - Accent4 10 3" xfId="4324"/>
    <cellStyle name="40% - Accent4 10 4" xfId="4325"/>
    <cellStyle name="40% - Accent4 11" xfId="625"/>
    <cellStyle name="40% - Accent4 11 2" xfId="4326"/>
    <cellStyle name="40% - Accent4 11 2 2" xfId="4327"/>
    <cellStyle name="40% - Accent4 11 3" xfId="4328"/>
    <cellStyle name="40% - Accent4 11 4" xfId="4329"/>
    <cellStyle name="40% - Accent4 12" xfId="626"/>
    <cellStyle name="40% - Accent4 12 2" xfId="4330"/>
    <cellStyle name="40% - Accent4 12 3" xfId="4331"/>
    <cellStyle name="40% - Accent4 13" xfId="627"/>
    <cellStyle name="40% - Accent4 13 2" xfId="4332"/>
    <cellStyle name="40% - Accent4 14" xfId="628"/>
    <cellStyle name="40% - Accent4 15" xfId="629"/>
    <cellStyle name="40% - Accent4 15 2" xfId="630"/>
    <cellStyle name="40% - Accent4 15 3" xfId="631"/>
    <cellStyle name="40% - Accent4 15 4" xfId="632"/>
    <cellStyle name="40% - Accent4 15 5" xfId="633"/>
    <cellStyle name="40% - Accent4 16" xfId="634"/>
    <cellStyle name="40% - Accent4 16 2" xfId="635"/>
    <cellStyle name="40% - Accent4 16 3" xfId="636"/>
    <cellStyle name="40% - Accent4 16 4" xfId="637"/>
    <cellStyle name="40% - Accent4 16 5" xfId="638"/>
    <cellStyle name="40% - Accent4 17" xfId="639"/>
    <cellStyle name="40% - Accent4 17 2" xfId="640"/>
    <cellStyle name="40% - Accent4 17 3" xfId="641"/>
    <cellStyle name="40% - Accent4 17 4" xfId="642"/>
    <cellStyle name="40% - Accent4 17 5" xfId="643"/>
    <cellStyle name="40% - Accent4 18" xfId="644"/>
    <cellStyle name="40% - Accent4 19" xfId="645"/>
    <cellStyle name="40% - Accent4 2" xfId="646"/>
    <cellStyle name="40% - Accent4 2 2" xfId="647"/>
    <cellStyle name="40% - Accent4 2 2 2" xfId="648"/>
    <cellStyle name="40% - Accent4 2 2 2 2" xfId="649"/>
    <cellStyle name="40% - Accent4 2 2 2 2 2" xfId="4333"/>
    <cellStyle name="40% - Accent4 2 2 2 2 2 2" xfId="4334"/>
    <cellStyle name="40% - Accent4 2 2 2 2 2 2 2" xfId="4335"/>
    <cellStyle name="40% - Accent4 2 2 2 2 2 3" xfId="4336"/>
    <cellStyle name="40% - Accent4 2 2 2 2 3" xfId="4337"/>
    <cellStyle name="40% - Accent4 2 2 2 2 3 2" xfId="4338"/>
    <cellStyle name="40% - Accent4 2 2 2 2 4" xfId="4339"/>
    <cellStyle name="40% - Accent4 2 2 2 2 5" xfId="4340"/>
    <cellStyle name="40% - Accent4 2 2 2 3" xfId="650"/>
    <cellStyle name="40% - Accent4 2 2 2 3 2" xfId="4341"/>
    <cellStyle name="40% - Accent4 2 2 2 3 2 2" xfId="4342"/>
    <cellStyle name="40% - Accent4 2 2 2 3 3" xfId="4343"/>
    <cellStyle name="40% - Accent4 2 2 2 4" xfId="651"/>
    <cellStyle name="40% - Accent4 2 2 2 4 2" xfId="4344"/>
    <cellStyle name="40% - Accent4 2 2 2 5" xfId="652"/>
    <cellStyle name="40% - Accent4 2 2 2 6" xfId="4345"/>
    <cellStyle name="40% - Accent4 2 2 3" xfId="653"/>
    <cellStyle name="40% - Accent4 2 2 3 2" xfId="4346"/>
    <cellStyle name="40% - Accent4 2 2 3 2 2" xfId="4347"/>
    <cellStyle name="40% - Accent4 2 2 3 2 2 2" xfId="4348"/>
    <cellStyle name="40% - Accent4 2 2 3 2 3" xfId="4349"/>
    <cellStyle name="40% - Accent4 2 2 3 3" xfId="4350"/>
    <cellStyle name="40% - Accent4 2 2 3 3 2" xfId="4351"/>
    <cellStyle name="40% - Accent4 2 2 3 4" xfId="4352"/>
    <cellStyle name="40% - Accent4 2 2 3 5" xfId="4353"/>
    <cellStyle name="40% - Accent4 2 2 4" xfId="654"/>
    <cellStyle name="40% - Accent4 2 2 4 2" xfId="4354"/>
    <cellStyle name="40% - Accent4 2 2 4 2 2" xfId="4355"/>
    <cellStyle name="40% - Accent4 2 2 4 3" xfId="4356"/>
    <cellStyle name="40% - Accent4 2 2 5" xfId="655"/>
    <cellStyle name="40% - Accent4 2 2 5 2" xfId="4357"/>
    <cellStyle name="40% - Accent4 2 2 6" xfId="4358"/>
    <cellStyle name="40% - Accent4 2 2 7" xfId="4359"/>
    <cellStyle name="40% - Accent4 2 3" xfId="656"/>
    <cellStyle name="40% - Accent4 2 3 2" xfId="4360"/>
    <cellStyle name="40% - Accent4 2 3 2 2" xfId="4361"/>
    <cellStyle name="40% - Accent4 2 3 2 2 2" xfId="4362"/>
    <cellStyle name="40% - Accent4 2 3 2 2 2 2" xfId="4363"/>
    <cellStyle name="40% - Accent4 2 3 2 2 3" xfId="4364"/>
    <cellStyle name="40% - Accent4 2 3 2 3" xfId="4365"/>
    <cellStyle name="40% - Accent4 2 3 2 3 2" xfId="4366"/>
    <cellStyle name="40% - Accent4 2 3 2 4" xfId="4367"/>
    <cellStyle name="40% - Accent4 2 3 3" xfId="4368"/>
    <cellStyle name="40% - Accent4 2 3 3 2" xfId="4369"/>
    <cellStyle name="40% - Accent4 2 3 3 2 2" xfId="4370"/>
    <cellStyle name="40% - Accent4 2 3 3 3" xfId="4371"/>
    <cellStyle name="40% - Accent4 2 3 4" xfId="4372"/>
    <cellStyle name="40% - Accent4 2 3 4 2" xfId="4373"/>
    <cellStyle name="40% - Accent4 2 3 5" xfId="4374"/>
    <cellStyle name="40% - Accent4 2 3 6" xfId="4375"/>
    <cellStyle name="40% - Accent4 2 4" xfId="657"/>
    <cellStyle name="40% - Accent4 2 4 2" xfId="4376"/>
    <cellStyle name="40% - Accent4 2 4 2 2" xfId="4377"/>
    <cellStyle name="40% - Accent4 2 4 2 2 2" xfId="4378"/>
    <cellStyle name="40% - Accent4 2 4 2 3" xfId="4379"/>
    <cellStyle name="40% - Accent4 2 4 3" xfId="4380"/>
    <cellStyle name="40% - Accent4 2 4 3 2" xfId="4381"/>
    <cellStyle name="40% - Accent4 2 4 4" xfId="4382"/>
    <cellStyle name="40% - Accent4 2 4 5" xfId="4383"/>
    <cellStyle name="40% - Accent4 2 5" xfId="658"/>
    <cellStyle name="40% - Accent4 2 5 2" xfId="4384"/>
    <cellStyle name="40% - Accent4 2 5 2 2" xfId="4385"/>
    <cellStyle name="40% - Accent4 2 5 3" xfId="4386"/>
    <cellStyle name="40% - Accent4 2 5 4" xfId="4387"/>
    <cellStyle name="40% - Accent4 2 6" xfId="659"/>
    <cellStyle name="40% - Accent4 2 6 2" xfId="4388"/>
    <cellStyle name="40% - Accent4 2 6 3" xfId="4389"/>
    <cellStyle name="40% - Accent4 2 7" xfId="660"/>
    <cellStyle name="40% - Accent4 2 8" xfId="661"/>
    <cellStyle name="40% - Accent4 2 9" xfId="662"/>
    <cellStyle name="40% - Accent4 20" xfId="663"/>
    <cellStyle name="40% - Accent4 21" xfId="664"/>
    <cellStyle name="40% - Accent4 22" xfId="665"/>
    <cellStyle name="40% - Accent4 23" xfId="666"/>
    <cellStyle name="40% - Accent4 24" xfId="667"/>
    <cellStyle name="40% - Accent4 25" xfId="668"/>
    <cellStyle name="40% - Accent4 26" xfId="669"/>
    <cellStyle name="40% - Accent4 27" xfId="670"/>
    <cellStyle name="40% - Accent4 28" xfId="671"/>
    <cellStyle name="40% - Accent4 29" xfId="672"/>
    <cellStyle name="40% - Accent4 3" xfId="673"/>
    <cellStyle name="40% - Accent4 3 2" xfId="4390"/>
    <cellStyle name="40% - Accent4 3 2 2" xfId="4391"/>
    <cellStyle name="40% - Accent4 3 2 2 2" xfId="4392"/>
    <cellStyle name="40% - Accent4 3 2 2 2 2" xfId="4393"/>
    <cellStyle name="40% - Accent4 3 2 2 2 2 2" xfId="4394"/>
    <cellStyle name="40% - Accent4 3 2 2 2 2 2 2" xfId="4395"/>
    <cellStyle name="40% - Accent4 3 2 2 2 2 3" xfId="4396"/>
    <cellStyle name="40% - Accent4 3 2 2 2 3" xfId="4397"/>
    <cellStyle name="40% - Accent4 3 2 2 2 3 2" xfId="4398"/>
    <cellStyle name="40% - Accent4 3 2 2 2 4" xfId="4399"/>
    <cellStyle name="40% - Accent4 3 2 2 3" xfId="4400"/>
    <cellStyle name="40% - Accent4 3 2 2 3 2" xfId="4401"/>
    <cellStyle name="40% - Accent4 3 2 2 3 2 2" xfId="4402"/>
    <cellStyle name="40% - Accent4 3 2 2 3 3" xfId="4403"/>
    <cellStyle name="40% - Accent4 3 2 2 4" xfId="4404"/>
    <cellStyle name="40% - Accent4 3 2 2 4 2" xfId="4405"/>
    <cellStyle name="40% - Accent4 3 2 2 5" xfId="4406"/>
    <cellStyle name="40% - Accent4 3 2 2 6" xfId="4407"/>
    <cellStyle name="40% - Accent4 3 2 3" xfId="4408"/>
    <cellStyle name="40% - Accent4 3 2 3 2" xfId="4409"/>
    <cellStyle name="40% - Accent4 3 2 3 2 2" xfId="4410"/>
    <cellStyle name="40% - Accent4 3 2 3 2 2 2" xfId="4411"/>
    <cellStyle name="40% - Accent4 3 2 3 2 3" xfId="4412"/>
    <cellStyle name="40% - Accent4 3 2 3 3" xfId="4413"/>
    <cellStyle name="40% - Accent4 3 2 3 3 2" xfId="4414"/>
    <cellStyle name="40% - Accent4 3 2 3 4" xfId="4415"/>
    <cellStyle name="40% - Accent4 3 2 4" xfId="4416"/>
    <cellStyle name="40% - Accent4 3 2 4 2" xfId="4417"/>
    <cellStyle name="40% - Accent4 3 2 4 2 2" xfId="4418"/>
    <cellStyle name="40% - Accent4 3 2 4 3" xfId="4419"/>
    <cellStyle name="40% - Accent4 3 2 5" xfId="4420"/>
    <cellStyle name="40% - Accent4 3 2 5 2" xfId="4421"/>
    <cellStyle name="40% - Accent4 3 2 6" xfId="4422"/>
    <cellStyle name="40% - Accent4 3 2 7" xfId="4423"/>
    <cellStyle name="40% - Accent4 3 3" xfId="4424"/>
    <cellStyle name="40% - Accent4 3 3 2" xfId="4425"/>
    <cellStyle name="40% - Accent4 3 3 2 2" xfId="4426"/>
    <cellStyle name="40% - Accent4 3 3 2 2 2" xfId="4427"/>
    <cellStyle name="40% - Accent4 3 3 2 2 2 2" xfId="4428"/>
    <cellStyle name="40% - Accent4 3 3 2 2 3" xfId="4429"/>
    <cellStyle name="40% - Accent4 3 3 2 3" xfId="4430"/>
    <cellStyle name="40% - Accent4 3 3 2 3 2" xfId="4431"/>
    <cellStyle name="40% - Accent4 3 3 2 4" xfId="4432"/>
    <cellStyle name="40% - Accent4 3 3 3" xfId="4433"/>
    <cellStyle name="40% - Accent4 3 3 3 2" xfId="4434"/>
    <cellStyle name="40% - Accent4 3 3 3 2 2" xfId="4435"/>
    <cellStyle name="40% - Accent4 3 3 3 3" xfId="4436"/>
    <cellStyle name="40% - Accent4 3 3 4" xfId="4437"/>
    <cellStyle name="40% - Accent4 3 3 4 2" xfId="4438"/>
    <cellStyle name="40% - Accent4 3 3 5" xfId="4439"/>
    <cellStyle name="40% - Accent4 3 3 6" xfId="4440"/>
    <cellStyle name="40% - Accent4 3 4" xfId="4441"/>
    <cellStyle name="40% - Accent4 3 4 2" xfId="4442"/>
    <cellStyle name="40% - Accent4 3 4 2 2" xfId="4443"/>
    <cellStyle name="40% - Accent4 3 4 2 2 2" xfId="4444"/>
    <cellStyle name="40% - Accent4 3 4 2 3" xfId="4445"/>
    <cellStyle name="40% - Accent4 3 4 3" xfId="4446"/>
    <cellStyle name="40% - Accent4 3 4 3 2" xfId="4447"/>
    <cellStyle name="40% - Accent4 3 4 4" xfId="4448"/>
    <cellStyle name="40% - Accent4 3 4 5" xfId="4449"/>
    <cellStyle name="40% - Accent4 3 5" xfId="4450"/>
    <cellStyle name="40% - Accent4 3 5 2" xfId="4451"/>
    <cellStyle name="40% - Accent4 3 5 2 2" xfId="4452"/>
    <cellStyle name="40% - Accent4 3 5 3" xfId="4453"/>
    <cellStyle name="40% - Accent4 3 6" xfId="4454"/>
    <cellStyle name="40% - Accent4 3 6 2" xfId="4455"/>
    <cellStyle name="40% - Accent4 3 7" xfId="4456"/>
    <cellStyle name="40% - Accent4 3 8" xfId="4457"/>
    <cellStyle name="40% - Accent4 3 9" xfId="4458"/>
    <cellStyle name="40% - Accent4 30" xfId="674"/>
    <cellStyle name="40% - Accent4 31" xfId="675"/>
    <cellStyle name="40% - Accent4 32" xfId="676"/>
    <cellStyle name="40% - Accent4 33" xfId="677"/>
    <cellStyle name="40% - Accent4 34" xfId="678"/>
    <cellStyle name="40% - Accent4 35" xfId="679"/>
    <cellStyle name="40% - Accent4 4" xfId="680"/>
    <cellStyle name="40% - Accent4 4 2" xfId="4459"/>
    <cellStyle name="40% - Accent4 4 2 2" xfId="4460"/>
    <cellStyle name="40% - Accent4 4 2 2 2" xfId="4461"/>
    <cellStyle name="40% - Accent4 4 2 2 2 2" xfId="4462"/>
    <cellStyle name="40% - Accent4 4 2 2 2 2 2" xfId="4463"/>
    <cellStyle name="40% - Accent4 4 2 2 2 3" xfId="4464"/>
    <cellStyle name="40% - Accent4 4 2 2 3" xfId="4465"/>
    <cellStyle name="40% - Accent4 4 2 2 3 2" xfId="4466"/>
    <cellStyle name="40% - Accent4 4 2 2 4" xfId="4467"/>
    <cellStyle name="40% - Accent4 4 2 3" xfId="4468"/>
    <cellStyle name="40% - Accent4 4 2 3 2" xfId="4469"/>
    <cellStyle name="40% - Accent4 4 2 3 2 2" xfId="4470"/>
    <cellStyle name="40% - Accent4 4 2 3 3" xfId="4471"/>
    <cellStyle name="40% - Accent4 4 2 4" xfId="4472"/>
    <cellStyle name="40% - Accent4 4 2 4 2" xfId="4473"/>
    <cellStyle name="40% - Accent4 4 2 5" xfId="4474"/>
    <cellStyle name="40% - Accent4 4 2 6" xfId="4475"/>
    <cellStyle name="40% - Accent4 4 3" xfId="4476"/>
    <cellStyle name="40% - Accent4 4 3 2" xfId="4477"/>
    <cellStyle name="40% - Accent4 4 3 2 2" xfId="4478"/>
    <cellStyle name="40% - Accent4 4 3 2 2 2" xfId="4479"/>
    <cellStyle name="40% - Accent4 4 3 2 3" xfId="4480"/>
    <cellStyle name="40% - Accent4 4 3 3" xfId="4481"/>
    <cellStyle name="40% - Accent4 4 3 3 2" xfId="4482"/>
    <cellStyle name="40% - Accent4 4 3 4" xfId="4483"/>
    <cellStyle name="40% - Accent4 4 3 5" xfId="4484"/>
    <cellStyle name="40% - Accent4 4 4" xfId="4485"/>
    <cellStyle name="40% - Accent4 4 4 2" xfId="4486"/>
    <cellStyle name="40% - Accent4 4 4 2 2" xfId="4487"/>
    <cellStyle name="40% - Accent4 4 4 3" xfId="4488"/>
    <cellStyle name="40% - Accent4 4 5" xfId="4489"/>
    <cellStyle name="40% - Accent4 4 5 2" xfId="4490"/>
    <cellStyle name="40% - Accent4 4 6" xfId="4491"/>
    <cellStyle name="40% - Accent4 4 7" xfId="4492"/>
    <cellStyle name="40% - Accent4 5" xfId="681"/>
    <cellStyle name="40% - Accent4 5 2" xfId="4493"/>
    <cellStyle name="40% - Accent4 5 2 2" xfId="4494"/>
    <cellStyle name="40% - Accent4 5 2 2 2" xfId="4495"/>
    <cellStyle name="40% - Accent4 5 2 2 2 2" xfId="4496"/>
    <cellStyle name="40% - Accent4 5 2 2 3" xfId="4497"/>
    <cellStyle name="40% - Accent4 5 2 3" xfId="4498"/>
    <cellStyle name="40% - Accent4 5 2 3 2" xfId="4499"/>
    <cellStyle name="40% - Accent4 5 2 4" xfId="4500"/>
    <cellStyle name="40% - Accent4 5 2 5" xfId="4501"/>
    <cellStyle name="40% - Accent4 5 3" xfId="4502"/>
    <cellStyle name="40% - Accent4 5 3 2" xfId="4503"/>
    <cellStyle name="40% - Accent4 5 3 2 2" xfId="4504"/>
    <cellStyle name="40% - Accent4 5 3 3" xfId="4505"/>
    <cellStyle name="40% - Accent4 5 4" xfId="4506"/>
    <cellStyle name="40% - Accent4 5 4 2" xfId="4507"/>
    <cellStyle name="40% - Accent4 5 5" xfId="4508"/>
    <cellStyle name="40% - Accent4 5 6" xfId="4509"/>
    <cellStyle name="40% - Accent4 6" xfId="682"/>
    <cellStyle name="40% - Accent4 6 2" xfId="4510"/>
    <cellStyle name="40% - Accent4 6 2 2" xfId="4511"/>
    <cellStyle name="40% - Accent4 6 2 2 2" xfId="4512"/>
    <cellStyle name="40% - Accent4 6 2 3" xfId="4513"/>
    <cellStyle name="40% - Accent4 6 2 4" xfId="4514"/>
    <cellStyle name="40% - Accent4 6 2 5" xfId="4515"/>
    <cellStyle name="40% - Accent4 6 3" xfId="4516"/>
    <cellStyle name="40% - Accent4 6 3 2" xfId="4517"/>
    <cellStyle name="40% - Accent4 6 4" xfId="4518"/>
    <cellStyle name="40% - Accent4 6 5" xfId="4519"/>
    <cellStyle name="40% - Accent4 7" xfId="683"/>
    <cellStyle name="40% - Accent4 7 2" xfId="4520"/>
    <cellStyle name="40% - Accent4 7 2 2" xfId="4521"/>
    <cellStyle name="40% - Accent4 7 2 2 2" xfId="4522"/>
    <cellStyle name="40% - Accent4 7 2 3" xfId="4523"/>
    <cellStyle name="40% - Accent4 7 3" xfId="4524"/>
    <cellStyle name="40% - Accent4 7 3 2" xfId="4525"/>
    <cellStyle name="40% - Accent4 7 4" xfId="4526"/>
    <cellStyle name="40% - Accent4 7 5" xfId="4527"/>
    <cellStyle name="40% - Accent4 8" xfId="684"/>
    <cellStyle name="40% - Accent4 8 2" xfId="4528"/>
    <cellStyle name="40% - Accent4 8 2 2" xfId="4529"/>
    <cellStyle name="40% - Accent4 8 2 2 2" xfId="4530"/>
    <cellStyle name="40% - Accent4 8 2 3" xfId="4531"/>
    <cellStyle name="40% - Accent4 8 3" xfId="4532"/>
    <cellStyle name="40% - Accent4 8 3 2" xfId="4533"/>
    <cellStyle name="40% - Accent4 8 4" xfId="4534"/>
    <cellStyle name="40% - Accent4 8 5" xfId="4535"/>
    <cellStyle name="40% - Accent4 9" xfId="685"/>
    <cellStyle name="40% - Accent4 9 2" xfId="4536"/>
    <cellStyle name="40% - Accent4 9 2 2" xfId="4537"/>
    <cellStyle name="40% - Accent4 9 3" xfId="4538"/>
    <cellStyle name="40% - Accent4 9 4" xfId="4539"/>
    <cellStyle name="40% - Accent5 10" xfId="686"/>
    <cellStyle name="40% - Accent5 10 2" xfId="4540"/>
    <cellStyle name="40% - Accent5 10 2 2" xfId="4541"/>
    <cellStyle name="40% - Accent5 10 3" xfId="4542"/>
    <cellStyle name="40% - Accent5 10 4" xfId="4543"/>
    <cellStyle name="40% - Accent5 11" xfId="687"/>
    <cellStyle name="40% - Accent5 11 2" xfId="4544"/>
    <cellStyle name="40% - Accent5 11 2 2" xfId="4545"/>
    <cellStyle name="40% - Accent5 11 3" xfId="4546"/>
    <cellStyle name="40% - Accent5 11 4" xfId="4547"/>
    <cellStyle name="40% - Accent5 12" xfId="688"/>
    <cellStyle name="40% - Accent5 12 2" xfId="4548"/>
    <cellStyle name="40% - Accent5 12 3" xfId="4549"/>
    <cellStyle name="40% - Accent5 13" xfId="689"/>
    <cellStyle name="40% - Accent5 13 2" xfId="4550"/>
    <cellStyle name="40% - Accent5 14" xfId="690"/>
    <cellStyle name="40% - Accent5 15" xfId="691"/>
    <cellStyle name="40% - Accent5 15 2" xfId="692"/>
    <cellStyle name="40% - Accent5 15 3" xfId="693"/>
    <cellStyle name="40% - Accent5 15 4" xfId="694"/>
    <cellStyle name="40% - Accent5 15 5" xfId="695"/>
    <cellStyle name="40% - Accent5 16" xfId="696"/>
    <cellStyle name="40% - Accent5 16 2" xfId="697"/>
    <cellStyle name="40% - Accent5 16 3" xfId="698"/>
    <cellStyle name="40% - Accent5 16 4" xfId="699"/>
    <cellStyle name="40% - Accent5 16 5" xfId="700"/>
    <cellStyle name="40% - Accent5 17" xfId="701"/>
    <cellStyle name="40% - Accent5 17 2" xfId="702"/>
    <cellStyle name="40% - Accent5 17 3" xfId="703"/>
    <cellStyle name="40% - Accent5 17 4" xfId="704"/>
    <cellStyle name="40% - Accent5 17 5" xfId="705"/>
    <cellStyle name="40% - Accent5 18" xfId="706"/>
    <cellStyle name="40% - Accent5 19" xfId="707"/>
    <cellStyle name="40% - Accent5 2" xfId="708"/>
    <cellStyle name="40% - Accent5 2 2" xfId="709"/>
    <cellStyle name="40% - Accent5 2 2 2" xfId="710"/>
    <cellStyle name="40% - Accent5 2 2 2 2" xfId="711"/>
    <cellStyle name="40% - Accent5 2 2 2 2 2" xfId="4551"/>
    <cellStyle name="40% - Accent5 2 2 2 2 2 2" xfId="4552"/>
    <cellStyle name="40% - Accent5 2 2 2 2 2 2 2" xfId="4553"/>
    <cellStyle name="40% - Accent5 2 2 2 2 2 3" xfId="4554"/>
    <cellStyle name="40% - Accent5 2 2 2 2 3" xfId="4555"/>
    <cellStyle name="40% - Accent5 2 2 2 2 3 2" xfId="4556"/>
    <cellStyle name="40% - Accent5 2 2 2 2 4" xfId="4557"/>
    <cellStyle name="40% - Accent5 2 2 2 2 5" xfId="4558"/>
    <cellStyle name="40% - Accent5 2 2 2 3" xfId="712"/>
    <cellStyle name="40% - Accent5 2 2 2 3 2" xfId="4559"/>
    <cellStyle name="40% - Accent5 2 2 2 3 2 2" xfId="4560"/>
    <cellStyle name="40% - Accent5 2 2 2 3 3" xfId="4561"/>
    <cellStyle name="40% - Accent5 2 2 2 4" xfId="713"/>
    <cellStyle name="40% - Accent5 2 2 2 4 2" xfId="4562"/>
    <cellStyle name="40% - Accent5 2 2 2 5" xfId="714"/>
    <cellStyle name="40% - Accent5 2 2 2 6" xfId="4563"/>
    <cellStyle name="40% - Accent5 2 2 3" xfId="715"/>
    <cellStyle name="40% - Accent5 2 2 3 2" xfId="4564"/>
    <cellStyle name="40% - Accent5 2 2 3 2 2" xfId="4565"/>
    <cellStyle name="40% - Accent5 2 2 3 2 2 2" xfId="4566"/>
    <cellStyle name="40% - Accent5 2 2 3 2 3" xfId="4567"/>
    <cellStyle name="40% - Accent5 2 2 3 3" xfId="4568"/>
    <cellStyle name="40% - Accent5 2 2 3 3 2" xfId="4569"/>
    <cellStyle name="40% - Accent5 2 2 3 4" xfId="4570"/>
    <cellStyle name="40% - Accent5 2 2 3 5" xfId="4571"/>
    <cellStyle name="40% - Accent5 2 2 4" xfId="716"/>
    <cellStyle name="40% - Accent5 2 2 4 2" xfId="4572"/>
    <cellStyle name="40% - Accent5 2 2 4 2 2" xfId="4573"/>
    <cellStyle name="40% - Accent5 2 2 4 3" xfId="4574"/>
    <cellStyle name="40% - Accent5 2 2 5" xfId="717"/>
    <cellStyle name="40% - Accent5 2 2 5 2" xfId="4575"/>
    <cellStyle name="40% - Accent5 2 2 6" xfId="4576"/>
    <cellStyle name="40% - Accent5 2 2 7" xfId="4577"/>
    <cellStyle name="40% - Accent5 2 3" xfId="718"/>
    <cellStyle name="40% - Accent5 2 3 2" xfId="4578"/>
    <cellStyle name="40% - Accent5 2 3 2 2" xfId="4579"/>
    <cellStyle name="40% - Accent5 2 3 2 2 2" xfId="4580"/>
    <cellStyle name="40% - Accent5 2 3 2 2 2 2" xfId="4581"/>
    <cellStyle name="40% - Accent5 2 3 2 2 3" xfId="4582"/>
    <cellStyle name="40% - Accent5 2 3 2 3" xfId="4583"/>
    <cellStyle name="40% - Accent5 2 3 2 3 2" xfId="4584"/>
    <cellStyle name="40% - Accent5 2 3 2 4" xfId="4585"/>
    <cellStyle name="40% - Accent5 2 3 3" xfId="4586"/>
    <cellStyle name="40% - Accent5 2 3 3 2" xfId="4587"/>
    <cellStyle name="40% - Accent5 2 3 3 2 2" xfId="4588"/>
    <cellStyle name="40% - Accent5 2 3 3 3" xfId="4589"/>
    <cellStyle name="40% - Accent5 2 3 4" xfId="4590"/>
    <cellStyle name="40% - Accent5 2 3 4 2" xfId="4591"/>
    <cellStyle name="40% - Accent5 2 3 5" xfId="4592"/>
    <cellStyle name="40% - Accent5 2 3 6" xfId="4593"/>
    <cellStyle name="40% - Accent5 2 4" xfId="719"/>
    <cellStyle name="40% - Accent5 2 4 2" xfId="4594"/>
    <cellStyle name="40% - Accent5 2 4 2 2" xfId="4595"/>
    <cellStyle name="40% - Accent5 2 4 2 2 2" xfId="4596"/>
    <cellStyle name="40% - Accent5 2 4 2 3" xfId="4597"/>
    <cellStyle name="40% - Accent5 2 4 3" xfId="4598"/>
    <cellStyle name="40% - Accent5 2 4 3 2" xfId="4599"/>
    <cellStyle name="40% - Accent5 2 4 4" xfId="4600"/>
    <cellStyle name="40% - Accent5 2 4 5" xfId="4601"/>
    <cellStyle name="40% - Accent5 2 5" xfId="720"/>
    <cellStyle name="40% - Accent5 2 5 2" xfId="4602"/>
    <cellStyle name="40% - Accent5 2 5 2 2" xfId="4603"/>
    <cellStyle name="40% - Accent5 2 5 3" xfId="4604"/>
    <cellStyle name="40% - Accent5 2 5 4" xfId="4605"/>
    <cellStyle name="40% - Accent5 2 6" xfId="721"/>
    <cellStyle name="40% - Accent5 2 6 2" xfId="4606"/>
    <cellStyle name="40% - Accent5 2 6 3" xfId="4607"/>
    <cellStyle name="40% - Accent5 2 7" xfId="722"/>
    <cellStyle name="40% - Accent5 2 8" xfId="723"/>
    <cellStyle name="40% - Accent5 2 9" xfId="724"/>
    <cellStyle name="40% - Accent5 20" xfId="725"/>
    <cellStyle name="40% - Accent5 21" xfId="726"/>
    <cellStyle name="40% - Accent5 22" xfId="727"/>
    <cellStyle name="40% - Accent5 23" xfId="728"/>
    <cellStyle name="40% - Accent5 24" xfId="729"/>
    <cellStyle name="40% - Accent5 25" xfId="730"/>
    <cellStyle name="40% - Accent5 26" xfId="731"/>
    <cellStyle name="40% - Accent5 27" xfId="732"/>
    <cellStyle name="40% - Accent5 28" xfId="733"/>
    <cellStyle name="40% - Accent5 29" xfId="734"/>
    <cellStyle name="40% - Accent5 3" xfId="735"/>
    <cellStyle name="40% - Accent5 3 2" xfId="4608"/>
    <cellStyle name="40% - Accent5 3 2 2" xfId="4609"/>
    <cellStyle name="40% - Accent5 3 2 2 2" xfId="4610"/>
    <cellStyle name="40% - Accent5 3 2 2 2 2" xfId="4611"/>
    <cellStyle name="40% - Accent5 3 2 2 2 2 2" xfId="4612"/>
    <cellStyle name="40% - Accent5 3 2 2 2 2 2 2" xfId="4613"/>
    <cellStyle name="40% - Accent5 3 2 2 2 2 3" xfId="4614"/>
    <cellStyle name="40% - Accent5 3 2 2 2 3" xfId="4615"/>
    <cellStyle name="40% - Accent5 3 2 2 2 3 2" xfId="4616"/>
    <cellStyle name="40% - Accent5 3 2 2 2 4" xfId="4617"/>
    <cellStyle name="40% - Accent5 3 2 2 3" xfId="4618"/>
    <cellStyle name="40% - Accent5 3 2 2 3 2" xfId="4619"/>
    <cellStyle name="40% - Accent5 3 2 2 3 2 2" xfId="4620"/>
    <cellStyle name="40% - Accent5 3 2 2 3 3" xfId="4621"/>
    <cellStyle name="40% - Accent5 3 2 2 4" xfId="4622"/>
    <cellStyle name="40% - Accent5 3 2 2 4 2" xfId="4623"/>
    <cellStyle name="40% - Accent5 3 2 2 5" xfId="4624"/>
    <cellStyle name="40% - Accent5 3 2 2 6" xfId="4625"/>
    <cellStyle name="40% - Accent5 3 2 3" xfId="4626"/>
    <cellStyle name="40% - Accent5 3 2 3 2" xfId="4627"/>
    <cellStyle name="40% - Accent5 3 2 3 2 2" xfId="4628"/>
    <cellStyle name="40% - Accent5 3 2 3 2 2 2" xfId="4629"/>
    <cellStyle name="40% - Accent5 3 2 3 2 3" xfId="4630"/>
    <cellStyle name="40% - Accent5 3 2 3 3" xfId="4631"/>
    <cellStyle name="40% - Accent5 3 2 3 3 2" xfId="4632"/>
    <cellStyle name="40% - Accent5 3 2 3 4" xfId="4633"/>
    <cellStyle name="40% - Accent5 3 2 4" xfId="4634"/>
    <cellStyle name="40% - Accent5 3 2 4 2" xfId="4635"/>
    <cellStyle name="40% - Accent5 3 2 4 2 2" xfId="4636"/>
    <cellStyle name="40% - Accent5 3 2 4 3" xfId="4637"/>
    <cellStyle name="40% - Accent5 3 2 5" xfId="4638"/>
    <cellStyle name="40% - Accent5 3 2 5 2" xfId="4639"/>
    <cellStyle name="40% - Accent5 3 2 6" xfId="4640"/>
    <cellStyle name="40% - Accent5 3 2 7" xfId="4641"/>
    <cellStyle name="40% - Accent5 3 3" xfId="4642"/>
    <cellStyle name="40% - Accent5 3 3 2" xfId="4643"/>
    <cellStyle name="40% - Accent5 3 3 2 2" xfId="4644"/>
    <cellStyle name="40% - Accent5 3 3 2 2 2" xfId="4645"/>
    <cellStyle name="40% - Accent5 3 3 2 2 2 2" xfId="4646"/>
    <cellStyle name="40% - Accent5 3 3 2 2 3" xfId="4647"/>
    <cellStyle name="40% - Accent5 3 3 2 3" xfId="4648"/>
    <cellStyle name="40% - Accent5 3 3 2 3 2" xfId="4649"/>
    <cellStyle name="40% - Accent5 3 3 2 4" xfId="4650"/>
    <cellStyle name="40% - Accent5 3 3 3" xfId="4651"/>
    <cellStyle name="40% - Accent5 3 3 3 2" xfId="4652"/>
    <cellStyle name="40% - Accent5 3 3 3 2 2" xfId="4653"/>
    <cellStyle name="40% - Accent5 3 3 3 3" xfId="4654"/>
    <cellStyle name="40% - Accent5 3 3 4" xfId="4655"/>
    <cellStyle name="40% - Accent5 3 3 4 2" xfId="4656"/>
    <cellStyle name="40% - Accent5 3 3 5" xfId="4657"/>
    <cellStyle name="40% - Accent5 3 3 6" xfId="4658"/>
    <cellStyle name="40% - Accent5 3 4" xfId="4659"/>
    <cellStyle name="40% - Accent5 3 4 2" xfId="4660"/>
    <cellStyle name="40% - Accent5 3 4 2 2" xfId="4661"/>
    <cellStyle name="40% - Accent5 3 4 2 2 2" xfId="4662"/>
    <cellStyle name="40% - Accent5 3 4 2 3" xfId="4663"/>
    <cellStyle name="40% - Accent5 3 4 3" xfId="4664"/>
    <cellStyle name="40% - Accent5 3 4 3 2" xfId="4665"/>
    <cellStyle name="40% - Accent5 3 4 4" xfId="4666"/>
    <cellStyle name="40% - Accent5 3 4 5" xfId="4667"/>
    <cellStyle name="40% - Accent5 3 5" xfId="4668"/>
    <cellStyle name="40% - Accent5 3 5 2" xfId="4669"/>
    <cellStyle name="40% - Accent5 3 5 2 2" xfId="4670"/>
    <cellStyle name="40% - Accent5 3 5 3" xfId="4671"/>
    <cellStyle name="40% - Accent5 3 6" xfId="4672"/>
    <cellStyle name="40% - Accent5 3 6 2" xfId="4673"/>
    <cellStyle name="40% - Accent5 3 7" xfId="4674"/>
    <cellStyle name="40% - Accent5 3 8" xfId="4675"/>
    <cellStyle name="40% - Accent5 3 9" xfId="4676"/>
    <cellStyle name="40% - Accent5 30" xfId="736"/>
    <cellStyle name="40% - Accent5 31" xfId="737"/>
    <cellStyle name="40% - Accent5 32" xfId="738"/>
    <cellStyle name="40% - Accent5 33" xfId="739"/>
    <cellStyle name="40% - Accent5 34" xfId="740"/>
    <cellStyle name="40% - Accent5 35" xfId="741"/>
    <cellStyle name="40% - Accent5 4" xfId="742"/>
    <cellStyle name="40% - Accent5 4 2" xfId="4677"/>
    <cellStyle name="40% - Accent5 4 2 2" xfId="4678"/>
    <cellStyle name="40% - Accent5 4 2 2 2" xfId="4679"/>
    <cellStyle name="40% - Accent5 4 2 2 2 2" xfId="4680"/>
    <cellStyle name="40% - Accent5 4 2 2 2 2 2" xfId="4681"/>
    <cellStyle name="40% - Accent5 4 2 2 2 3" xfId="4682"/>
    <cellStyle name="40% - Accent5 4 2 2 3" xfId="4683"/>
    <cellStyle name="40% - Accent5 4 2 2 3 2" xfId="4684"/>
    <cellStyle name="40% - Accent5 4 2 2 4" xfId="4685"/>
    <cellStyle name="40% - Accent5 4 2 3" xfId="4686"/>
    <cellStyle name="40% - Accent5 4 2 3 2" xfId="4687"/>
    <cellStyle name="40% - Accent5 4 2 3 2 2" xfId="4688"/>
    <cellStyle name="40% - Accent5 4 2 3 3" xfId="4689"/>
    <cellStyle name="40% - Accent5 4 2 4" xfId="4690"/>
    <cellStyle name="40% - Accent5 4 2 4 2" xfId="4691"/>
    <cellStyle name="40% - Accent5 4 2 5" xfId="4692"/>
    <cellStyle name="40% - Accent5 4 2 6" xfId="4693"/>
    <cellStyle name="40% - Accent5 4 3" xfId="4694"/>
    <cellStyle name="40% - Accent5 4 3 2" xfId="4695"/>
    <cellStyle name="40% - Accent5 4 3 2 2" xfId="4696"/>
    <cellStyle name="40% - Accent5 4 3 2 2 2" xfId="4697"/>
    <cellStyle name="40% - Accent5 4 3 2 3" xfId="4698"/>
    <cellStyle name="40% - Accent5 4 3 3" xfId="4699"/>
    <cellStyle name="40% - Accent5 4 3 3 2" xfId="4700"/>
    <cellStyle name="40% - Accent5 4 3 4" xfId="4701"/>
    <cellStyle name="40% - Accent5 4 3 5" xfId="4702"/>
    <cellStyle name="40% - Accent5 4 4" xfId="4703"/>
    <cellStyle name="40% - Accent5 4 4 2" xfId="4704"/>
    <cellStyle name="40% - Accent5 4 4 2 2" xfId="4705"/>
    <cellStyle name="40% - Accent5 4 4 3" xfId="4706"/>
    <cellStyle name="40% - Accent5 4 5" xfId="4707"/>
    <cellStyle name="40% - Accent5 4 5 2" xfId="4708"/>
    <cellStyle name="40% - Accent5 4 6" xfId="4709"/>
    <cellStyle name="40% - Accent5 4 7" xfId="4710"/>
    <cellStyle name="40% - Accent5 5" xfId="743"/>
    <cellStyle name="40% - Accent5 5 2" xfId="4711"/>
    <cellStyle name="40% - Accent5 5 2 2" xfId="4712"/>
    <cellStyle name="40% - Accent5 5 2 2 2" xfId="4713"/>
    <cellStyle name="40% - Accent5 5 2 2 2 2" xfId="4714"/>
    <cellStyle name="40% - Accent5 5 2 2 3" xfId="4715"/>
    <cellStyle name="40% - Accent5 5 2 3" xfId="4716"/>
    <cellStyle name="40% - Accent5 5 2 3 2" xfId="4717"/>
    <cellStyle name="40% - Accent5 5 2 4" xfId="4718"/>
    <cellStyle name="40% - Accent5 5 2 5" xfId="4719"/>
    <cellStyle name="40% - Accent5 5 3" xfId="4720"/>
    <cellStyle name="40% - Accent5 5 3 2" xfId="4721"/>
    <cellStyle name="40% - Accent5 5 3 2 2" xfId="4722"/>
    <cellStyle name="40% - Accent5 5 3 3" xfId="4723"/>
    <cellStyle name="40% - Accent5 5 4" xfId="4724"/>
    <cellStyle name="40% - Accent5 5 4 2" xfId="4725"/>
    <cellStyle name="40% - Accent5 5 5" xfId="4726"/>
    <cellStyle name="40% - Accent5 5 6" xfId="4727"/>
    <cellStyle name="40% - Accent5 6" xfId="744"/>
    <cellStyle name="40% - Accent5 6 2" xfId="4728"/>
    <cellStyle name="40% - Accent5 6 2 2" xfId="4729"/>
    <cellStyle name="40% - Accent5 6 2 2 2" xfId="4730"/>
    <cellStyle name="40% - Accent5 6 2 3" xfId="4731"/>
    <cellStyle name="40% - Accent5 6 2 4" xfId="4732"/>
    <cellStyle name="40% - Accent5 6 2 5" xfId="4733"/>
    <cellStyle name="40% - Accent5 6 3" xfId="4734"/>
    <cellStyle name="40% - Accent5 6 3 2" xfId="4735"/>
    <cellStyle name="40% - Accent5 6 4" xfId="4736"/>
    <cellStyle name="40% - Accent5 6 5" xfId="4737"/>
    <cellStyle name="40% - Accent5 7" xfId="745"/>
    <cellStyle name="40% - Accent5 7 2" xfId="4738"/>
    <cellStyle name="40% - Accent5 7 2 2" xfId="4739"/>
    <cellStyle name="40% - Accent5 7 2 2 2" xfId="4740"/>
    <cellStyle name="40% - Accent5 7 2 3" xfId="4741"/>
    <cellStyle name="40% - Accent5 7 3" xfId="4742"/>
    <cellStyle name="40% - Accent5 7 3 2" xfId="4743"/>
    <cellStyle name="40% - Accent5 7 4" xfId="4744"/>
    <cellStyle name="40% - Accent5 7 5" xfId="4745"/>
    <cellStyle name="40% - Accent5 8" xfId="746"/>
    <cellStyle name="40% - Accent5 8 2" xfId="4746"/>
    <cellStyle name="40% - Accent5 8 2 2" xfId="4747"/>
    <cellStyle name="40% - Accent5 8 2 2 2" xfId="4748"/>
    <cellStyle name="40% - Accent5 8 2 3" xfId="4749"/>
    <cellStyle name="40% - Accent5 8 3" xfId="4750"/>
    <cellStyle name="40% - Accent5 8 3 2" xfId="4751"/>
    <cellStyle name="40% - Accent5 8 4" xfId="4752"/>
    <cellStyle name="40% - Accent5 8 5" xfId="4753"/>
    <cellStyle name="40% - Accent5 9" xfId="747"/>
    <cellStyle name="40% - Accent5 9 2" xfId="4754"/>
    <cellStyle name="40% - Accent5 9 2 2" xfId="4755"/>
    <cellStyle name="40% - Accent5 9 3" xfId="4756"/>
    <cellStyle name="40% - Accent5 9 4" xfId="4757"/>
    <cellStyle name="40% - Accent6 10" xfId="748"/>
    <cellStyle name="40% - Accent6 10 2" xfId="4758"/>
    <cellStyle name="40% - Accent6 10 2 2" xfId="4759"/>
    <cellStyle name="40% - Accent6 10 3" xfId="4760"/>
    <cellStyle name="40% - Accent6 10 4" xfId="4761"/>
    <cellStyle name="40% - Accent6 11" xfId="749"/>
    <cellStyle name="40% - Accent6 11 2" xfId="4762"/>
    <cellStyle name="40% - Accent6 11 2 2" xfId="4763"/>
    <cellStyle name="40% - Accent6 11 3" xfId="4764"/>
    <cellStyle name="40% - Accent6 11 4" xfId="4765"/>
    <cellStyle name="40% - Accent6 12" xfId="750"/>
    <cellStyle name="40% - Accent6 12 2" xfId="4766"/>
    <cellStyle name="40% - Accent6 12 3" xfId="4767"/>
    <cellStyle name="40% - Accent6 13" xfId="751"/>
    <cellStyle name="40% - Accent6 13 2" xfId="4768"/>
    <cellStyle name="40% - Accent6 14" xfId="752"/>
    <cellStyle name="40% - Accent6 15" xfId="753"/>
    <cellStyle name="40% - Accent6 15 2" xfId="754"/>
    <cellStyle name="40% - Accent6 15 3" xfId="755"/>
    <cellStyle name="40% - Accent6 15 4" xfId="756"/>
    <cellStyle name="40% - Accent6 15 5" xfId="757"/>
    <cellStyle name="40% - Accent6 16" xfId="758"/>
    <cellStyle name="40% - Accent6 16 2" xfId="759"/>
    <cellStyle name="40% - Accent6 16 3" xfId="760"/>
    <cellStyle name="40% - Accent6 16 4" xfId="761"/>
    <cellStyle name="40% - Accent6 16 5" xfId="762"/>
    <cellStyle name="40% - Accent6 17" xfId="763"/>
    <cellStyle name="40% - Accent6 17 2" xfId="764"/>
    <cellStyle name="40% - Accent6 17 3" xfId="765"/>
    <cellStyle name="40% - Accent6 17 4" xfId="766"/>
    <cellStyle name="40% - Accent6 17 5" xfId="767"/>
    <cellStyle name="40% - Accent6 18" xfId="768"/>
    <cellStyle name="40% - Accent6 19" xfId="769"/>
    <cellStyle name="40% - Accent6 2" xfId="770"/>
    <cellStyle name="40% - Accent6 2 2" xfId="771"/>
    <cellStyle name="40% - Accent6 2 2 2" xfId="772"/>
    <cellStyle name="40% - Accent6 2 2 2 2" xfId="773"/>
    <cellStyle name="40% - Accent6 2 2 2 2 2" xfId="4769"/>
    <cellStyle name="40% - Accent6 2 2 2 2 2 2" xfId="4770"/>
    <cellStyle name="40% - Accent6 2 2 2 2 2 2 2" xfId="4771"/>
    <cellStyle name="40% - Accent6 2 2 2 2 2 3" xfId="4772"/>
    <cellStyle name="40% - Accent6 2 2 2 2 3" xfId="4773"/>
    <cellStyle name="40% - Accent6 2 2 2 2 3 2" xfId="4774"/>
    <cellStyle name="40% - Accent6 2 2 2 2 4" xfId="4775"/>
    <cellStyle name="40% - Accent6 2 2 2 2 5" xfId="4776"/>
    <cellStyle name="40% - Accent6 2 2 2 3" xfId="774"/>
    <cellStyle name="40% - Accent6 2 2 2 3 2" xfId="4777"/>
    <cellStyle name="40% - Accent6 2 2 2 3 2 2" xfId="4778"/>
    <cellStyle name="40% - Accent6 2 2 2 3 3" xfId="4779"/>
    <cellStyle name="40% - Accent6 2 2 2 4" xfId="775"/>
    <cellStyle name="40% - Accent6 2 2 2 4 2" xfId="4780"/>
    <cellStyle name="40% - Accent6 2 2 2 5" xfId="776"/>
    <cellStyle name="40% - Accent6 2 2 2 6" xfId="4781"/>
    <cellStyle name="40% - Accent6 2 2 3" xfId="777"/>
    <cellStyle name="40% - Accent6 2 2 3 2" xfId="4782"/>
    <cellStyle name="40% - Accent6 2 2 3 2 2" xfId="4783"/>
    <cellStyle name="40% - Accent6 2 2 3 2 2 2" xfId="4784"/>
    <cellStyle name="40% - Accent6 2 2 3 2 3" xfId="4785"/>
    <cellStyle name="40% - Accent6 2 2 3 3" xfId="4786"/>
    <cellStyle name="40% - Accent6 2 2 3 3 2" xfId="4787"/>
    <cellStyle name="40% - Accent6 2 2 3 4" xfId="4788"/>
    <cellStyle name="40% - Accent6 2 2 3 5" xfId="4789"/>
    <cellStyle name="40% - Accent6 2 2 4" xfId="778"/>
    <cellStyle name="40% - Accent6 2 2 4 2" xfId="4790"/>
    <cellStyle name="40% - Accent6 2 2 4 2 2" xfId="4791"/>
    <cellStyle name="40% - Accent6 2 2 4 3" xfId="4792"/>
    <cellStyle name="40% - Accent6 2 2 5" xfId="779"/>
    <cellStyle name="40% - Accent6 2 2 5 2" xfId="4793"/>
    <cellStyle name="40% - Accent6 2 2 6" xfId="4794"/>
    <cellStyle name="40% - Accent6 2 2 7" xfId="4795"/>
    <cellStyle name="40% - Accent6 2 3" xfId="780"/>
    <cellStyle name="40% - Accent6 2 3 2" xfId="4796"/>
    <cellStyle name="40% - Accent6 2 3 2 2" xfId="4797"/>
    <cellStyle name="40% - Accent6 2 3 2 2 2" xfId="4798"/>
    <cellStyle name="40% - Accent6 2 3 2 2 2 2" xfId="4799"/>
    <cellStyle name="40% - Accent6 2 3 2 2 3" xfId="4800"/>
    <cellStyle name="40% - Accent6 2 3 2 3" xfId="4801"/>
    <cellStyle name="40% - Accent6 2 3 2 3 2" xfId="4802"/>
    <cellStyle name="40% - Accent6 2 3 2 4" xfId="4803"/>
    <cellStyle name="40% - Accent6 2 3 3" xfId="4804"/>
    <cellStyle name="40% - Accent6 2 3 3 2" xfId="4805"/>
    <cellStyle name="40% - Accent6 2 3 3 2 2" xfId="4806"/>
    <cellStyle name="40% - Accent6 2 3 3 3" xfId="4807"/>
    <cellStyle name="40% - Accent6 2 3 4" xfId="4808"/>
    <cellStyle name="40% - Accent6 2 3 4 2" xfId="4809"/>
    <cellStyle name="40% - Accent6 2 3 5" xfId="4810"/>
    <cellStyle name="40% - Accent6 2 3 6" xfId="4811"/>
    <cellStyle name="40% - Accent6 2 4" xfId="781"/>
    <cellStyle name="40% - Accent6 2 4 2" xfId="4812"/>
    <cellStyle name="40% - Accent6 2 4 2 2" xfId="4813"/>
    <cellStyle name="40% - Accent6 2 4 2 2 2" xfId="4814"/>
    <cellStyle name="40% - Accent6 2 4 2 3" xfId="4815"/>
    <cellStyle name="40% - Accent6 2 4 3" xfId="4816"/>
    <cellStyle name="40% - Accent6 2 4 3 2" xfId="4817"/>
    <cellStyle name="40% - Accent6 2 4 4" xfId="4818"/>
    <cellStyle name="40% - Accent6 2 4 5" xfId="4819"/>
    <cellStyle name="40% - Accent6 2 5" xfId="782"/>
    <cellStyle name="40% - Accent6 2 5 2" xfId="4820"/>
    <cellStyle name="40% - Accent6 2 5 2 2" xfId="4821"/>
    <cellStyle name="40% - Accent6 2 5 3" xfId="4822"/>
    <cellStyle name="40% - Accent6 2 5 4" xfId="4823"/>
    <cellStyle name="40% - Accent6 2 6" xfId="783"/>
    <cellStyle name="40% - Accent6 2 6 2" xfId="4824"/>
    <cellStyle name="40% - Accent6 2 6 3" xfId="4825"/>
    <cellStyle name="40% - Accent6 2 7" xfId="784"/>
    <cellStyle name="40% - Accent6 2 8" xfId="785"/>
    <cellStyle name="40% - Accent6 2 9" xfId="786"/>
    <cellStyle name="40% - Accent6 20" xfId="787"/>
    <cellStyle name="40% - Accent6 21" xfId="788"/>
    <cellStyle name="40% - Accent6 22" xfId="789"/>
    <cellStyle name="40% - Accent6 23" xfId="790"/>
    <cellStyle name="40% - Accent6 24" xfId="791"/>
    <cellStyle name="40% - Accent6 25" xfId="792"/>
    <cellStyle name="40% - Accent6 26" xfId="793"/>
    <cellStyle name="40% - Accent6 27" xfId="794"/>
    <cellStyle name="40% - Accent6 28" xfId="795"/>
    <cellStyle name="40% - Accent6 29" xfId="796"/>
    <cellStyle name="40% - Accent6 3" xfId="797"/>
    <cellStyle name="40% - Accent6 3 2" xfId="4826"/>
    <cellStyle name="40% - Accent6 3 2 2" xfId="4827"/>
    <cellStyle name="40% - Accent6 3 2 2 2" xfId="4828"/>
    <cellStyle name="40% - Accent6 3 2 2 2 2" xfId="4829"/>
    <cellStyle name="40% - Accent6 3 2 2 2 2 2" xfId="4830"/>
    <cellStyle name="40% - Accent6 3 2 2 2 2 2 2" xfId="4831"/>
    <cellStyle name="40% - Accent6 3 2 2 2 2 3" xfId="4832"/>
    <cellStyle name="40% - Accent6 3 2 2 2 3" xfId="4833"/>
    <cellStyle name="40% - Accent6 3 2 2 2 3 2" xfId="4834"/>
    <cellStyle name="40% - Accent6 3 2 2 2 4" xfId="4835"/>
    <cellStyle name="40% - Accent6 3 2 2 3" xfId="4836"/>
    <cellStyle name="40% - Accent6 3 2 2 3 2" xfId="4837"/>
    <cellStyle name="40% - Accent6 3 2 2 3 2 2" xfId="4838"/>
    <cellStyle name="40% - Accent6 3 2 2 3 3" xfId="4839"/>
    <cellStyle name="40% - Accent6 3 2 2 4" xfId="4840"/>
    <cellStyle name="40% - Accent6 3 2 2 4 2" xfId="4841"/>
    <cellStyle name="40% - Accent6 3 2 2 5" xfId="4842"/>
    <cellStyle name="40% - Accent6 3 2 2 6" xfId="4843"/>
    <cellStyle name="40% - Accent6 3 2 3" xfId="4844"/>
    <cellStyle name="40% - Accent6 3 2 3 2" xfId="4845"/>
    <cellStyle name="40% - Accent6 3 2 3 2 2" xfId="4846"/>
    <cellStyle name="40% - Accent6 3 2 3 2 2 2" xfId="4847"/>
    <cellStyle name="40% - Accent6 3 2 3 2 3" xfId="4848"/>
    <cellStyle name="40% - Accent6 3 2 3 3" xfId="4849"/>
    <cellStyle name="40% - Accent6 3 2 3 3 2" xfId="4850"/>
    <cellStyle name="40% - Accent6 3 2 3 4" xfId="4851"/>
    <cellStyle name="40% - Accent6 3 2 4" xfId="4852"/>
    <cellStyle name="40% - Accent6 3 2 4 2" xfId="4853"/>
    <cellStyle name="40% - Accent6 3 2 4 2 2" xfId="4854"/>
    <cellStyle name="40% - Accent6 3 2 4 3" xfId="4855"/>
    <cellStyle name="40% - Accent6 3 2 5" xfId="4856"/>
    <cellStyle name="40% - Accent6 3 2 5 2" xfId="4857"/>
    <cellStyle name="40% - Accent6 3 2 6" xfId="4858"/>
    <cellStyle name="40% - Accent6 3 2 7" xfId="4859"/>
    <cellStyle name="40% - Accent6 3 3" xfId="4860"/>
    <cellStyle name="40% - Accent6 3 3 2" xfId="4861"/>
    <cellStyle name="40% - Accent6 3 3 2 2" xfId="4862"/>
    <cellStyle name="40% - Accent6 3 3 2 2 2" xfId="4863"/>
    <cellStyle name="40% - Accent6 3 3 2 2 2 2" xfId="4864"/>
    <cellStyle name="40% - Accent6 3 3 2 2 3" xfId="4865"/>
    <cellStyle name="40% - Accent6 3 3 2 3" xfId="4866"/>
    <cellStyle name="40% - Accent6 3 3 2 3 2" xfId="4867"/>
    <cellStyle name="40% - Accent6 3 3 2 4" xfId="4868"/>
    <cellStyle name="40% - Accent6 3 3 3" xfId="4869"/>
    <cellStyle name="40% - Accent6 3 3 3 2" xfId="4870"/>
    <cellStyle name="40% - Accent6 3 3 3 2 2" xfId="4871"/>
    <cellStyle name="40% - Accent6 3 3 3 3" xfId="4872"/>
    <cellStyle name="40% - Accent6 3 3 4" xfId="4873"/>
    <cellStyle name="40% - Accent6 3 3 4 2" xfId="4874"/>
    <cellStyle name="40% - Accent6 3 3 5" xfId="4875"/>
    <cellStyle name="40% - Accent6 3 3 6" xfId="4876"/>
    <cellStyle name="40% - Accent6 3 4" xfId="4877"/>
    <cellStyle name="40% - Accent6 3 4 2" xfId="4878"/>
    <cellStyle name="40% - Accent6 3 4 2 2" xfId="4879"/>
    <cellStyle name="40% - Accent6 3 4 2 2 2" xfId="4880"/>
    <cellStyle name="40% - Accent6 3 4 2 3" xfId="4881"/>
    <cellStyle name="40% - Accent6 3 4 3" xfId="4882"/>
    <cellStyle name="40% - Accent6 3 4 3 2" xfId="4883"/>
    <cellStyle name="40% - Accent6 3 4 4" xfId="4884"/>
    <cellStyle name="40% - Accent6 3 4 5" xfId="4885"/>
    <cellStyle name="40% - Accent6 3 5" xfId="4886"/>
    <cellStyle name="40% - Accent6 3 5 2" xfId="4887"/>
    <cellStyle name="40% - Accent6 3 5 2 2" xfId="4888"/>
    <cellStyle name="40% - Accent6 3 5 3" xfId="4889"/>
    <cellStyle name="40% - Accent6 3 6" xfId="4890"/>
    <cellStyle name="40% - Accent6 3 6 2" xfId="4891"/>
    <cellStyle name="40% - Accent6 3 7" xfId="4892"/>
    <cellStyle name="40% - Accent6 3 8" xfId="4893"/>
    <cellStyle name="40% - Accent6 3 9" xfId="4894"/>
    <cellStyle name="40% - Accent6 30" xfId="798"/>
    <cellStyle name="40% - Accent6 31" xfId="799"/>
    <cellStyle name="40% - Accent6 32" xfId="800"/>
    <cellStyle name="40% - Accent6 33" xfId="801"/>
    <cellStyle name="40% - Accent6 34" xfId="802"/>
    <cellStyle name="40% - Accent6 35" xfId="803"/>
    <cellStyle name="40% - Accent6 4" xfId="804"/>
    <cellStyle name="40% - Accent6 4 2" xfId="4895"/>
    <cellStyle name="40% - Accent6 4 2 2" xfId="4896"/>
    <cellStyle name="40% - Accent6 4 2 2 2" xfId="4897"/>
    <cellStyle name="40% - Accent6 4 2 2 2 2" xfId="4898"/>
    <cellStyle name="40% - Accent6 4 2 2 2 2 2" xfId="4899"/>
    <cellStyle name="40% - Accent6 4 2 2 2 3" xfId="4900"/>
    <cellStyle name="40% - Accent6 4 2 2 3" xfId="4901"/>
    <cellStyle name="40% - Accent6 4 2 2 3 2" xfId="4902"/>
    <cellStyle name="40% - Accent6 4 2 2 4" xfId="4903"/>
    <cellStyle name="40% - Accent6 4 2 3" xfId="4904"/>
    <cellStyle name="40% - Accent6 4 2 3 2" xfId="4905"/>
    <cellStyle name="40% - Accent6 4 2 3 2 2" xfId="4906"/>
    <cellStyle name="40% - Accent6 4 2 3 3" xfId="4907"/>
    <cellStyle name="40% - Accent6 4 2 4" xfId="4908"/>
    <cellStyle name="40% - Accent6 4 2 4 2" xfId="4909"/>
    <cellStyle name="40% - Accent6 4 2 5" xfId="4910"/>
    <cellStyle name="40% - Accent6 4 2 6" xfId="4911"/>
    <cellStyle name="40% - Accent6 4 3" xfId="4912"/>
    <cellStyle name="40% - Accent6 4 3 2" xfId="4913"/>
    <cellStyle name="40% - Accent6 4 3 2 2" xfId="4914"/>
    <cellStyle name="40% - Accent6 4 3 2 2 2" xfId="4915"/>
    <cellStyle name="40% - Accent6 4 3 2 3" xfId="4916"/>
    <cellStyle name="40% - Accent6 4 3 3" xfId="4917"/>
    <cellStyle name="40% - Accent6 4 3 3 2" xfId="4918"/>
    <cellStyle name="40% - Accent6 4 3 4" xfId="4919"/>
    <cellStyle name="40% - Accent6 4 3 5" xfId="4920"/>
    <cellStyle name="40% - Accent6 4 4" xfId="4921"/>
    <cellStyle name="40% - Accent6 4 4 2" xfId="4922"/>
    <cellStyle name="40% - Accent6 4 4 2 2" xfId="4923"/>
    <cellStyle name="40% - Accent6 4 4 3" xfId="4924"/>
    <cellStyle name="40% - Accent6 4 5" xfId="4925"/>
    <cellStyle name="40% - Accent6 4 5 2" xfId="4926"/>
    <cellStyle name="40% - Accent6 4 6" xfId="4927"/>
    <cellStyle name="40% - Accent6 4 7" xfId="4928"/>
    <cellStyle name="40% - Accent6 5" xfId="805"/>
    <cellStyle name="40% - Accent6 5 2" xfId="4929"/>
    <cellStyle name="40% - Accent6 5 2 2" xfId="4930"/>
    <cellStyle name="40% - Accent6 5 2 2 2" xfId="4931"/>
    <cellStyle name="40% - Accent6 5 2 2 2 2" xfId="4932"/>
    <cellStyle name="40% - Accent6 5 2 2 3" xfId="4933"/>
    <cellStyle name="40% - Accent6 5 2 3" xfId="4934"/>
    <cellStyle name="40% - Accent6 5 2 3 2" xfId="4935"/>
    <cellStyle name="40% - Accent6 5 2 4" xfId="4936"/>
    <cellStyle name="40% - Accent6 5 2 5" xfId="4937"/>
    <cellStyle name="40% - Accent6 5 3" xfId="4938"/>
    <cellStyle name="40% - Accent6 5 3 2" xfId="4939"/>
    <cellStyle name="40% - Accent6 5 3 2 2" xfId="4940"/>
    <cellStyle name="40% - Accent6 5 3 3" xfId="4941"/>
    <cellStyle name="40% - Accent6 5 4" xfId="4942"/>
    <cellStyle name="40% - Accent6 5 4 2" xfId="4943"/>
    <cellStyle name="40% - Accent6 5 5" xfId="4944"/>
    <cellStyle name="40% - Accent6 5 6" xfId="4945"/>
    <cellStyle name="40% - Accent6 6" xfId="806"/>
    <cellStyle name="40% - Accent6 6 2" xfId="4946"/>
    <cellStyle name="40% - Accent6 6 2 2" xfId="4947"/>
    <cellStyle name="40% - Accent6 6 2 2 2" xfId="4948"/>
    <cellStyle name="40% - Accent6 6 2 3" xfId="4949"/>
    <cellStyle name="40% - Accent6 6 2 4" xfId="4950"/>
    <cellStyle name="40% - Accent6 6 2 5" xfId="4951"/>
    <cellStyle name="40% - Accent6 6 3" xfId="4952"/>
    <cellStyle name="40% - Accent6 6 3 2" xfId="4953"/>
    <cellStyle name="40% - Accent6 6 4" xfId="4954"/>
    <cellStyle name="40% - Accent6 6 5" xfId="4955"/>
    <cellStyle name="40% - Accent6 7" xfId="807"/>
    <cellStyle name="40% - Accent6 7 2" xfId="4956"/>
    <cellStyle name="40% - Accent6 7 2 2" xfId="4957"/>
    <cellStyle name="40% - Accent6 7 2 2 2" xfId="4958"/>
    <cellStyle name="40% - Accent6 7 2 3" xfId="4959"/>
    <cellStyle name="40% - Accent6 7 3" xfId="4960"/>
    <cellStyle name="40% - Accent6 7 3 2" xfId="4961"/>
    <cellStyle name="40% - Accent6 7 4" xfId="4962"/>
    <cellStyle name="40% - Accent6 7 5" xfId="4963"/>
    <cellStyle name="40% - Accent6 8" xfId="808"/>
    <cellStyle name="40% - Accent6 8 2" xfId="4964"/>
    <cellStyle name="40% - Accent6 8 2 2" xfId="4965"/>
    <cellStyle name="40% - Accent6 8 2 2 2" xfId="4966"/>
    <cellStyle name="40% - Accent6 8 2 3" xfId="4967"/>
    <cellStyle name="40% - Accent6 8 3" xfId="4968"/>
    <cellStyle name="40% - Accent6 8 3 2" xfId="4969"/>
    <cellStyle name="40% - Accent6 8 4" xfId="4970"/>
    <cellStyle name="40% - Accent6 8 5" xfId="4971"/>
    <cellStyle name="40% - Accent6 9" xfId="809"/>
    <cellStyle name="40% - Accent6 9 2" xfId="4972"/>
    <cellStyle name="40% - Accent6 9 2 2" xfId="4973"/>
    <cellStyle name="40% - Accent6 9 3" xfId="4974"/>
    <cellStyle name="40% - Accent6 9 4" xfId="4975"/>
    <cellStyle name="60% - Accent1 10" xfId="810"/>
    <cellStyle name="60% - Accent1 11" xfId="811"/>
    <cellStyle name="60% - Accent1 12" xfId="812"/>
    <cellStyle name="60% - Accent1 13" xfId="813"/>
    <cellStyle name="60% - Accent1 14" xfId="814"/>
    <cellStyle name="60% - Accent1 15" xfId="815"/>
    <cellStyle name="60% - Accent1 16" xfId="816"/>
    <cellStyle name="60% - Accent1 17" xfId="817"/>
    <cellStyle name="60% - Accent1 17 2" xfId="4976"/>
    <cellStyle name="60% - Accent1 18" xfId="818"/>
    <cellStyle name="60% - Accent1 19" xfId="819"/>
    <cellStyle name="60% - Accent1 2" xfId="820"/>
    <cellStyle name="60% - Accent1 2 2" xfId="821"/>
    <cellStyle name="60% - Accent1 2 2 2" xfId="822"/>
    <cellStyle name="60% - Accent1 2 2 2 2" xfId="823"/>
    <cellStyle name="60% - Accent1 2 2 2 3" xfId="824"/>
    <cellStyle name="60% - Accent1 2 2 2 4" xfId="825"/>
    <cellStyle name="60% - Accent1 2 2 2 5" xfId="826"/>
    <cellStyle name="60% - Accent1 2 2 3" xfId="827"/>
    <cellStyle name="60% - Accent1 2 2 4" xfId="828"/>
    <cellStyle name="60% - Accent1 2 2 5" xfId="829"/>
    <cellStyle name="60% - Accent1 2 3" xfId="830"/>
    <cellStyle name="60% - Accent1 2 4" xfId="831"/>
    <cellStyle name="60% - Accent1 2 5" xfId="832"/>
    <cellStyle name="60% - Accent1 2 6" xfId="833"/>
    <cellStyle name="60% - Accent1 2 7" xfId="834"/>
    <cellStyle name="60% - Accent1 2 8" xfId="835"/>
    <cellStyle name="60% - Accent1 2 9" xfId="836"/>
    <cellStyle name="60% - Accent1 20" xfId="837"/>
    <cellStyle name="60% - Accent1 21" xfId="838"/>
    <cellStyle name="60% - Accent1 22" xfId="839"/>
    <cellStyle name="60% - Accent1 3" xfId="840"/>
    <cellStyle name="60% - Accent1 3 2" xfId="4977"/>
    <cellStyle name="60% - Accent1 4" xfId="841"/>
    <cellStyle name="60% - Accent1 4 2" xfId="4978"/>
    <cellStyle name="60% - Accent1 5" xfId="842"/>
    <cellStyle name="60% - Accent1 6" xfId="843"/>
    <cellStyle name="60% - Accent1 7" xfId="844"/>
    <cellStyle name="60% - Accent1 8" xfId="845"/>
    <cellStyle name="60% - Accent1 9" xfId="846"/>
    <cellStyle name="60% - Accent2 10" xfId="847"/>
    <cellStyle name="60% - Accent2 11" xfId="848"/>
    <cellStyle name="60% - Accent2 12" xfId="849"/>
    <cellStyle name="60% - Accent2 13" xfId="850"/>
    <cellStyle name="60% - Accent2 14" xfId="851"/>
    <cellStyle name="60% - Accent2 15" xfId="852"/>
    <cellStyle name="60% - Accent2 16" xfId="853"/>
    <cellStyle name="60% - Accent2 17" xfId="854"/>
    <cellStyle name="60% - Accent2 17 2" xfId="4979"/>
    <cellStyle name="60% - Accent2 18" xfId="855"/>
    <cellStyle name="60% - Accent2 19" xfId="856"/>
    <cellStyle name="60% - Accent2 2" xfId="857"/>
    <cellStyle name="60% - Accent2 2 2" xfId="858"/>
    <cellStyle name="60% - Accent2 2 2 2" xfId="859"/>
    <cellStyle name="60% - Accent2 2 2 2 2" xfId="860"/>
    <cellStyle name="60% - Accent2 2 2 2 3" xfId="861"/>
    <cellStyle name="60% - Accent2 2 2 2 4" xfId="862"/>
    <cellStyle name="60% - Accent2 2 2 2 5" xfId="863"/>
    <cellStyle name="60% - Accent2 2 2 3" xfId="864"/>
    <cellStyle name="60% - Accent2 2 2 4" xfId="865"/>
    <cellStyle name="60% - Accent2 2 2 5" xfId="866"/>
    <cellStyle name="60% - Accent2 2 3" xfId="867"/>
    <cellStyle name="60% - Accent2 2 4" xfId="868"/>
    <cellStyle name="60% - Accent2 2 5" xfId="869"/>
    <cellStyle name="60% - Accent2 2 6" xfId="870"/>
    <cellStyle name="60% - Accent2 2 7" xfId="871"/>
    <cellStyle name="60% - Accent2 2 8" xfId="872"/>
    <cellStyle name="60% - Accent2 2 9" xfId="873"/>
    <cellStyle name="60% - Accent2 20" xfId="874"/>
    <cellStyle name="60% - Accent2 21" xfId="875"/>
    <cellStyle name="60% - Accent2 22" xfId="876"/>
    <cellStyle name="60% - Accent2 3" xfId="877"/>
    <cellStyle name="60% - Accent2 3 2" xfId="4980"/>
    <cellStyle name="60% - Accent2 4" xfId="878"/>
    <cellStyle name="60% - Accent2 4 2" xfId="4981"/>
    <cellStyle name="60% - Accent2 5" xfId="879"/>
    <cellStyle name="60% - Accent2 6" xfId="880"/>
    <cellStyle name="60% - Accent2 7" xfId="881"/>
    <cellStyle name="60% - Accent2 8" xfId="882"/>
    <cellStyle name="60% - Accent2 9" xfId="883"/>
    <cellStyle name="60% - Accent3 10" xfId="884"/>
    <cellStyle name="60% - Accent3 11" xfId="885"/>
    <cellStyle name="60% - Accent3 12" xfId="886"/>
    <cellStyle name="60% - Accent3 13" xfId="887"/>
    <cellStyle name="60% - Accent3 14" xfId="888"/>
    <cellStyle name="60% - Accent3 15" xfId="889"/>
    <cellStyle name="60% - Accent3 16" xfId="890"/>
    <cellStyle name="60% - Accent3 17" xfId="891"/>
    <cellStyle name="60% - Accent3 17 2" xfId="4982"/>
    <cellStyle name="60% - Accent3 18" xfId="892"/>
    <cellStyle name="60% - Accent3 19" xfId="893"/>
    <cellStyle name="60% - Accent3 2" xfId="894"/>
    <cellStyle name="60% - Accent3 2 2" xfId="895"/>
    <cellStyle name="60% - Accent3 2 2 2" xfId="896"/>
    <cellStyle name="60% - Accent3 2 2 2 2" xfId="897"/>
    <cellStyle name="60% - Accent3 2 2 2 3" xfId="898"/>
    <cellStyle name="60% - Accent3 2 2 2 4" xfId="899"/>
    <cellStyle name="60% - Accent3 2 2 2 5" xfId="900"/>
    <cellStyle name="60% - Accent3 2 2 3" xfId="901"/>
    <cellStyle name="60% - Accent3 2 2 4" xfId="902"/>
    <cellStyle name="60% - Accent3 2 2 5" xfId="903"/>
    <cellStyle name="60% - Accent3 2 3" xfId="904"/>
    <cellStyle name="60% - Accent3 2 4" xfId="905"/>
    <cellStyle name="60% - Accent3 2 5" xfId="906"/>
    <cellStyle name="60% - Accent3 2 6" xfId="907"/>
    <cellStyle name="60% - Accent3 2 7" xfId="908"/>
    <cellStyle name="60% - Accent3 2 8" xfId="909"/>
    <cellStyle name="60% - Accent3 2 9" xfId="910"/>
    <cellStyle name="60% - Accent3 20" xfId="911"/>
    <cellStyle name="60% - Accent3 21" xfId="912"/>
    <cellStyle name="60% - Accent3 22" xfId="913"/>
    <cellStyle name="60% - Accent3 3" xfId="914"/>
    <cellStyle name="60% - Accent3 3 2" xfId="4983"/>
    <cellStyle name="60% - Accent3 4" xfId="915"/>
    <cellStyle name="60% - Accent3 4 2" xfId="4984"/>
    <cellStyle name="60% - Accent3 5" xfId="916"/>
    <cellStyle name="60% - Accent3 6" xfId="917"/>
    <cellStyle name="60% - Accent3 7" xfId="918"/>
    <cellStyle name="60% - Accent3 8" xfId="919"/>
    <cellStyle name="60% - Accent3 9" xfId="920"/>
    <cellStyle name="60% - Accent4 10" xfId="921"/>
    <cellStyle name="60% - Accent4 11" xfId="922"/>
    <cellStyle name="60% - Accent4 12" xfId="923"/>
    <cellStyle name="60% - Accent4 13" xfId="924"/>
    <cellStyle name="60% - Accent4 14" xfId="925"/>
    <cellStyle name="60% - Accent4 15" xfId="926"/>
    <cellStyle name="60% - Accent4 16" xfId="927"/>
    <cellStyle name="60% - Accent4 17" xfId="928"/>
    <cellStyle name="60% - Accent4 17 2" xfId="4985"/>
    <cellStyle name="60% - Accent4 18" xfId="929"/>
    <cellStyle name="60% - Accent4 19" xfId="930"/>
    <cellStyle name="60% - Accent4 2" xfId="931"/>
    <cellStyle name="60% - Accent4 2 2" xfId="932"/>
    <cellStyle name="60% - Accent4 2 2 2" xfId="933"/>
    <cellStyle name="60% - Accent4 2 2 2 2" xfId="934"/>
    <cellStyle name="60% - Accent4 2 2 2 3" xfId="935"/>
    <cellStyle name="60% - Accent4 2 2 2 4" xfId="936"/>
    <cellStyle name="60% - Accent4 2 2 2 5" xfId="937"/>
    <cellStyle name="60% - Accent4 2 2 3" xfId="938"/>
    <cellStyle name="60% - Accent4 2 2 4" xfId="939"/>
    <cellStyle name="60% - Accent4 2 2 5" xfId="940"/>
    <cellStyle name="60% - Accent4 2 3" xfId="941"/>
    <cellStyle name="60% - Accent4 2 4" xfId="942"/>
    <cellStyle name="60% - Accent4 2 5" xfId="943"/>
    <cellStyle name="60% - Accent4 2 6" xfId="944"/>
    <cellStyle name="60% - Accent4 2 7" xfId="945"/>
    <cellStyle name="60% - Accent4 2 8" xfId="946"/>
    <cellStyle name="60% - Accent4 2 9" xfId="947"/>
    <cellStyle name="60% - Accent4 20" xfId="948"/>
    <cellStyle name="60% - Accent4 21" xfId="949"/>
    <cellStyle name="60% - Accent4 22" xfId="950"/>
    <cellStyle name="60% - Accent4 3" xfId="951"/>
    <cellStyle name="60% - Accent4 3 2" xfId="4986"/>
    <cellStyle name="60% - Accent4 4" xfId="952"/>
    <cellStyle name="60% - Accent4 4 2" xfId="4987"/>
    <cellStyle name="60% - Accent4 5" xfId="953"/>
    <cellStyle name="60% - Accent4 6" xfId="954"/>
    <cellStyle name="60% - Accent4 7" xfId="955"/>
    <cellStyle name="60% - Accent4 8" xfId="956"/>
    <cellStyle name="60% - Accent4 9" xfId="957"/>
    <cellStyle name="60% - Accent5 10" xfId="958"/>
    <cellStyle name="60% - Accent5 11" xfId="959"/>
    <cellStyle name="60% - Accent5 12" xfId="960"/>
    <cellStyle name="60% - Accent5 13" xfId="961"/>
    <cellStyle name="60% - Accent5 14" xfId="962"/>
    <cellStyle name="60% - Accent5 15" xfId="963"/>
    <cellStyle name="60% - Accent5 16" xfId="964"/>
    <cellStyle name="60% - Accent5 17" xfId="965"/>
    <cellStyle name="60% - Accent5 17 2" xfId="4988"/>
    <cellStyle name="60% - Accent5 18" xfId="966"/>
    <cellStyle name="60% - Accent5 19" xfId="967"/>
    <cellStyle name="60% - Accent5 2" xfId="968"/>
    <cellStyle name="60% - Accent5 2 2" xfId="969"/>
    <cellStyle name="60% - Accent5 2 2 2" xfId="970"/>
    <cellStyle name="60% - Accent5 2 2 2 2" xfId="971"/>
    <cellStyle name="60% - Accent5 2 2 2 3" xfId="972"/>
    <cellStyle name="60% - Accent5 2 2 2 4" xfId="973"/>
    <cellStyle name="60% - Accent5 2 2 2 5" xfId="974"/>
    <cellStyle name="60% - Accent5 2 2 3" xfId="975"/>
    <cellStyle name="60% - Accent5 2 2 4" xfId="976"/>
    <cellStyle name="60% - Accent5 2 2 5" xfId="977"/>
    <cellStyle name="60% - Accent5 2 3" xfId="978"/>
    <cellStyle name="60% - Accent5 2 4" xfId="979"/>
    <cellStyle name="60% - Accent5 2 5" xfId="980"/>
    <cellStyle name="60% - Accent5 2 6" xfId="981"/>
    <cellStyle name="60% - Accent5 2 7" xfId="982"/>
    <cellStyle name="60% - Accent5 2 8" xfId="983"/>
    <cellStyle name="60% - Accent5 2 9" xfId="984"/>
    <cellStyle name="60% - Accent5 20" xfId="985"/>
    <cellStyle name="60% - Accent5 21" xfId="986"/>
    <cellStyle name="60% - Accent5 22" xfId="987"/>
    <cellStyle name="60% - Accent5 3" xfId="988"/>
    <cellStyle name="60% - Accent5 3 2" xfId="4989"/>
    <cellStyle name="60% - Accent5 4" xfId="989"/>
    <cellStyle name="60% - Accent5 4 2" xfId="4990"/>
    <cellStyle name="60% - Accent5 5" xfId="990"/>
    <cellStyle name="60% - Accent5 6" xfId="991"/>
    <cellStyle name="60% - Accent5 7" xfId="992"/>
    <cellStyle name="60% - Accent5 8" xfId="993"/>
    <cellStyle name="60% - Accent5 9" xfId="994"/>
    <cellStyle name="60% - Accent6 10" xfId="995"/>
    <cellStyle name="60% - Accent6 11" xfId="996"/>
    <cellStyle name="60% - Accent6 12" xfId="997"/>
    <cellStyle name="60% - Accent6 13" xfId="998"/>
    <cellStyle name="60% - Accent6 14" xfId="999"/>
    <cellStyle name="60% - Accent6 15" xfId="1000"/>
    <cellStyle name="60% - Accent6 16" xfId="1001"/>
    <cellStyle name="60% - Accent6 17" xfId="1002"/>
    <cellStyle name="60% - Accent6 17 2" xfId="4991"/>
    <cellStyle name="60% - Accent6 18" xfId="1003"/>
    <cellStyle name="60% - Accent6 19" xfId="1004"/>
    <cellStyle name="60% - Accent6 2" xfId="1005"/>
    <cellStyle name="60% - Accent6 2 2" xfId="1006"/>
    <cellStyle name="60% - Accent6 2 2 2" xfId="1007"/>
    <cellStyle name="60% - Accent6 2 2 2 2" xfId="1008"/>
    <cellStyle name="60% - Accent6 2 2 2 3" xfId="1009"/>
    <cellStyle name="60% - Accent6 2 2 2 4" xfId="1010"/>
    <cellStyle name="60% - Accent6 2 2 2 5" xfId="1011"/>
    <cellStyle name="60% - Accent6 2 2 3" xfId="1012"/>
    <cellStyle name="60% - Accent6 2 2 4" xfId="1013"/>
    <cellStyle name="60% - Accent6 2 2 5" xfId="1014"/>
    <cellStyle name="60% - Accent6 2 3" xfId="1015"/>
    <cellStyle name="60% - Accent6 2 4" xfId="1016"/>
    <cellStyle name="60% - Accent6 2 5" xfId="1017"/>
    <cellStyle name="60% - Accent6 2 6" xfId="1018"/>
    <cellStyle name="60% - Accent6 2 7" xfId="1019"/>
    <cellStyle name="60% - Accent6 2 8" xfId="1020"/>
    <cellStyle name="60% - Accent6 2 9" xfId="1021"/>
    <cellStyle name="60% - Accent6 20" xfId="1022"/>
    <cellStyle name="60% - Accent6 21" xfId="1023"/>
    <cellStyle name="60% - Accent6 22" xfId="1024"/>
    <cellStyle name="60% - Accent6 3" xfId="1025"/>
    <cellStyle name="60% - Accent6 3 2" xfId="4992"/>
    <cellStyle name="60% - Accent6 4" xfId="1026"/>
    <cellStyle name="60% - Accent6 4 2" xfId="4993"/>
    <cellStyle name="60% - Accent6 5" xfId="1027"/>
    <cellStyle name="60% - Accent6 6" xfId="1028"/>
    <cellStyle name="60% - Accent6 7" xfId="1029"/>
    <cellStyle name="60% - Accent6 8" xfId="1030"/>
    <cellStyle name="60% - Accent6 9" xfId="1031"/>
    <cellStyle name="ac" xfId="4994"/>
    <cellStyle name="Accent1 10" xfId="1032"/>
    <cellStyle name="Accent1 11" xfId="1033"/>
    <cellStyle name="Accent1 12" xfId="1034"/>
    <cellStyle name="Accent1 13" xfId="1035"/>
    <cellStyle name="Accent1 14" xfId="1036"/>
    <cellStyle name="Accent1 15" xfId="1037"/>
    <cellStyle name="Accent1 16" xfId="1038"/>
    <cellStyle name="Accent1 17" xfId="1039"/>
    <cellStyle name="Accent1 17 2" xfId="4995"/>
    <cellStyle name="Accent1 18" xfId="1040"/>
    <cellStyle name="Accent1 19" xfId="1041"/>
    <cellStyle name="Accent1 2" xfId="1042"/>
    <cellStyle name="Accent1 2 2" xfId="1043"/>
    <cellStyle name="Accent1 2 2 2" xfId="1044"/>
    <cellStyle name="Accent1 2 2 2 2" xfId="1045"/>
    <cellStyle name="Accent1 2 2 2 3" xfId="1046"/>
    <cellStyle name="Accent1 2 2 2 4" xfId="1047"/>
    <cellStyle name="Accent1 2 2 2 5" xfId="1048"/>
    <cellStyle name="Accent1 2 2 3" xfId="1049"/>
    <cellStyle name="Accent1 2 2 4" xfId="1050"/>
    <cellStyle name="Accent1 2 2 5" xfId="1051"/>
    <cellStyle name="Accent1 2 3" xfId="1052"/>
    <cellStyle name="Accent1 2 4" xfId="1053"/>
    <cellStyle name="Accent1 2 5" xfId="1054"/>
    <cellStyle name="Accent1 2 6" xfId="1055"/>
    <cellStyle name="Accent1 2 7" xfId="1056"/>
    <cellStyle name="Accent1 2 8" xfId="1057"/>
    <cellStyle name="Accent1 2 9" xfId="1058"/>
    <cellStyle name="Accent1 20" xfId="1059"/>
    <cellStyle name="Accent1 21" xfId="1060"/>
    <cellStyle name="Accent1 22" xfId="1061"/>
    <cellStyle name="Accent1 3" xfId="1062"/>
    <cellStyle name="Accent1 3 2" xfId="4996"/>
    <cellStyle name="Accent1 4" xfId="1063"/>
    <cellStyle name="Accent1 4 2" xfId="4997"/>
    <cellStyle name="Accent1 5" xfId="1064"/>
    <cellStyle name="Accent1 6" xfId="1065"/>
    <cellStyle name="Accent1 7" xfId="1066"/>
    <cellStyle name="Accent1 8" xfId="1067"/>
    <cellStyle name="Accent1 9" xfId="1068"/>
    <cellStyle name="Accent2 10" xfId="1069"/>
    <cellStyle name="Accent2 11" xfId="1070"/>
    <cellStyle name="Accent2 12" xfId="1071"/>
    <cellStyle name="Accent2 13" xfId="1072"/>
    <cellStyle name="Accent2 14" xfId="1073"/>
    <cellStyle name="Accent2 15" xfId="1074"/>
    <cellStyle name="Accent2 16" xfId="1075"/>
    <cellStyle name="Accent2 17" xfId="1076"/>
    <cellStyle name="Accent2 17 2" xfId="4998"/>
    <cellStyle name="Accent2 18" xfId="1077"/>
    <cellStyle name="Accent2 19" xfId="1078"/>
    <cellStyle name="Accent2 2" xfId="1079"/>
    <cellStyle name="Accent2 2 2" xfId="1080"/>
    <cellStyle name="Accent2 2 2 2" xfId="1081"/>
    <cellStyle name="Accent2 2 2 2 2" xfId="1082"/>
    <cellStyle name="Accent2 2 2 2 3" xfId="1083"/>
    <cellStyle name="Accent2 2 2 2 4" xfId="1084"/>
    <cellStyle name="Accent2 2 2 2 5" xfId="1085"/>
    <cellStyle name="Accent2 2 2 3" xfId="1086"/>
    <cellStyle name="Accent2 2 2 4" xfId="1087"/>
    <cellStyle name="Accent2 2 2 5" xfId="1088"/>
    <cellStyle name="Accent2 2 3" xfId="1089"/>
    <cellStyle name="Accent2 2 4" xfId="1090"/>
    <cellStyle name="Accent2 2 5" xfId="1091"/>
    <cellStyle name="Accent2 2 6" xfId="1092"/>
    <cellStyle name="Accent2 2 7" xfId="1093"/>
    <cellStyle name="Accent2 2 8" xfId="1094"/>
    <cellStyle name="Accent2 2 9" xfId="1095"/>
    <cellStyle name="Accent2 20" xfId="1096"/>
    <cellStyle name="Accent2 21" xfId="1097"/>
    <cellStyle name="Accent2 22" xfId="1098"/>
    <cellStyle name="Accent2 3" xfId="1099"/>
    <cellStyle name="Accent2 3 2" xfId="4999"/>
    <cellStyle name="Accent2 4" xfId="1100"/>
    <cellStyle name="Accent2 4 2" xfId="50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7 2" xfId="5001"/>
    <cellStyle name="Accent3 18" xfId="1114"/>
    <cellStyle name="Accent3 19" xfId="1115"/>
    <cellStyle name="Accent3 2" xfId="1116"/>
    <cellStyle name="Accent3 2 2" xfId="1117"/>
    <cellStyle name="Accent3 2 2 2" xfId="1118"/>
    <cellStyle name="Accent3 2 2 2 2" xfId="1119"/>
    <cellStyle name="Accent3 2 2 2 3" xfId="1120"/>
    <cellStyle name="Accent3 2 2 2 4" xfId="1121"/>
    <cellStyle name="Accent3 2 2 2 5" xfId="1122"/>
    <cellStyle name="Accent3 2 2 3" xfId="1123"/>
    <cellStyle name="Accent3 2 2 4" xfId="1124"/>
    <cellStyle name="Accent3 2 2 5" xfId="1125"/>
    <cellStyle name="Accent3 2 3" xfId="1126"/>
    <cellStyle name="Accent3 2 4" xfId="1127"/>
    <cellStyle name="Accent3 2 5" xfId="1128"/>
    <cellStyle name="Accent3 2 6" xfId="1129"/>
    <cellStyle name="Accent3 2 7" xfId="1130"/>
    <cellStyle name="Accent3 2 8" xfId="1131"/>
    <cellStyle name="Accent3 2 9" xfId="1132"/>
    <cellStyle name="Accent3 20" xfId="1133"/>
    <cellStyle name="Accent3 21" xfId="1134"/>
    <cellStyle name="Accent3 22" xfId="1135"/>
    <cellStyle name="Accent3 3" xfId="1136"/>
    <cellStyle name="Accent3 3 2" xfId="5002"/>
    <cellStyle name="Accent3 4" xfId="1137"/>
    <cellStyle name="Accent3 4 2" xfId="5003"/>
    <cellStyle name="Accent3 5" xfId="1138"/>
    <cellStyle name="Accent3 6" xfId="1139"/>
    <cellStyle name="Accent3 7" xfId="1140"/>
    <cellStyle name="Accent3 8" xfId="1141"/>
    <cellStyle name="Accent3 9" xfId="1142"/>
    <cellStyle name="Accent4 10" xfId="1143"/>
    <cellStyle name="Accent4 11" xfId="1144"/>
    <cellStyle name="Accent4 12" xfId="1145"/>
    <cellStyle name="Accent4 13" xfId="1146"/>
    <cellStyle name="Accent4 14" xfId="1147"/>
    <cellStyle name="Accent4 15" xfId="1148"/>
    <cellStyle name="Accent4 16" xfId="1149"/>
    <cellStyle name="Accent4 17" xfId="1150"/>
    <cellStyle name="Accent4 17 2" xfId="5004"/>
    <cellStyle name="Accent4 18" xfId="1151"/>
    <cellStyle name="Accent4 19" xfId="1152"/>
    <cellStyle name="Accent4 2" xfId="1153"/>
    <cellStyle name="Accent4 2 2" xfId="1154"/>
    <cellStyle name="Accent4 2 2 2" xfId="1155"/>
    <cellStyle name="Accent4 2 2 2 2" xfId="1156"/>
    <cellStyle name="Accent4 2 2 2 3" xfId="1157"/>
    <cellStyle name="Accent4 2 2 2 4" xfId="1158"/>
    <cellStyle name="Accent4 2 2 2 5" xfId="1159"/>
    <cellStyle name="Accent4 2 2 3" xfId="1160"/>
    <cellStyle name="Accent4 2 2 4" xfId="1161"/>
    <cellStyle name="Accent4 2 2 5" xfId="1162"/>
    <cellStyle name="Accent4 2 3" xfId="1163"/>
    <cellStyle name="Accent4 2 4" xfId="1164"/>
    <cellStyle name="Accent4 2 5" xfId="1165"/>
    <cellStyle name="Accent4 2 6" xfId="1166"/>
    <cellStyle name="Accent4 2 7" xfId="1167"/>
    <cellStyle name="Accent4 2 8" xfId="1168"/>
    <cellStyle name="Accent4 2 9" xfId="1169"/>
    <cellStyle name="Accent4 20" xfId="1170"/>
    <cellStyle name="Accent4 21" xfId="1171"/>
    <cellStyle name="Accent4 22" xfId="1172"/>
    <cellStyle name="Accent4 3" xfId="1173"/>
    <cellStyle name="Accent4 3 2" xfId="5005"/>
    <cellStyle name="Accent4 4" xfId="1174"/>
    <cellStyle name="Accent4 4 2" xfId="5006"/>
    <cellStyle name="Accent4 5" xfId="1175"/>
    <cellStyle name="Accent4 6" xfId="1176"/>
    <cellStyle name="Accent4 7" xfId="1177"/>
    <cellStyle name="Accent4 8" xfId="1178"/>
    <cellStyle name="Accent4 9" xfId="1179"/>
    <cellStyle name="Accent5 10" xfId="1180"/>
    <cellStyle name="Accent5 11" xfId="1181"/>
    <cellStyle name="Accent5 12" xfId="1182"/>
    <cellStyle name="Accent5 13" xfId="1183"/>
    <cellStyle name="Accent5 14" xfId="1184"/>
    <cellStyle name="Accent5 15" xfId="1185"/>
    <cellStyle name="Accent5 16" xfId="1186"/>
    <cellStyle name="Accent5 17" xfId="1187"/>
    <cellStyle name="Accent5 18" xfId="1188"/>
    <cellStyle name="Accent5 19" xfId="1189"/>
    <cellStyle name="Accent5 2" xfId="1190"/>
    <cellStyle name="Accent5 2 2" xfId="1191"/>
    <cellStyle name="Accent5 2 2 2" xfId="1192"/>
    <cellStyle name="Accent5 2 2 2 2" xfId="1193"/>
    <cellStyle name="Accent5 2 2 2 3" xfId="1194"/>
    <cellStyle name="Accent5 2 2 2 4" xfId="1195"/>
    <cellStyle name="Accent5 2 2 2 5" xfId="1196"/>
    <cellStyle name="Accent5 2 2 3" xfId="1197"/>
    <cellStyle name="Accent5 2 2 4" xfId="1198"/>
    <cellStyle name="Accent5 2 2 5" xfId="1199"/>
    <cellStyle name="Accent5 2 3" xfId="1200"/>
    <cellStyle name="Accent5 2 4" xfId="1201"/>
    <cellStyle name="Accent5 2 5" xfId="1202"/>
    <cellStyle name="Accent5 2 6" xfId="1203"/>
    <cellStyle name="Accent5 2 7" xfId="1204"/>
    <cellStyle name="Accent5 2 8" xfId="1205"/>
    <cellStyle name="Accent5 2 9" xfId="1206"/>
    <cellStyle name="Accent5 20" xfId="1207"/>
    <cellStyle name="Accent5 21" xfId="1208"/>
    <cellStyle name="Accent5 22" xfId="1209"/>
    <cellStyle name="Accent5 3" xfId="1210"/>
    <cellStyle name="Accent5 3 2" xfId="5007"/>
    <cellStyle name="Accent5 4" xfId="1211"/>
    <cellStyle name="Accent5 4 2" xfId="5008"/>
    <cellStyle name="Accent5 5" xfId="1212"/>
    <cellStyle name="Accent5 6" xfId="1213"/>
    <cellStyle name="Accent5 7" xfId="1214"/>
    <cellStyle name="Accent5 8" xfId="1215"/>
    <cellStyle name="Accent5 9" xfId="1216"/>
    <cellStyle name="Accent6 10" xfId="1217"/>
    <cellStyle name="Accent6 11" xfId="1218"/>
    <cellStyle name="Accent6 12" xfId="1219"/>
    <cellStyle name="Accent6 13" xfId="1220"/>
    <cellStyle name="Accent6 14" xfId="1221"/>
    <cellStyle name="Accent6 15" xfId="1222"/>
    <cellStyle name="Accent6 16" xfId="1223"/>
    <cellStyle name="Accent6 17" xfId="1224"/>
    <cellStyle name="Accent6 17 2" xfId="5009"/>
    <cellStyle name="Accent6 18" xfId="1225"/>
    <cellStyle name="Accent6 19" xfId="1226"/>
    <cellStyle name="Accent6 2" xfId="1227"/>
    <cellStyle name="Accent6 2 2" xfId="1228"/>
    <cellStyle name="Accent6 2 2 2" xfId="1229"/>
    <cellStyle name="Accent6 2 2 2 2" xfId="1230"/>
    <cellStyle name="Accent6 2 2 2 3" xfId="1231"/>
    <cellStyle name="Accent6 2 2 2 4" xfId="1232"/>
    <cellStyle name="Accent6 2 2 2 5" xfId="1233"/>
    <cellStyle name="Accent6 2 2 3" xfId="1234"/>
    <cellStyle name="Accent6 2 2 4" xfId="1235"/>
    <cellStyle name="Accent6 2 2 5" xfId="1236"/>
    <cellStyle name="Accent6 2 3" xfId="1237"/>
    <cellStyle name="Accent6 2 4" xfId="1238"/>
    <cellStyle name="Accent6 2 5" xfId="1239"/>
    <cellStyle name="Accent6 2 6" xfId="1240"/>
    <cellStyle name="Accent6 2 7" xfId="1241"/>
    <cellStyle name="Accent6 2 8" xfId="1242"/>
    <cellStyle name="Accent6 2 9" xfId="1243"/>
    <cellStyle name="Accent6 20" xfId="1244"/>
    <cellStyle name="Accent6 21" xfId="1245"/>
    <cellStyle name="Accent6 22" xfId="1246"/>
    <cellStyle name="Accent6 3" xfId="1247"/>
    <cellStyle name="Accent6 3 2" xfId="5010"/>
    <cellStyle name="Accent6 4" xfId="1248"/>
    <cellStyle name="Accent6 4 2" xfId="5011"/>
    <cellStyle name="Accent6 5" xfId="1249"/>
    <cellStyle name="Accent6 6" xfId="1250"/>
    <cellStyle name="Accent6 7" xfId="1251"/>
    <cellStyle name="Accent6 8" xfId="1252"/>
    <cellStyle name="Accent6 9" xfId="1253"/>
    <cellStyle name="Bad 10" xfId="1254"/>
    <cellStyle name="Bad 11" xfId="1255"/>
    <cellStyle name="Bad 12" xfId="1256"/>
    <cellStyle name="Bad 13" xfId="1257"/>
    <cellStyle name="Bad 14" xfId="1258"/>
    <cellStyle name="Bad 15" xfId="1259"/>
    <cellStyle name="Bad 16" xfId="1260"/>
    <cellStyle name="Bad 17" xfId="1261"/>
    <cellStyle name="Bad 17 2" xfId="5012"/>
    <cellStyle name="Bad 18" xfId="1262"/>
    <cellStyle name="Bad 19" xfId="1263"/>
    <cellStyle name="Bad 2" xfId="1264"/>
    <cellStyle name="Bad 2 2" xfId="1265"/>
    <cellStyle name="Bad 2 2 2" xfId="1266"/>
    <cellStyle name="Bad 2 2 2 2" xfId="1267"/>
    <cellStyle name="Bad 2 2 2 3" xfId="1268"/>
    <cellStyle name="Bad 2 2 2 4" xfId="1269"/>
    <cellStyle name="Bad 2 2 2 5" xfId="1270"/>
    <cellStyle name="Bad 2 2 3" xfId="1271"/>
    <cellStyle name="Bad 2 2 4" xfId="1272"/>
    <cellStyle name="Bad 2 2 5" xfId="1273"/>
    <cellStyle name="Bad 2 3" xfId="1274"/>
    <cellStyle name="Bad 2 4" xfId="1275"/>
    <cellStyle name="Bad 2 5" xfId="1276"/>
    <cellStyle name="Bad 2 6" xfId="1277"/>
    <cellStyle name="Bad 2 7" xfId="1278"/>
    <cellStyle name="Bad 2 8" xfId="1279"/>
    <cellStyle name="Bad 2 9" xfId="1280"/>
    <cellStyle name="Bad 20" xfId="1281"/>
    <cellStyle name="Bad 21" xfId="1282"/>
    <cellStyle name="Bad 22" xfId="1283"/>
    <cellStyle name="Bad 3" xfId="1284"/>
    <cellStyle name="Bad 3 2" xfId="5013"/>
    <cellStyle name="Bad 4" xfId="1285"/>
    <cellStyle name="Bad 5" xfId="1286"/>
    <cellStyle name="Bad 6" xfId="1287"/>
    <cellStyle name="Bad 7" xfId="1288"/>
    <cellStyle name="Bad 8" xfId="1289"/>
    <cellStyle name="Bad 9" xfId="1290"/>
    <cellStyle name="c" xfId="5014"/>
    <cellStyle name="Calculation 10" xfId="1291"/>
    <cellStyle name="Calculation 10 10" xfId="5015"/>
    <cellStyle name="Calculation 10 11" xfId="5016"/>
    <cellStyle name="Calculation 10 12" xfId="5017"/>
    <cellStyle name="Calculation 10 2" xfId="5018"/>
    <cellStyle name="Calculation 10 2 2" xfId="5019"/>
    <cellStyle name="Calculation 10 2 2 2" xfId="5020"/>
    <cellStyle name="Calculation 10 2 3" xfId="5021"/>
    <cellStyle name="Calculation 10 2 3 2" xfId="5022"/>
    <cellStyle name="Calculation 10 2 4" xfId="5023"/>
    <cellStyle name="Calculation 10 2 4 2" xfId="5024"/>
    <cellStyle name="Calculation 10 2 5" xfId="5025"/>
    <cellStyle name="Calculation 10 2 5 2" xfId="5026"/>
    <cellStyle name="Calculation 10 2 6" xfId="5027"/>
    <cellStyle name="Calculation 10 2 6 2" xfId="5028"/>
    <cellStyle name="Calculation 10 2 7" xfId="5029"/>
    <cellStyle name="Calculation 10 2 7 2" xfId="5030"/>
    <cellStyle name="Calculation 10 2 8" xfId="5031"/>
    <cellStyle name="Calculation 10 2 8 2" xfId="5032"/>
    <cellStyle name="Calculation 10 2 9" xfId="5033"/>
    <cellStyle name="Calculation 10 3" xfId="5034"/>
    <cellStyle name="Calculation 10 3 2" xfId="5035"/>
    <cellStyle name="Calculation 10 4" xfId="5036"/>
    <cellStyle name="Calculation 10 4 2" xfId="5037"/>
    <cellStyle name="Calculation 10 5" xfId="5038"/>
    <cellStyle name="Calculation 10 5 2" xfId="5039"/>
    <cellStyle name="Calculation 10 6" xfId="5040"/>
    <cellStyle name="Calculation 10 6 2" xfId="5041"/>
    <cellStyle name="Calculation 10 7" xfId="5042"/>
    <cellStyle name="Calculation 10 7 2" xfId="5043"/>
    <cellStyle name="Calculation 10 8" xfId="5044"/>
    <cellStyle name="Calculation 10 8 2" xfId="5045"/>
    <cellStyle name="Calculation 10 9" xfId="5046"/>
    <cellStyle name="Calculation 10 9 2" xfId="5047"/>
    <cellStyle name="Calculation 11" xfId="1292"/>
    <cellStyle name="Calculation 11 10" xfId="5048"/>
    <cellStyle name="Calculation 11 11" xfId="5049"/>
    <cellStyle name="Calculation 11 12" xfId="5050"/>
    <cellStyle name="Calculation 11 2" xfId="5051"/>
    <cellStyle name="Calculation 11 2 2" xfId="5052"/>
    <cellStyle name="Calculation 11 2 2 2" xfId="5053"/>
    <cellStyle name="Calculation 11 2 3" xfId="5054"/>
    <cellStyle name="Calculation 11 2 3 2" xfId="5055"/>
    <cellStyle name="Calculation 11 2 4" xfId="5056"/>
    <cellStyle name="Calculation 11 2 4 2" xfId="5057"/>
    <cellStyle name="Calculation 11 2 5" xfId="5058"/>
    <cellStyle name="Calculation 11 2 5 2" xfId="5059"/>
    <cellStyle name="Calculation 11 2 6" xfId="5060"/>
    <cellStyle name="Calculation 11 2 6 2" xfId="5061"/>
    <cellStyle name="Calculation 11 2 7" xfId="5062"/>
    <cellStyle name="Calculation 11 2 7 2" xfId="5063"/>
    <cellStyle name="Calculation 11 2 8" xfId="5064"/>
    <cellStyle name="Calculation 11 2 8 2" xfId="5065"/>
    <cellStyle name="Calculation 11 2 9" xfId="5066"/>
    <cellStyle name="Calculation 11 3" xfId="5067"/>
    <cellStyle name="Calculation 11 3 2" xfId="5068"/>
    <cellStyle name="Calculation 11 4" xfId="5069"/>
    <cellStyle name="Calculation 11 4 2" xfId="5070"/>
    <cellStyle name="Calculation 11 5" xfId="5071"/>
    <cellStyle name="Calculation 11 5 2" xfId="5072"/>
    <cellStyle name="Calculation 11 6" xfId="5073"/>
    <cellStyle name="Calculation 11 6 2" xfId="5074"/>
    <cellStyle name="Calculation 11 7" xfId="5075"/>
    <cellStyle name="Calculation 11 7 2" xfId="5076"/>
    <cellStyle name="Calculation 11 8" xfId="5077"/>
    <cellStyle name="Calculation 11 8 2" xfId="5078"/>
    <cellStyle name="Calculation 11 9" xfId="5079"/>
    <cellStyle name="Calculation 11 9 2" xfId="5080"/>
    <cellStyle name="Calculation 12" xfId="1293"/>
    <cellStyle name="Calculation 12 10" xfId="5081"/>
    <cellStyle name="Calculation 12 11" xfId="5082"/>
    <cellStyle name="Calculation 12 12" xfId="5083"/>
    <cellStyle name="Calculation 12 2" xfId="5084"/>
    <cellStyle name="Calculation 12 2 2" xfId="5085"/>
    <cellStyle name="Calculation 12 2 2 2" xfId="5086"/>
    <cellStyle name="Calculation 12 2 3" xfId="5087"/>
    <cellStyle name="Calculation 12 2 3 2" xfId="5088"/>
    <cellStyle name="Calculation 12 2 4" xfId="5089"/>
    <cellStyle name="Calculation 12 2 4 2" xfId="5090"/>
    <cellStyle name="Calculation 12 2 5" xfId="5091"/>
    <cellStyle name="Calculation 12 2 5 2" xfId="5092"/>
    <cellStyle name="Calculation 12 2 6" xfId="5093"/>
    <cellStyle name="Calculation 12 2 6 2" xfId="5094"/>
    <cellStyle name="Calculation 12 2 7" xfId="5095"/>
    <cellStyle name="Calculation 12 2 7 2" xfId="5096"/>
    <cellStyle name="Calculation 12 2 8" xfId="5097"/>
    <cellStyle name="Calculation 12 2 8 2" xfId="5098"/>
    <cellStyle name="Calculation 12 2 9" xfId="5099"/>
    <cellStyle name="Calculation 12 3" xfId="5100"/>
    <cellStyle name="Calculation 12 3 2" xfId="5101"/>
    <cellStyle name="Calculation 12 4" xfId="5102"/>
    <cellStyle name="Calculation 12 4 2" xfId="5103"/>
    <cellStyle name="Calculation 12 5" xfId="5104"/>
    <cellStyle name="Calculation 12 5 2" xfId="5105"/>
    <cellStyle name="Calculation 12 6" xfId="5106"/>
    <cellStyle name="Calculation 12 6 2" xfId="5107"/>
    <cellStyle name="Calculation 12 7" xfId="5108"/>
    <cellStyle name="Calculation 12 7 2" xfId="5109"/>
    <cellStyle name="Calculation 12 8" xfId="5110"/>
    <cellStyle name="Calculation 12 8 2" xfId="5111"/>
    <cellStyle name="Calculation 12 9" xfId="5112"/>
    <cellStyle name="Calculation 12 9 2" xfId="5113"/>
    <cellStyle name="Calculation 13" xfId="1294"/>
    <cellStyle name="Calculation 13 10" xfId="5114"/>
    <cellStyle name="Calculation 13 11" xfId="5115"/>
    <cellStyle name="Calculation 13 12" xfId="5116"/>
    <cellStyle name="Calculation 13 2" xfId="5117"/>
    <cellStyle name="Calculation 13 2 2" xfId="5118"/>
    <cellStyle name="Calculation 13 2 2 2" xfId="5119"/>
    <cellStyle name="Calculation 13 2 3" xfId="5120"/>
    <cellStyle name="Calculation 13 2 3 2" xfId="5121"/>
    <cellStyle name="Calculation 13 2 4" xfId="5122"/>
    <cellStyle name="Calculation 13 2 4 2" xfId="5123"/>
    <cellStyle name="Calculation 13 2 5" xfId="5124"/>
    <cellStyle name="Calculation 13 2 5 2" xfId="5125"/>
    <cellStyle name="Calculation 13 2 6" xfId="5126"/>
    <cellStyle name="Calculation 13 2 6 2" xfId="5127"/>
    <cellStyle name="Calculation 13 2 7" xfId="5128"/>
    <cellStyle name="Calculation 13 2 7 2" xfId="5129"/>
    <cellStyle name="Calculation 13 2 8" xfId="5130"/>
    <cellStyle name="Calculation 13 2 8 2" xfId="5131"/>
    <cellStyle name="Calculation 13 2 9" xfId="5132"/>
    <cellStyle name="Calculation 13 3" xfId="5133"/>
    <cellStyle name="Calculation 13 3 2" xfId="5134"/>
    <cellStyle name="Calculation 13 4" xfId="5135"/>
    <cellStyle name="Calculation 13 4 2" xfId="5136"/>
    <cellStyle name="Calculation 13 5" xfId="5137"/>
    <cellStyle name="Calculation 13 5 2" xfId="5138"/>
    <cellStyle name="Calculation 13 6" xfId="5139"/>
    <cellStyle name="Calculation 13 6 2" xfId="5140"/>
    <cellStyle name="Calculation 13 7" xfId="5141"/>
    <cellStyle name="Calculation 13 7 2" xfId="5142"/>
    <cellStyle name="Calculation 13 8" xfId="5143"/>
    <cellStyle name="Calculation 13 8 2" xfId="5144"/>
    <cellStyle name="Calculation 13 9" xfId="5145"/>
    <cellStyle name="Calculation 13 9 2" xfId="5146"/>
    <cellStyle name="Calculation 14" xfId="1295"/>
    <cellStyle name="Calculation 14 10" xfId="5147"/>
    <cellStyle name="Calculation 14 11" xfId="5148"/>
    <cellStyle name="Calculation 14 12" xfId="5149"/>
    <cellStyle name="Calculation 14 2" xfId="5150"/>
    <cellStyle name="Calculation 14 2 2" xfId="5151"/>
    <cellStyle name="Calculation 14 2 2 2" xfId="5152"/>
    <cellStyle name="Calculation 14 2 3" xfId="5153"/>
    <cellStyle name="Calculation 14 2 3 2" xfId="5154"/>
    <cellStyle name="Calculation 14 2 4" xfId="5155"/>
    <cellStyle name="Calculation 14 2 4 2" xfId="5156"/>
    <cellStyle name="Calculation 14 2 5" xfId="5157"/>
    <cellStyle name="Calculation 14 2 5 2" xfId="5158"/>
    <cellStyle name="Calculation 14 2 6" xfId="5159"/>
    <cellStyle name="Calculation 14 2 6 2" xfId="5160"/>
    <cellStyle name="Calculation 14 2 7" xfId="5161"/>
    <cellStyle name="Calculation 14 2 7 2" xfId="5162"/>
    <cellStyle name="Calculation 14 2 8" xfId="5163"/>
    <cellStyle name="Calculation 14 2 8 2" xfId="5164"/>
    <cellStyle name="Calculation 14 2 9" xfId="5165"/>
    <cellStyle name="Calculation 14 3" xfId="5166"/>
    <cellStyle name="Calculation 14 3 2" xfId="5167"/>
    <cellStyle name="Calculation 14 4" xfId="5168"/>
    <cellStyle name="Calculation 14 4 2" xfId="5169"/>
    <cellStyle name="Calculation 14 5" xfId="5170"/>
    <cellStyle name="Calculation 14 5 2" xfId="5171"/>
    <cellStyle name="Calculation 14 6" xfId="5172"/>
    <cellStyle name="Calculation 14 6 2" xfId="5173"/>
    <cellStyle name="Calculation 14 7" xfId="5174"/>
    <cellStyle name="Calculation 14 7 2" xfId="5175"/>
    <cellStyle name="Calculation 14 8" xfId="5176"/>
    <cellStyle name="Calculation 14 8 2" xfId="5177"/>
    <cellStyle name="Calculation 14 9" xfId="5178"/>
    <cellStyle name="Calculation 14 9 2" xfId="5179"/>
    <cellStyle name="Calculation 15" xfId="1296"/>
    <cellStyle name="Calculation 15 10" xfId="5180"/>
    <cellStyle name="Calculation 15 11" xfId="5181"/>
    <cellStyle name="Calculation 15 12" xfId="5182"/>
    <cellStyle name="Calculation 15 2" xfId="5183"/>
    <cellStyle name="Calculation 15 2 2" xfId="5184"/>
    <cellStyle name="Calculation 15 2 2 2" xfId="5185"/>
    <cellStyle name="Calculation 15 2 3" xfId="5186"/>
    <cellStyle name="Calculation 15 2 3 2" xfId="5187"/>
    <cellStyle name="Calculation 15 2 4" xfId="5188"/>
    <cellStyle name="Calculation 15 2 4 2" xfId="5189"/>
    <cellStyle name="Calculation 15 2 5" xfId="5190"/>
    <cellStyle name="Calculation 15 2 5 2" xfId="5191"/>
    <cellStyle name="Calculation 15 2 6" xfId="5192"/>
    <cellStyle name="Calculation 15 2 6 2" xfId="5193"/>
    <cellStyle name="Calculation 15 2 7" xfId="5194"/>
    <cellStyle name="Calculation 15 2 7 2" xfId="5195"/>
    <cellStyle name="Calculation 15 2 8" xfId="5196"/>
    <cellStyle name="Calculation 15 2 8 2" xfId="5197"/>
    <cellStyle name="Calculation 15 2 9" xfId="5198"/>
    <cellStyle name="Calculation 15 3" xfId="5199"/>
    <cellStyle name="Calculation 15 3 2" xfId="5200"/>
    <cellStyle name="Calculation 15 4" xfId="5201"/>
    <cellStyle name="Calculation 15 4 2" xfId="5202"/>
    <cellStyle name="Calculation 15 5" xfId="5203"/>
    <cellStyle name="Calculation 15 5 2" xfId="5204"/>
    <cellStyle name="Calculation 15 6" xfId="5205"/>
    <cellStyle name="Calculation 15 6 2" xfId="5206"/>
    <cellStyle name="Calculation 15 7" xfId="5207"/>
    <cellStyle name="Calculation 15 7 2" xfId="5208"/>
    <cellStyle name="Calculation 15 8" xfId="5209"/>
    <cellStyle name="Calculation 15 8 2" xfId="5210"/>
    <cellStyle name="Calculation 15 9" xfId="5211"/>
    <cellStyle name="Calculation 15 9 2" xfId="5212"/>
    <cellStyle name="Calculation 16" xfId="1297"/>
    <cellStyle name="Calculation 16 10" xfId="5213"/>
    <cellStyle name="Calculation 16 11" xfId="5214"/>
    <cellStyle name="Calculation 16 12" xfId="5215"/>
    <cellStyle name="Calculation 16 2" xfId="5216"/>
    <cellStyle name="Calculation 16 2 2" xfId="5217"/>
    <cellStyle name="Calculation 16 2 2 2" xfId="5218"/>
    <cellStyle name="Calculation 16 2 3" xfId="5219"/>
    <cellStyle name="Calculation 16 2 3 2" xfId="5220"/>
    <cellStyle name="Calculation 16 2 4" xfId="5221"/>
    <cellStyle name="Calculation 16 2 4 2" xfId="5222"/>
    <cellStyle name="Calculation 16 2 5" xfId="5223"/>
    <cellStyle name="Calculation 16 2 5 2" xfId="5224"/>
    <cellStyle name="Calculation 16 2 6" xfId="5225"/>
    <cellStyle name="Calculation 16 2 6 2" xfId="5226"/>
    <cellStyle name="Calculation 16 2 7" xfId="5227"/>
    <cellStyle name="Calculation 16 2 7 2" xfId="5228"/>
    <cellStyle name="Calculation 16 2 8" xfId="5229"/>
    <cellStyle name="Calculation 16 2 8 2" xfId="5230"/>
    <cellStyle name="Calculation 16 2 9" xfId="5231"/>
    <cellStyle name="Calculation 16 3" xfId="5232"/>
    <cellStyle name="Calculation 16 3 2" xfId="5233"/>
    <cellStyle name="Calculation 16 4" xfId="5234"/>
    <cellStyle name="Calculation 16 4 2" xfId="5235"/>
    <cellStyle name="Calculation 16 5" xfId="5236"/>
    <cellStyle name="Calculation 16 5 2" xfId="5237"/>
    <cellStyle name="Calculation 16 6" xfId="5238"/>
    <cellStyle name="Calculation 16 6 2" xfId="5239"/>
    <cellStyle name="Calculation 16 7" xfId="5240"/>
    <cellStyle name="Calculation 16 7 2" xfId="5241"/>
    <cellStyle name="Calculation 16 8" xfId="5242"/>
    <cellStyle name="Calculation 16 8 2" xfId="5243"/>
    <cellStyle name="Calculation 16 9" xfId="5244"/>
    <cellStyle name="Calculation 16 9 2" xfId="5245"/>
    <cellStyle name="Calculation 17" xfId="1298"/>
    <cellStyle name="Calculation 17 10" xfId="5246"/>
    <cellStyle name="Calculation 17 11" xfId="5247"/>
    <cellStyle name="Calculation 17 2" xfId="5248"/>
    <cellStyle name="Calculation 17 2 2" xfId="5249"/>
    <cellStyle name="Calculation 17 2 2 2" xfId="5250"/>
    <cellStyle name="Calculation 17 2 3" xfId="5251"/>
    <cellStyle name="Calculation 17 2 3 2" xfId="5252"/>
    <cellStyle name="Calculation 17 2 4" xfId="5253"/>
    <cellStyle name="Calculation 17 2 4 2" xfId="5254"/>
    <cellStyle name="Calculation 17 2 5" xfId="5255"/>
    <cellStyle name="Calculation 17 2 5 2" xfId="5256"/>
    <cellStyle name="Calculation 17 2 6" xfId="5257"/>
    <cellStyle name="Calculation 17 2 6 2" xfId="5258"/>
    <cellStyle name="Calculation 17 2 7" xfId="5259"/>
    <cellStyle name="Calculation 17 2 7 2" xfId="5260"/>
    <cellStyle name="Calculation 17 2 8" xfId="5261"/>
    <cellStyle name="Calculation 17 2 8 2" xfId="5262"/>
    <cellStyle name="Calculation 17 2 9" xfId="5263"/>
    <cellStyle name="Calculation 17 3" xfId="5264"/>
    <cellStyle name="Calculation 17 3 2" xfId="5265"/>
    <cellStyle name="Calculation 17 4" xfId="5266"/>
    <cellStyle name="Calculation 17 4 2" xfId="5267"/>
    <cellStyle name="Calculation 17 5" xfId="5268"/>
    <cellStyle name="Calculation 17 5 2" xfId="5269"/>
    <cellStyle name="Calculation 17 6" xfId="5270"/>
    <cellStyle name="Calculation 17 6 2" xfId="5271"/>
    <cellStyle name="Calculation 17 7" xfId="5272"/>
    <cellStyle name="Calculation 17 7 2" xfId="5273"/>
    <cellStyle name="Calculation 17 8" xfId="5274"/>
    <cellStyle name="Calculation 17 8 2" xfId="5275"/>
    <cellStyle name="Calculation 17 9" xfId="5276"/>
    <cellStyle name="Calculation 17 9 2" xfId="5277"/>
    <cellStyle name="Calculation 18" xfId="1299"/>
    <cellStyle name="Calculation 18 10" xfId="5278"/>
    <cellStyle name="Calculation 18 2" xfId="5279"/>
    <cellStyle name="Calculation 18 2 2" xfId="5280"/>
    <cellStyle name="Calculation 18 2 2 2" xfId="5281"/>
    <cellStyle name="Calculation 18 2 3" xfId="5282"/>
    <cellStyle name="Calculation 18 2 3 2" xfId="5283"/>
    <cellStyle name="Calculation 18 2 4" xfId="5284"/>
    <cellStyle name="Calculation 18 2 4 2" xfId="5285"/>
    <cellStyle name="Calculation 18 2 5" xfId="5286"/>
    <cellStyle name="Calculation 18 2 5 2" xfId="5287"/>
    <cellStyle name="Calculation 18 2 6" xfId="5288"/>
    <cellStyle name="Calculation 18 2 6 2" xfId="5289"/>
    <cellStyle name="Calculation 18 2 7" xfId="5290"/>
    <cellStyle name="Calculation 18 2 7 2" xfId="5291"/>
    <cellStyle name="Calculation 18 2 8" xfId="5292"/>
    <cellStyle name="Calculation 18 2 8 2" xfId="5293"/>
    <cellStyle name="Calculation 18 2 9" xfId="5294"/>
    <cellStyle name="Calculation 18 3" xfId="5295"/>
    <cellStyle name="Calculation 18 3 2" xfId="5296"/>
    <cellStyle name="Calculation 18 4" xfId="5297"/>
    <cellStyle name="Calculation 18 4 2" xfId="5298"/>
    <cellStyle name="Calculation 18 5" xfId="5299"/>
    <cellStyle name="Calculation 18 5 2" xfId="5300"/>
    <cellStyle name="Calculation 18 6" xfId="5301"/>
    <cellStyle name="Calculation 18 6 2" xfId="5302"/>
    <cellStyle name="Calculation 18 7" xfId="5303"/>
    <cellStyle name="Calculation 18 7 2" xfId="5304"/>
    <cellStyle name="Calculation 18 8" xfId="5305"/>
    <cellStyle name="Calculation 18 8 2" xfId="5306"/>
    <cellStyle name="Calculation 18 9" xfId="5307"/>
    <cellStyle name="Calculation 18 9 2" xfId="5308"/>
    <cellStyle name="Calculation 19" xfId="1300"/>
    <cellStyle name="Calculation 19 10" xfId="5309"/>
    <cellStyle name="Calculation 19 2" xfId="5310"/>
    <cellStyle name="Calculation 19 2 2" xfId="5311"/>
    <cellStyle name="Calculation 19 2 2 2" xfId="5312"/>
    <cellStyle name="Calculation 19 2 3" xfId="5313"/>
    <cellStyle name="Calculation 19 2 3 2" xfId="5314"/>
    <cellStyle name="Calculation 19 2 4" xfId="5315"/>
    <cellStyle name="Calculation 19 2 4 2" xfId="5316"/>
    <cellStyle name="Calculation 19 2 5" xfId="5317"/>
    <cellStyle name="Calculation 19 2 5 2" xfId="5318"/>
    <cellStyle name="Calculation 19 2 6" xfId="5319"/>
    <cellStyle name="Calculation 19 2 6 2" xfId="5320"/>
    <cellStyle name="Calculation 19 2 7" xfId="5321"/>
    <cellStyle name="Calculation 19 2 7 2" xfId="5322"/>
    <cellStyle name="Calculation 19 2 8" xfId="5323"/>
    <cellStyle name="Calculation 19 2 8 2" xfId="5324"/>
    <cellStyle name="Calculation 19 2 9" xfId="5325"/>
    <cellStyle name="Calculation 19 3" xfId="5326"/>
    <cellStyle name="Calculation 19 3 2" xfId="5327"/>
    <cellStyle name="Calculation 19 4" xfId="5328"/>
    <cellStyle name="Calculation 19 4 2" xfId="5329"/>
    <cellStyle name="Calculation 19 5" xfId="5330"/>
    <cellStyle name="Calculation 19 5 2" xfId="5331"/>
    <cellStyle name="Calculation 19 6" xfId="5332"/>
    <cellStyle name="Calculation 19 6 2" xfId="5333"/>
    <cellStyle name="Calculation 19 7" xfId="5334"/>
    <cellStyle name="Calculation 19 7 2" xfId="5335"/>
    <cellStyle name="Calculation 19 8" xfId="5336"/>
    <cellStyle name="Calculation 19 8 2" xfId="5337"/>
    <cellStyle name="Calculation 19 9" xfId="5338"/>
    <cellStyle name="Calculation 19 9 2" xfId="5339"/>
    <cellStyle name="Calculation 2" xfId="1301"/>
    <cellStyle name="Calculation 2 10" xfId="5340"/>
    <cellStyle name="Calculation 2 2" xfId="1302"/>
    <cellStyle name="Calculation 2 2 10" xfId="5341"/>
    <cellStyle name="Calculation 2 2 11" xfId="5342"/>
    <cellStyle name="Calculation 2 2 2" xfId="1303"/>
    <cellStyle name="Calculation 2 2 2 2" xfId="1304"/>
    <cellStyle name="Calculation 2 2 2 3" xfId="1305"/>
    <cellStyle name="Calculation 2 2 2 4" xfId="1306"/>
    <cellStyle name="Calculation 2 2 2 5" xfId="1307"/>
    <cellStyle name="Calculation 2 2 3" xfId="1308"/>
    <cellStyle name="Calculation 2 2 3 2" xfId="5343"/>
    <cellStyle name="Calculation 2 2 4" xfId="1309"/>
    <cellStyle name="Calculation 2 2 4 2" xfId="5344"/>
    <cellStyle name="Calculation 2 2 5" xfId="1310"/>
    <cellStyle name="Calculation 2 2 5 2" xfId="5345"/>
    <cellStyle name="Calculation 2 2 6" xfId="5346"/>
    <cellStyle name="Calculation 2 2 6 2" xfId="5347"/>
    <cellStyle name="Calculation 2 2 7" xfId="5348"/>
    <cellStyle name="Calculation 2 2 7 2" xfId="5349"/>
    <cellStyle name="Calculation 2 2 8" xfId="5350"/>
    <cellStyle name="Calculation 2 2 8 2" xfId="5351"/>
    <cellStyle name="Calculation 2 2 9" xfId="5352"/>
    <cellStyle name="Calculation 2 3" xfId="1311"/>
    <cellStyle name="Calculation 2 3 2" xfId="5353"/>
    <cellStyle name="Calculation 2 4" xfId="1312"/>
    <cellStyle name="Calculation 2 4 2" xfId="5354"/>
    <cellStyle name="Calculation 2 5" xfId="1313"/>
    <cellStyle name="Calculation 2 5 2" xfId="5355"/>
    <cellStyle name="Calculation 2 6" xfId="1314"/>
    <cellStyle name="Calculation 2 6 2" xfId="5356"/>
    <cellStyle name="Calculation 2 7" xfId="1315"/>
    <cellStyle name="Calculation 2 7 2" xfId="5357"/>
    <cellStyle name="Calculation 2 8" xfId="1316"/>
    <cellStyle name="Calculation 2 8 2" xfId="5358"/>
    <cellStyle name="Calculation 2 9" xfId="1317"/>
    <cellStyle name="Calculation 20" xfId="1318"/>
    <cellStyle name="Calculation 20 10" xfId="5359"/>
    <cellStyle name="Calculation 20 2" xfId="5360"/>
    <cellStyle name="Calculation 20 2 2" xfId="5361"/>
    <cellStyle name="Calculation 20 2 2 2" xfId="5362"/>
    <cellStyle name="Calculation 20 2 3" xfId="5363"/>
    <cellStyle name="Calculation 20 2 3 2" xfId="5364"/>
    <cellStyle name="Calculation 20 2 4" xfId="5365"/>
    <cellStyle name="Calculation 20 2 4 2" xfId="5366"/>
    <cellStyle name="Calculation 20 2 5" xfId="5367"/>
    <cellStyle name="Calculation 20 2 5 2" xfId="5368"/>
    <cellStyle name="Calculation 20 2 6" xfId="5369"/>
    <cellStyle name="Calculation 20 2 6 2" xfId="5370"/>
    <cellStyle name="Calculation 20 2 7" xfId="5371"/>
    <cellStyle name="Calculation 20 2 7 2" xfId="5372"/>
    <cellStyle name="Calculation 20 2 8" xfId="5373"/>
    <cellStyle name="Calculation 20 2 8 2" xfId="5374"/>
    <cellStyle name="Calculation 20 2 9" xfId="5375"/>
    <cellStyle name="Calculation 20 3" xfId="5376"/>
    <cellStyle name="Calculation 20 3 2" xfId="5377"/>
    <cellStyle name="Calculation 20 4" xfId="5378"/>
    <cellStyle name="Calculation 20 4 2" xfId="5379"/>
    <cellStyle name="Calculation 20 5" xfId="5380"/>
    <cellStyle name="Calculation 20 5 2" xfId="5381"/>
    <cellStyle name="Calculation 20 6" xfId="5382"/>
    <cellStyle name="Calculation 20 6 2" xfId="5383"/>
    <cellStyle name="Calculation 20 7" xfId="5384"/>
    <cellStyle name="Calculation 20 7 2" xfId="5385"/>
    <cellStyle name="Calculation 20 8" xfId="5386"/>
    <cellStyle name="Calculation 20 8 2" xfId="5387"/>
    <cellStyle name="Calculation 20 9" xfId="5388"/>
    <cellStyle name="Calculation 20 9 2" xfId="5389"/>
    <cellStyle name="Calculation 21" xfId="1319"/>
    <cellStyle name="Calculation 21 10" xfId="5390"/>
    <cellStyle name="Calculation 21 2" xfId="5391"/>
    <cellStyle name="Calculation 21 2 2" xfId="5392"/>
    <cellStyle name="Calculation 21 2 2 2" xfId="5393"/>
    <cellStyle name="Calculation 21 2 3" xfId="5394"/>
    <cellStyle name="Calculation 21 2 3 2" xfId="5395"/>
    <cellStyle name="Calculation 21 2 4" xfId="5396"/>
    <cellStyle name="Calculation 21 2 4 2" xfId="5397"/>
    <cellStyle name="Calculation 21 2 5" xfId="5398"/>
    <cellStyle name="Calculation 21 2 5 2" xfId="5399"/>
    <cellStyle name="Calculation 21 2 6" xfId="5400"/>
    <cellStyle name="Calculation 21 2 6 2" xfId="5401"/>
    <cellStyle name="Calculation 21 2 7" xfId="5402"/>
    <cellStyle name="Calculation 21 2 7 2" xfId="5403"/>
    <cellStyle name="Calculation 21 2 8" xfId="5404"/>
    <cellStyle name="Calculation 21 2 8 2" xfId="5405"/>
    <cellStyle name="Calculation 21 2 9" xfId="5406"/>
    <cellStyle name="Calculation 21 3" xfId="5407"/>
    <cellStyle name="Calculation 21 3 2" xfId="5408"/>
    <cellStyle name="Calculation 21 4" xfId="5409"/>
    <cellStyle name="Calculation 21 4 2" xfId="5410"/>
    <cellStyle name="Calculation 21 5" xfId="5411"/>
    <cellStyle name="Calculation 21 5 2" xfId="5412"/>
    <cellStyle name="Calculation 21 6" xfId="5413"/>
    <cellStyle name="Calculation 21 6 2" xfId="5414"/>
    <cellStyle name="Calculation 21 7" xfId="5415"/>
    <cellStyle name="Calculation 21 7 2" xfId="5416"/>
    <cellStyle name="Calculation 21 8" xfId="5417"/>
    <cellStyle name="Calculation 21 8 2" xfId="5418"/>
    <cellStyle name="Calculation 21 9" xfId="5419"/>
    <cellStyle name="Calculation 21 9 2" xfId="5420"/>
    <cellStyle name="Calculation 22" xfId="1320"/>
    <cellStyle name="Calculation 22 2" xfId="5421"/>
    <cellStyle name="Calculation 22 2 2" xfId="5422"/>
    <cellStyle name="Calculation 22 3" xfId="5423"/>
    <cellStyle name="Calculation 22 3 2" xfId="5424"/>
    <cellStyle name="Calculation 22 4" xfId="5425"/>
    <cellStyle name="Calculation 22 4 2" xfId="5426"/>
    <cellStyle name="Calculation 22 5" xfId="5427"/>
    <cellStyle name="Calculation 22 5 2" xfId="5428"/>
    <cellStyle name="Calculation 22 6" xfId="5429"/>
    <cellStyle name="Calculation 22 6 2" xfId="5430"/>
    <cellStyle name="Calculation 22 7" xfId="5431"/>
    <cellStyle name="Calculation 22 7 2" xfId="5432"/>
    <cellStyle name="Calculation 22 8" xfId="5433"/>
    <cellStyle name="Calculation 22 8 2" xfId="5434"/>
    <cellStyle name="Calculation 22 9" xfId="5435"/>
    <cellStyle name="Calculation 3" xfId="1321"/>
    <cellStyle name="Calculation 3 10" xfId="5436"/>
    <cellStyle name="Calculation 3 11" xfId="5437"/>
    <cellStyle name="Calculation 3 2" xfId="5438"/>
    <cellStyle name="Calculation 3 2 10" xfId="5439"/>
    <cellStyle name="Calculation 3 2 2" xfId="5440"/>
    <cellStyle name="Calculation 3 2 2 2" xfId="5441"/>
    <cellStyle name="Calculation 3 2 3" xfId="5442"/>
    <cellStyle name="Calculation 3 2 3 2" xfId="5443"/>
    <cellStyle name="Calculation 3 2 4" xfId="5444"/>
    <cellStyle name="Calculation 3 2 4 2" xfId="5445"/>
    <cellStyle name="Calculation 3 2 5" xfId="5446"/>
    <cellStyle name="Calculation 3 2 5 2" xfId="5447"/>
    <cellStyle name="Calculation 3 2 6" xfId="5448"/>
    <cellStyle name="Calculation 3 2 6 2" xfId="5449"/>
    <cellStyle name="Calculation 3 2 7" xfId="5450"/>
    <cellStyle name="Calculation 3 2 7 2" xfId="5451"/>
    <cellStyle name="Calculation 3 2 8" xfId="5452"/>
    <cellStyle name="Calculation 3 2 8 2" xfId="5453"/>
    <cellStyle name="Calculation 3 2 9" xfId="5454"/>
    <cellStyle name="Calculation 3 3" xfId="5455"/>
    <cellStyle name="Calculation 3 3 2" xfId="5456"/>
    <cellStyle name="Calculation 3 4" xfId="5457"/>
    <cellStyle name="Calculation 3 4 2" xfId="5458"/>
    <cellStyle name="Calculation 3 5" xfId="5459"/>
    <cellStyle name="Calculation 3 5 2" xfId="5460"/>
    <cellStyle name="Calculation 3 6" xfId="5461"/>
    <cellStyle name="Calculation 3 6 2" xfId="5462"/>
    <cellStyle name="Calculation 3 7" xfId="5463"/>
    <cellStyle name="Calculation 3 7 2" xfId="5464"/>
    <cellStyle name="Calculation 3 8" xfId="5465"/>
    <cellStyle name="Calculation 3 8 2" xfId="5466"/>
    <cellStyle name="Calculation 3 9" xfId="5467"/>
    <cellStyle name="Calculation 3 9 2" xfId="5468"/>
    <cellStyle name="Calculation 4" xfId="1322"/>
    <cellStyle name="Calculation 4 10" xfId="5469"/>
    <cellStyle name="Calculation 4 11" xfId="5470"/>
    <cellStyle name="Calculation 4 12" xfId="5471"/>
    <cellStyle name="Calculation 4 2" xfId="5472"/>
    <cellStyle name="Calculation 4 2 2" xfId="5473"/>
    <cellStyle name="Calculation 4 2 2 2" xfId="5474"/>
    <cellStyle name="Calculation 4 2 3" xfId="5475"/>
    <cellStyle name="Calculation 4 2 3 2" xfId="5476"/>
    <cellStyle name="Calculation 4 2 4" xfId="5477"/>
    <cellStyle name="Calculation 4 2 4 2" xfId="5478"/>
    <cellStyle name="Calculation 4 2 5" xfId="5479"/>
    <cellStyle name="Calculation 4 2 5 2" xfId="5480"/>
    <cellStyle name="Calculation 4 2 6" xfId="5481"/>
    <cellStyle name="Calculation 4 2 6 2" xfId="5482"/>
    <cellStyle name="Calculation 4 2 7" xfId="5483"/>
    <cellStyle name="Calculation 4 2 7 2" xfId="5484"/>
    <cellStyle name="Calculation 4 2 8" xfId="5485"/>
    <cellStyle name="Calculation 4 2 8 2" xfId="5486"/>
    <cellStyle name="Calculation 4 2 9" xfId="5487"/>
    <cellStyle name="Calculation 4 3" xfId="5488"/>
    <cellStyle name="Calculation 4 3 2" xfId="5489"/>
    <cellStyle name="Calculation 4 4" xfId="5490"/>
    <cellStyle name="Calculation 4 4 2" xfId="5491"/>
    <cellStyle name="Calculation 4 5" xfId="5492"/>
    <cellStyle name="Calculation 4 5 2" xfId="5493"/>
    <cellStyle name="Calculation 4 6" xfId="5494"/>
    <cellStyle name="Calculation 4 6 2" xfId="5495"/>
    <cellStyle name="Calculation 4 7" xfId="5496"/>
    <cellStyle name="Calculation 4 7 2" xfId="5497"/>
    <cellStyle name="Calculation 4 8" xfId="5498"/>
    <cellStyle name="Calculation 4 8 2" xfId="5499"/>
    <cellStyle name="Calculation 4 9" xfId="5500"/>
    <cellStyle name="Calculation 4 9 2" xfId="5501"/>
    <cellStyle name="Calculation 5" xfId="1323"/>
    <cellStyle name="Calculation 5 10" xfId="5502"/>
    <cellStyle name="Calculation 5 11" xfId="5503"/>
    <cellStyle name="Calculation 5 12" xfId="5504"/>
    <cellStyle name="Calculation 5 2" xfId="5505"/>
    <cellStyle name="Calculation 5 2 2" xfId="5506"/>
    <cellStyle name="Calculation 5 2 2 2" xfId="5507"/>
    <cellStyle name="Calculation 5 2 3" xfId="5508"/>
    <cellStyle name="Calculation 5 2 3 2" xfId="5509"/>
    <cellStyle name="Calculation 5 2 4" xfId="5510"/>
    <cellStyle name="Calculation 5 2 4 2" xfId="5511"/>
    <cellStyle name="Calculation 5 2 5" xfId="5512"/>
    <cellStyle name="Calculation 5 2 5 2" xfId="5513"/>
    <cellStyle name="Calculation 5 2 6" xfId="5514"/>
    <cellStyle name="Calculation 5 2 6 2" xfId="5515"/>
    <cellStyle name="Calculation 5 2 7" xfId="5516"/>
    <cellStyle name="Calculation 5 2 7 2" xfId="5517"/>
    <cellStyle name="Calculation 5 2 8" xfId="5518"/>
    <cellStyle name="Calculation 5 2 8 2" xfId="5519"/>
    <cellStyle name="Calculation 5 2 9" xfId="5520"/>
    <cellStyle name="Calculation 5 3" xfId="5521"/>
    <cellStyle name="Calculation 5 3 2" xfId="5522"/>
    <cellStyle name="Calculation 5 4" xfId="5523"/>
    <cellStyle name="Calculation 5 4 2" xfId="5524"/>
    <cellStyle name="Calculation 5 5" xfId="5525"/>
    <cellStyle name="Calculation 5 5 2" xfId="5526"/>
    <cellStyle name="Calculation 5 6" xfId="5527"/>
    <cellStyle name="Calculation 5 6 2" xfId="5528"/>
    <cellStyle name="Calculation 5 7" xfId="5529"/>
    <cellStyle name="Calculation 5 7 2" xfId="5530"/>
    <cellStyle name="Calculation 5 8" xfId="5531"/>
    <cellStyle name="Calculation 5 8 2" xfId="5532"/>
    <cellStyle name="Calculation 5 9" xfId="5533"/>
    <cellStyle name="Calculation 5 9 2" xfId="5534"/>
    <cellStyle name="Calculation 6" xfId="1324"/>
    <cellStyle name="Calculation 6 10" xfId="5535"/>
    <cellStyle name="Calculation 6 11" xfId="5536"/>
    <cellStyle name="Calculation 6 12" xfId="5537"/>
    <cellStyle name="Calculation 6 2" xfId="5538"/>
    <cellStyle name="Calculation 6 2 2" xfId="5539"/>
    <cellStyle name="Calculation 6 2 2 2" xfId="5540"/>
    <cellStyle name="Calculation 6 2 3" xfId="5541"/>
    <cellStyle name="Calculation 6 2 3 2" xfId="5542"/>
    <cellStyle name="Calculation 6 2 4" xfId="5543"/>
    <cellStyle name="Calculation 6 2 4 2" xfId="5544"/>
    <cellStyle name="Calculation 6 2 5" xfId="5545"/>
    <cellStyle name="Calculation 6 2 5 2" xfId="5546"/>
    <cellStyle name="Calculation 6 2 6" xfId="5547"/>
    <cellStyle name="Calculation 6 2 6 2" xfId="5548"/>
    <cellStyle name="Calculation 6 2 7" xfId="5549"/>
    <cellStyle name="Calculation 6 2 7 2" xfId="5550"/>
    <cellStyle name="Calculation 6 2 8" xfId="5551"/>
    <cellStyle name="Calculation 6 2 8 2" xfId="5552"/>
    <cellStyle name="Calculation 6 2 9" xfId="5553"/>
    <cellStyle name="Calculation 6 3" xfId="5554"/>
    <cellStyle name="Calculation 6 3 2" xfId="5555"/>
    <cellStyle name="Calculation 6 4" xfId="5556"/>
    <cellStyle name="Calculation 6 4 2" xfId="5557"/>
    <cellStyle name="Calculation 6 5" xfId="5558"/>
    <cellStyle name="Calculation 6 5 2" xfId="5559"/>
    <cellStyle name="Calculation 6 6" xfId="5560"/>
    <cellStyle name="Calculation 6 6 2" xfId="5561"/>
    <cellStyle name="Calculation 6 7" xfId="5562"/>
    <cellStyle name="Calculation 6 7 2" xfId="5563"/>
    <cellStyle name="Calculation 6 8" xfId="5564"/>
    <cellStyle name="Calculation 6 8 2" xfId="5565"/>
    <cellStyle name="Calculation 6 9" xfId="5566"/>
    <cellStyle name="Calculation 6 9 2" xfId="5567"/>
    <cellStyle name="Calculation 7" xfId="1325"/>
    <cellStyle name="Calculation 7 10" xfId="5568"/>
    <cellStyle name="Calculation 7 11" xfId="5569"/>
    <cellStyle name="Calculation 7 12" xfId="5570"/>
    <cellStyle name="Calculation 7 2" xfId="5571"/>
    <cellStyle name="Calculation 7 2 2" xfId="5572"/>
    <cellStyle name="Calculation 7 2 2 2" xfId="5573"/>
    <cellStyle name="Calculation 7 2 3" xfId="5574"/>
    <cellStyle name="Calculation 7 2 3 2" xfId="5575"/>
    <cellStyle name="Calculation 7 2 4" xfId="5576"/>
    <cellStyle name="Calculation 7 2 4 2" xfId="5577"/>
    <cellStyle name="Calculation 7 2 5" xfId="5578"/>
    <cellStyle name="Calculation 7 2 5 2" xfId="5579"/>
    <cellStyle name="Calculation 7 2 6" xfId="5580"/>
    <cellStyle name="Calculation 7 2 6 2" xfId="5581"/>
    <cellStyle name="Calculation 7 2 7" xfId="5582"/>
    <cellStyle name="Calculation 7 2 7 2" xfId="5583"/>
    <cellStyle name="Calculation 7 2 8" xfId="5584"/>
    <cellStyle name="Calculation 7 2 8 2" xfId="5585"/>
    <cellStyle name="Calculation 7 2 9" xfId="5586"/>
    <cellStyle name="Calculation 7 3" xfId="5587"/>
    <cellStyle name="Calculation 7 3 2" xfId="5588"/>
    <cellStyle name="Calculation 7 4" xfId="5589"/>
    <cellStyle name="Calculation 7 4 2" xfId="5590"/>
    <cellStyle name="Calculation 7 5" xfId="5591"/>
    <cellStyle name="Calculation 7 5 2" xfId="5592"/>
    <cellStyle name="Calculation 7 6" xfId="5593"/>
    <cellStyle name="Calculation 7 6 2" xfId="5594"/>
    <cellStyle name="Calculation 7 7" xfId="5595"/>
    <cellStyle name="Calculation 7 7 2" xfId="5596"/>
    <cellStyle name="Calculation 7 8" xfId="5597"/>
    <cellStyle name="Calculation 7 8 2" xfId="5598"/>
    <cellStyle name="Calculation 7 9" xfId="5599"/>
    <cellStyle name="Calculation 7 9 2" xfId="5600"/>
    <cellStyle name="Calculation 8" xfId="1326"/>
    <cellStyle name="Calculation 8 10" xfId="5601"/>
    <cellStyle name="Calculation 8 11" xfId="5602"/>
    <cellStyle name="Calculation 8 12" xfId="5603"/>
    <cellStyle name="Calculation 8 2" xfId="5604"/>
    <cellStyle name="Calculation 8 2 2" xfId="5605"/>
    <cellStyle name="Calculation 8 2 2 2" xfId="5606"/>
    <cellStyle name="Calculation 8 2 3" xfId="5607"/>
    <cellStyle name="Calculation 8 2 3 2" xfId="5608"/>
    <cellStyle name="Calculation 8 2 4" xfId="5609"/>
    <cellStyle name="Calculation 8 2 4 2" xfId="5610"/>
    <cellStyle name="Calculation 8 2 5" xfId="5611"/>
    <cellStyle name="Calculation 8 2 5 2" xfId="5612"/>
    <cellStyle name="Calculation 8 2 6" xfId="5613"/>
    <cellStyle name="Calculation 8 2 6 2" xfId="5614"/>
    <cellStyle name="Calculation 8 2 7" xfId="5615"/>
    <cellStyle name="Calculation 8 2 7 2" xfId="5616"/>
    <cellStyle name="Calculation 8 2 8" xfId="5617"/>
    <cellStyle name="Calculation 8 2 8 2" xfId="5618"/>
    <cellStyle name="Calculation 8 2 9" xfId="5619"/>
    <cellStyle name="Calculation 8 3" xfId="5620"/>
    <cellStyle name="Calculation 8 3 2" xfId="5621"/>
    <cellStyle name="Calculation 8 4" xfId="5622"/>
    <cellStyle name="Calculation 8 4 2" xfId="5623"/>
    <cellStyle name="Calculation 8 5" xfId="5624"/>
    <cellStyle name="Calculation 8 5 2" xfId="5625"/>
    <cellStyle name="Calculation 8 6" xfId="5626"/>
    <cellStyle name="Calculation 8 6 2" xfId="5627"/>
    <cellStyle name="Calculation 8 7" xfId="5628"/>
    <cellStyle name="Calculation 8 7 2" xfId="5629"/>
    <cellStyle name="Calculation 8 8" xfId="5630"/>
    <cellStyle name="Calculation 8 8 2" xfId="5631"/>
    <cellStyle name="Calculation 8 9" xfId="5632"/>
    <cellStyle name="Calculation 8 9 2" xfId="5633"/>
    <cellStyle name="Calculation 9" xfId="1327"/>
    <cellStyle name="Calculation 9 10" xfId="5634"/>
    <cellStyle name="Calculation 9 11" xfId="5635"/>
    <cellStyle name="Calculation 9 12" xfId="5636"/>
    <cellStyle name="Calculation 9 2" xfId="5637"/>
    <cellStyle name="Calculation 9 2 2" xfId="5638"/>
    <cellStyle name="Calculation 9 2 2 2" xfId="5639"/>
    <cellStyle name="Calculation 9 2 3" xfId="5640"/>
    <cellStyle name="Calculation 9 2 3 2" xfId="5641"/>
    <cellStyle name="Calculation 9 2 4" xfId="5642"/>
    <cellStyle name="Calculation 9 2 4 2" xfId="5643"/>
    <cellStyle name="Calculation 9 2 5" xfId="5644"/>
    <cellStyle name="Calculation 9 2 5 2" xfId="5645"/>
    <cellStyle name="Calculation 9 2 6" xfId="5646"/>
    <cellStyle name="Calculation 9 2 6 2" xfId="5647"/>
    <cellStyle name="Calculation 9 2 7" xfId="5648"/>
    <cellStyle name="Calculation 9 2 7 2" xfId="5649"/>
    <cellStyle name="Calculation 9 2 8" xfId="5650"/>
    <cellStyle name="Calculation 9 2 8 2" xfId="5651"/>
    <cellStyle name="Calculation 9 2 9" xfId="5652"/>
    <cellStyle name="Calculation 9 3" xfId="5653"/>
    <cellStyle name="Calculation 9 3 2" xfId="5654"/>
    <cellStyle name="Calculation 9 4" xfId="5655"/>
    <cellStyle name="Calculation 9 4 2" xfId="5656"/>
    <cellStyle name="Calculation 9 5" xfId="5657"/>
    <cellStyle name="Calculation 9 5 2" xfId="5658"/>
    <cellStyle name="Calculation 9 6" xfId="5659"/>
    <cellStyle name="Calculation 9 6 2" xfId="5660"/>
    <cellStyle name="Calculation 9 7" xfId="5661"/>
    <cellStyle name="Calculation 9 7 2" xfId="5662"/>
    <cellStyle name="Calculation 9 8" xfId="5663"/>
    <cellStyle name="Calculation 9 8 2" xfId="5664"/>
    <cellStyle name="Calculation 9 9" xfId="5665"/>
    <cellStyle name="Calculation 9 9 2" xfId="5666"/>
    <cellStyle name="Check Cell 10" xfId="1328"/>
    <cellStyle name="Check Cell 11" xfId="1329"/>
    <cellStyle name="Check Cell 12" xfId="1330"/>
    <cellStyle name="Check Cell 13" xfId="1331"/>
    <cellStyle name="Check Cell 14" xfId="1332"/>
    <cellStyle name="Check Cell 15" xfId="1333"/>
    <cellStyle name="Check Cell 16" xfId="1334"/>
    <cellStyle name="Check Cell 17" xfId="1335"/>
    <cellStyle name="Check Cell 18" xfId="1336"/>
    <cellStyle name="Check Cell 19" xfId="1337"/>
    <cellStyle name="Check Cell 2" xfId="1338"/>
    <cellStyle name="Check Cell 2 2" xfId="1339"/>
    <cellStyle name="Check Cell 2 2 2" xfId="1340"/>
    <cellStyle name="Check Cell 2 2 2 2" xfId="1341"/>
    <cellStyle name="Check Cell 2 2 2 3" xfId="1342"/>
    <cellStyle name="Check Cell 2 2 2 4" xfId="1343"/>
    <cellStyle name="Check Cell 2 2 2 5" xfId="1344"/>
    <cellStyle name="Check Cell 2 2 3" xfId="1345"/>
    <cellStyle name="Check Cell 2 2 4" xfId="1346"/>
    <cellStyle name="Check Cell 2 2 5" xfId="1347"/>
    <cellStyle name="Check Cell 2 3" xfId="1348"/>
    <cellStyle name="Check Cell 2 4" xfId="1349"/>
    <cellStyle name="Check Cell 2 5" xfId="1350"/>
    <cellStyle name="Check Cell 2 6" xfId="1351"/>
    <cellStyle name="Check Cell 2 7" xfId="1352"/>
    <cellStyle name="Check Cell 2 8" xfId="1353"/>
    <cellStyle name="Check Cell 2 9" xfId="1354"/>
    <cellStyle name="Check Cell 20" xfId="1355"/>
    <cellStyle name="Check Cell 21" xfId="1356"/>
    <cellStyle name="Check Cell 22" xfId="1357"/>
    <cellStyle name="Check Cell 3" xfId="1358"/>
    <cellStyle name="Check Cell 3 2" xfId="5667"/>
    <cellStyle name="Check Cell 4" xfId="1359"/>
    <cellStyle name="Check Cell 5" xfId="1360"/>
    <cellStyle name="Check Cell 6" xfId="1361"/>
    <cellStyle name="Check Cell 7" xfId="1362"/>
    <cellStyle name="Check Cell 8" xfId="1363"/>
    <cellStyle name="Check Cell 9" xfId="1364"/>
    <cellStyle name="CodeEingabe" xfId="5668"/>
    <cellStyle name="ColumnAttributeAbovePrompt" xfId="1"/>
    <cellStyle name="ColumnAttributeAbovePrompt 2" xfId="5670"/>
    <cellStyle name="ColumnAttributeAbovePrompt 2 2" xfId="5671"/>
    <cellStyle name="ColumnAttributeAbovePrompt 2 3" xfId="5672"/>
    <cellStyle name="ColumnAttributeAbovePrompt 3" xfId="5673"/>
    <cellStyle name="ColumnAttributeAbovePrompt 4" xfId="5669"/>
    <cellStyle name="ColumnAttributePrompt" xfId="2"/>
    <cellStyle name="ColumnAttributePrompt 2" xfId="5675"/>
    <cellStyle name="ColumnAttributePrompt 2 2" xfId="5676"/>
    <cellStyle name="ColumnAttributePrompt 2 3" xfId="5677"/>
    <cellStyle name="ColumnAttributePrompt 3" xfId="5678"/>
    <cellStyle name="ColumnAttributePrompt 4" xfId="5674"/>
    <cellStyle name="ColumnAttributeValue" xfId="3"/>
    <cellStyle name="ColumnAttributeValue 2" xfId="5680"/>
    <cellStyle name="ColumnAttributeValue 2 2" xfId="5681"/>
    <cellStyle name="ColumnAttributeValue 2 3" xfId="5682"/>
    <cellStyle name="ColumnAttributeValue 3" xfId="5683"/>
    <cellStyle name="ColumnAttributeValue 4" xfId="5679"/>
    <cellStyle name="ColumnHeadingPrompt" xfId="4"/>
    <cellStyle name="ColumnHeadingPrompt 2" xfId="5685"/>
    <cellStyle name="ColumnHeadingPrompt 2 2" xfId="5686"/>
    <cellStyle name="ColumnHeadingPrompt 2 3" xfId="5687"/>
    <cellStyle name="ColumnHeadingPrompt 3" xfId="5688"/>
    <cellStyle name="ColumnHeadingPrompt 4" xfId="5684"/>
    <cellStyle name="ColumnHeadingValue" xfId="5"/>
    <cellStyle name="ColumnHeadingValue 2" xfId="5690"/>
    <cellStyle name="ColumnHeadingValue 2 2" xfId="5691"/>
    <cellStyle name="ColumnHeadingValue 3" xfId="5692"/>
    <cellStyle name="ColumnHeadingValue 4" xfId="5689"/>
    <cellStyle name="Comma" xfId="6" builtinId="3"/>
    <cellStyle name="Comma [0] 2" xfId="5693"/>
    <cellStyle name="Comma [0] 2 2" xfId="5694"/>
    <cellStyle name="Comma [0] 3" xfId="5695"/>
    <cellStyle name="Comma [0] 3 2" xfId="5696"/>
    <cellStyle name="Comma [0] 3 2 2" xfId="5697"/>
    <cellStyle name="Comma [0] 3 2 2 2" xfId="5698"/>
    <cellStyle name="Comma [0] 3 2 3" xfId="5699"/>
    <cellStyle name="Comma [0] 3 2 4" xfId="5700"/>
    <cellStyle name="Comma [0] 3 3" xfId="5701"/>
    <cellStyle name="Comma [0] 3 4" xfId="5702"/>
    <cellStyle name="Comma [0] 3 4 2" xfId="5703"/>
    <cellStyle name="Comma [0] 3 5" xfId="5704"/>
    <cellStyle name="Comma [0] 4" xfId="5705"/>
    <cellStyle name="Comma [0] 4 2" xfId="5706"/>
    <cellStyle name="Comma [0] 5" xfId="5707"/>
    <cellStyle name="Comma [0] 5 2" xfId="5708"/>
    <cellStyle name="Comma [0] 5 2 2" xfId="5709"/>
    <cellStyle name="Comma [0] 5 2 3" xfId="5710"/>
    <cellStyle name="Comma [0] 5 3" xfId="5711"/>
    <cellStyle name="Comma [0] 5 4" xfId="5712"/>
    <cellStyle name="Comma [0] 6" xfId="5713"/>
    <cellStyle name="Comma [0] 6 2" xfId="5714"/>
    <cellStyle name="Comma [0] 6 2 2" xfId="5715"/>
    <cellStyle name="Comma [0] 6 3" xfId="5716"/>
    <cellStyle name="Comma 10" xfId="1365"/>
    <cellStyle name="Comma 10 2" xfId="5717"/>
    <cellStyle name="Comma 10 2 2" xfId="5718"/>
    <cellStyle name="Comma 10 2 2 2" xfId="5719"/>
    <cellStyle name="Comma 10 2 2 2 2" xfId="5720"/>
    <cellStyle name="Comma 10 2 2 2 2 2" xfId="5721"/>
    <cellStyle name="Comma 10 2 2 2 2 2 2" xfId="5722"/>
    <cellStyle name="Comma 10 2 2 2 2 3" xfId="5723"/>
    <cellStyle name="Comma 10 2 2 2 3" xfId="5724"/>
    <cellStyle name="Comma 10 2 2 2 3 2" xfId="5725"/>
    <cellStyle name="Comma 10 2 2 2 4" xfId="5726"/>
    <cellStyle name="Comma 10 2 2 3" xfId="5727"/>
    <cellStyle name="Comma 10 2 2 3 2" xfId="5728"/>
    <cellStyle name="Comma 10 2 2 3 2 2" xfId="5729"/>
    <cellStyle name="Comma 10 2 2 3 3" xfId="5730"/>
    <cellStyle name="Comma 10 2 2 4" xfId="5731"/>
    <cellStyle name="Comma 10 2 2 4 2" xfId="5732"/>
    <cellStyle name="Comma 10 2 2 5" xfId="5733"/>
    <cellStyle name="Comma 10 2 2 6" xfId="5734"/>
    <cellStyle name="Comma 10 2 3" xfId="5735"/>
    <cellStyle name="Comma 10 2 3 2" xfId="5736"/>
    <cellStyle name="Comma 10 2 3 2 2" xfId="5737"/>
    <cellStyle name="Comma 10 2 3 2 2 2" xfId="5738"/>
    <cellStyle name="Comma 10 2 3 2 3" xfId="5739"/>
    <cellStyle name="Comma 10 2 3 3" xfId="5740"/>
    <cellStyle name="Comma 10 2 3 3 2" xfId="5741"/>
    <cellStyle name="Comma 10 2 3 4" xfId="5742"/>
    <cellStyle name="Comma 10 2 4" xfId="5743"/>
    <cellStyle name="Comma 10 2 4 2" xfId="5744"/>
    <cellStyle name="Comma 10 2 4 2 2" xfId="5745"/>
    <cellStyle name="Comma 10 2 4 3" xfId="5746"/>
    <cellStyle name="Comma 10 2 5" xfId="5747"/>
    <cellStyle name="Comma 10 2 5 2" xfId="5748"/>
    <cellStyle name="Comma 10 2 6" xfId="5749"/>
    <cellStyle name="Comma 10 2 7" xfId="5750"/>
    <cellStyle name="Comma 10 3" xfId="5751"/>
    <cellStyle name="Comma 10 3 2" xfId="5752"/>
    <cellStyle name="Comma 10 3 2 2" xfId="5753"/>
    <cellStyle name="Comma 10 3 2 2 2" xfId="5754"/>
    <cellStyle name="Comma 10 3 2 2 2 2" xfId="5755"/>
    <cellStyle name="Comma 10 3 2 2 3" xfId="5756"/>
    <cellStyle name="Comma 10 3 2 3" xfId="5757"/>
    <cellStyle name="Comma 10 3 2 3 2" xfId="5758"/>
    <cellStyle name="Comma 10 3 2 4" xfId="5759"/>
    <cellStyle name="Comma 10 3 3" xfId="5760"/>
    <cellStyle name="Comma 10 3 3 2" xfId="5761"/>
    <cellStyle name="Comma 10 3 3 2 2" xfId="5762"/>
    <cellStyle name="Comma 10 3 3 3" xfId="5763"/>
    <cellStyle name="Comma 10 3 4" xfId="5764"/>
    <cellStyle name="Comma 10 3 4 2" xfId="5765"/>
    <cellStyle name="Comma 10 3 5" xfId="5766"/>
    <cellStyle name="Comma 10 3 6" xfId="5767"/>
    <cellStyle name="Comma 10 4" xfId="5768"/>
    <cellStyle name="Comma 10 4 2" xfId="5769"/>
    <cellStyle name="Comma 10 4 2 2" xfId="5770"/>
    <cellStyle name="Comma 10 4 2 2 2" xfId="5771"/>
    <cellStyle name="Comma 10 4 2 3" xfId="5772"/>
    <cellStyle name="Comma 10 4 3" xfId="5773"/>
    <cellStyle name="Comma 10 4 3 2" xfId="5774"/>
    <cellStyle name="Comma 10 4 4" xfId="5775"/>
    <cellStyle name="Comma 10 5" xfId="5776"/>
    <cellStyle name="Comma 10 5 2" xfId="5777"/>
    <cellStyle name="Comma 10 5 2 2" xfId="5778"/>
    <cellStyle name="Comma 10 5 3" xfId="5779"/>
    <cellStyle name="Comma 10 6" xfId="5780"/>
    <cellStyle name="Comma 10 6 2" xfId="5781"/>
    <cellStyle name="Comma 10 7" xfId="5782"/>
    <cellStyle name="Comma 10 8" xfId="5783"/>
    <cellStyle name="Comma 10 9" xfId="5784"/>
    <cellStyle name="Comma 11" xfId="1366"/>
    <cellStyle name="Comma 11 10" xfId="5785"/>
    <cellStyle name="Comma 11 2" xfId="5786"/>
    <cellStyle name="Comma 11 2 2" xfId="5787"/>
    <cellStyle name="Comma 11 2 2 2" xfId="5788"/>
    <cellStyle name="Comma 11 2 2 2 2" xfId="5789"/>
    <cellStyle name="Comma 11 2 2 2 3" xfId="5790"/>
    <cellStyle name="Comma 11 2 2 3" xfId="5791"/>
    <cellStyle name="Comma 11 2 2 3 2" xfId="5792"/>
    <cellStyle name="Comma 11 2 2 4" xfId="5793"/>
    <cellStyle name="Comma 11 2 2 5" xfId="5794"/>
    <cellStyle name="Comma 11 2 3" xfId="5795"/>
    <cellStyle name="Comma 11 2 3 2" xfId="5796"/>
    <cellStyle name="Comma 11 2 3 3" xfId="5797"/>
    <cellStyle name="Comma 11 2 4" xfId="5798"/>
    <cellStyle name="Comma 11 2 4 2" xfId="5799"/>
    <cellStyle name="Comma 11 2 5" xfId="5800"/>
    <cellStyle name="Comma 11 2 6" xfId="5801"/>
    <cellStyle name="Comma 11 3" xfId="5802"/>
    <cellStyle name="Comma 11 3 2" xfId="5803"/>
    <cellStyle name="Comma 11 3 2 2" xfId="5804"/>
    <cellStyle name="Comma 11 3 2 2 2" xfId="5805"/>
    <cellStyle name="Comma 11 3 2 3" xfId="5806"/>
    <cellStyle name="Comma 11 3 2 4" xfId="5807"/>
    <cellStyle name="Comma 11 3 2 5" xfId="5808"/>
    <cellStyle name="Comma 11 3 3" xfId="5809"/>
    <cellStyle name="Comma 11 3 3 2" xfId="5810"/>
    <cellStyle name="Comma 11 3 4" xfId="5811"/>
    <cellStyle name="Comma 11 3 5" xfId="5812"/>
    <cellStyle name="Comma 11 3 6" xfId="5813"/>
    <cellStyle name="Comma 11 4" xfId="5814"/>
    <cellStyle name="Comma 11 4 2" xfId="5815"/>
    <cellStyle name="Comma 11 4 2 2" xfId="5816"/>
    <cellStyle name="Comma 11 4 3" xfId="5817"/>
    <cellStyle name="Comma 11 4 4" xfId="5818"/>
    <cellStyle name="Comma 11 4 5" xfId="5819"/>
    <cellStyle name="Comma 11 5" xfId="5820"/>
    <cellStyle name="Comma 11 5 2" xfId="5821"/>
    <cellStyle name="Comma 11 5 2 2" xfId="5822"/>
    <cellStyle name="Comma 11 5 3" xfId="5823"/>
    <cellStyle name="Comma 11 5 4" xfId="5824"/>
    <cellStyle name="Comma 11 5 5" xfId="5825"/>
    <cellStyle name="Comma 11 6" xfId="5826"/>
    <cellStyle name="Comma 11 6 2" xfId="5827"/>
    <cellStyle name="Comma 11 6 3" xfId="5828"/>
    <cellStyle name="Comma 11 7" xfId="5829"/>
    <cellStyle name="Comma 11 7 2" xfId="5830"/>
    <cellStyle name="Comma 11 8" xfId="5831"/>
    <cellStyle name="Comma 11 9" xfId="5832"/>
    <cellStyle name="Comma 12" xfId="1367"/>
    <cellStyle name="Comma 12 2" xfId="5833"/>
    <cellStyle name="Comma 12 2 2" xfId="5834"/>
    <cellStyle name="Comma 12 2 3" xfId="5835"/>
    <cellStyle name="Comma 12 3" xfId="5836"/>
    <cellStyle name="Comma 12 3 2" xfId="5837"/>
    <cellStyle name="Comma 12 4" xfId="5838"/>
    <cellStyle name="Comma 12 5" xfId="5839"/>
    <cellStyle name="Comma 12 6" xfId="5840"/>
    <cellStyle name="Comma 13" xfId="1368"/>
    <cellStyle name="Comma 13 2" xfId="5841"/>
    <cellStyle name="Comma 13 2 2" xfId="5842"/>
    <cellStyle name="Comma 13 2 3" xfId="5843"/>
    <cellStyle name="Comma 13 2 4" xfId="5844"/>
    <cellStyle name="Comma 13 3" xfId="5845"/>
    <cellStyle name="Comma 13 3 2" xfId="5846"/>
    <cellStyle name="Comma 13 4" xfId="5847"/>
    <cellStyle name="Comma 13 5" xfId="5848"/>
    <cellStyle name="Comma 13 6" xfId="5849"/>
    <cellStyle name="Comma 14" xfId="1369"/>
    <cellStyle name="Comma 14 2" xfId="5850"/>
    <cellStyle name="Comma 14 2 2" xfId="5851"/>
    <cellStyle name="Comma 14 3" xfId="5852"/>
    <cellStyle name="Comma 14 4" xfId="5853"/>
    <cellStyle name="Comma 14 5" xfId="5854"/>
    <cellStyle name="Comma 15" xfId="1370"/>
    <cellStyle name="Comma 15 2" xfId="5855"/>
    <cellStyle name="Comma 15 2 2" xfId="5856"/>
    <cellStyle name="Comma 15 3" xfId="5857"/>
    <cellStyle name="Comma 15 4" xfId="5858"/>
    <cellStyle name="Comma 15 5" xfId="5859"/>
    <cellStyle name="Comma 16" xfId="64"/>
    <cellStyle name="Comma 16 2" xfId="5860"/>
    <cellStyle name="Comma 16 2 2" xfId="5861"/>
    <cellStyle name="Comma 16 3" xfId="5862"/>
    <cellStyle name="Comma 16 4" xfId="5863"/>
    <cellStyle name="Comma 16 5" xfId="5864"/>
    <cellStyle name="Comma 17" xfId="1371"/>
    <cellStyle name="Comma 17 2" xfId="5865"/>
    <cellStyle name="Comma 17 2 2" xfId="5866"/>
    <cellStyle name="Comma 17 3" xfId="5867"/>
    <cellStyle name="Comma 17 4" xfId="5868"/>
    <cellStyle name="Comma 17 5" xfId="5869"/>
    <cellStyle name="Comma 18" xfId="2158"/>
    <cellStyle name="Comma 18 2" xfId="5870"/>
    <cellStyle name="Comma 18 2 2" xfId="5871"/>
    <cellStyle name="Comma 18 3" xfId="5872"/>
    <cellStyle name="Comma 18 4" xfId="5873"/>
    <cellStyle name="Comma 18 5" xfId="5874"/>
    <cellStyle name="Comma 19" xfId="5875"/>
    <cellStyle name="Comma 19 2" xfId="5876"/>
    <cellStyle name="Comma 2" xfId="59"/>
    <cellStyle name="Comma 2 10" xfId="1372"/>
    <cellStyle name="Comma 2 10 2" xfId="5877"/>
    <cellStyle name="Comma 2 10 2 2" xfId="5878"/>
    <cellStyle name="Comma 2 10 2 2 2" xfId="5879"/>
    <cellStyle name="Comma 2 10 2 3" xfId="5880"/>
    <cellStyle name="Comma 2 10 2 4" xfId="5881"/>
    <cellStyle name="Comma 2 10 2 5" xfId="5882"/>
    <cellStyle name="Comma 2 10 3" xfId="5883"/>
    <cellStyle name="Comma 2 10 3 2" xfId="5884"/>
    <cellStyle name="Comma 2 10 3 2 2" xfId="5885"/>
    <cellStyle name="Comma 2 10 3 3" xfId="5886"/>
    <cellStyle name="Comma 2 10 3 4" xfId="5887"/>
    <cellStyle name="Comma 2 10 3 5" xfId="5888"/>
    <cellStyle name="Comma 2 10 4" xfId="5889"/>
    <cellStyle name="Comma 2 11" xfId="1373"/>
    <cellStyle name="Comma 2 11 2" xfId="5890"/>
    <cellStyle name="Comma 2 11 2 2" xfId="5891"/>
    <cellStyle name="Comma 2 11 2 2 2" xfId="5892"/>
    <cellStyle name="Comma 2 11 2 3" xfId="5893"/>
    <cellStyle name="Comma 2 11 2 4" xfId="5894"/>
    <cellStyle name="Comma 2 11 2 5" xfId="5895"/>
    <cellStyle name="Comma 2 11 2 6" xfId="5896"/>
    <cellStyle name="Comma 2 11 3" xfId="5897"/>
    <cellStyle name="Comma 2 12" xfId="1374"/>
    <cellStyle name="Comma 2 12 2" xfId="5898"/>
    <cellStyle name="Comma 2 12 3" xfId="5899"/>
    <cellStyle name="Comma 2 13" xfId="1375"/>
    <cellStyle name="Comma 2 13 2" xfId="5900"/>
    <cellStyle name="Comma 2 14" xfId="1376"/>
    <cellStyle name="Comma 2 14 2" xfId="5901"/>
    <cellStyle name="Comma 2 15" xfId="1377"/>
    <cellStyle name="Comma 2 15 2" xfId="5902"/>
    <cellStyle name="Comma 2 16" xfId="1378"/>
    <cellStyle name="Comma 2 17" xfId="1379"/>
    <cellStyle name="Comma 2 18" xfId="1380"/>
    <cellStyle name="Comma 2 19" xfId="1381"/>
    <cellStyle name="Comma 2 2" xfId="1382"/>
    <cellStyle name="Comma 2 2 2" xfId="5903"/>
    <cellStyle name="Comma 2 2 2 2" xfId="5904"/>
    <cellStyle name="Comma 2 2 2 2 2" xfId="5905"/>
    <cellStyle name="Comma 2 2 2 2 2 2" xfId="5906"/>
    <cellStyle name="Comma 2 2 2 2 2 2 2" xfId="5907"/>
    <cellStyle name="Comma 2 2 2 2 2 3" xfId="5908"/>
    <cellStyle name="Comma 2 2 2 2 2 4" xfId="5909"/>
    <cellStyle name="Comma 2 2 2 2 3" xfId="5910"/>
    <cellStyle name="Comma 2 2 2 2 3 2" xfId="5911"/>
    <cellStyle name="Comma 2 2 2 2 4" xfId="5912"/>
    <cellStyle name="Comma 2 2 2 2 5" xfId="5913"/>
    <cellStyle name="Comma 2 2 2 2 6" xfId="5914"/>
    <cellStyle name="Comma 2 2 2 3" xfId="5915"/>
    <cellStyle name="Comma 2 2 2 3 2" xfId="5916"/>
    <cellStyle name="Comma 2 2 2 3 2 2" xfId="5917"/>
    <cellStyle name="Comma 2 2 2 3 3" xfId="5918"/>
    <cellStyle name="Comma 2 2 2 3 4" xfId="5919"/>
    <cellStyle name="Comma 2 2 2 4" xfId="5920"/>
    <cellStyle name="Comma 2 2 2 4 2" xfId="5921"/>
    <cellStyle name="Comma 2 2 2 5" xfId="5922"/>
    <cellStyle name="Comma 2 2 2 5 2" xfId="5923"/>
    <cellStyle name="Comma 2 2 2 6" xfId="5924"/>
    <cellStyle name="Comma 2 2 2 7" xfId="5925"/>
    <cellStyle name="Comma 2 2 2 8" xfId="5926"/>
    <cellStyle name="Comma 2 2 3" xfId="5927"/>
    <cellStyle name="Comma 2 2 3 2" xfId="5928"/>
    <cellStyle name="Comma 2 2 3 3" xfId="5929"/>
    <cellStyle name="Comma 2 2 4" xfId="5930"/>
    <cellStyle name="Comma 2 2 5" xfId="5931"/>
    <cellStyle name="Comma 2 20" xfId="1383"/>
    <cellStyle name="Comma 2 21" xfId="1384"/>
    <cellStyle name="Comma 2 3" xfId="1385"/>
    <cellStyle name="Comma 2 3 2" xfId="5932"/>
    <cellStyle name="Comma 2 3 2 2" xfId="5933"/>
    <cellStyle name="Comma 2 3 2 2 2" xfId="5934"/>
    <cellStyle name="Comma 2 3 2 2 2 2" xfId="5935"/>
    <cellStyle name="Comma 2 3 2 2 2 2 2" xfId="5936"/>
    <cellStyle name="Comma 2 3 2 2 2 3" xfId="5937"/>
    <cellStyle name="Comma 2 3 2 2 3" xfId="5938"/>
    <cellStyle name="Comma 2 3 2 2 3 2" xfId="5939"/>
    <cellStyle name="Comma 2 3 2 2 4" xfId="5940"/>
    <cellStyle name="Comma 2 3 2 2 5" xfId="5941"/>
    <cellStyle name="Comma 2 3 2 2 6" xfId="5942"/>
    <cellStyle name="Comma 2 3 2 3" xfId="5943"/>
    <cellStyle name="Comma 2 3 2 3 2" xfId="5944"/>
    <cellStyle name="Comma 2 3 2 3 2 2" xfId="5945"/>
    <cellStyle name="Comma 2 3 2 3 3" xfId="5946"/>
    <cellStyle name="Comma 2 3 2 3 4" xfId="5947"/>
    <cellStyle name="Comma 2 3 2 4" xfId="5948"/>
    <cellStyle name="Comma 2 3 2 4 2" xfId="5949"/>
    <cellStyle name="Comma 2 3 2 5" xfId="5950"/>
    <cellStyle name="Comma 2 3 2 5 2" xfId="5951"/>
    <cellStyle name="Comma 2 3 2 6" xfId="5952"/>
    <cellStyle name="Comma 2 3 2 7" xfId="5953"/>
    <cellStyle name="Comma 2 3 2 8" xfId="5954"/>
    <cellStyle name="Comma 2 3 3" xfId="5955"/>
    <cellStyle name="Comma 2 3 3 2" xfId="5956"/>
    <cellStyle name="Comma 2 3 3 2 2" xfId="5957"/>
    <cellStyle name="Comma 2 3 3 2 2 2" xfId="5958"/>
    <cellStyle name="Comma 2 3 3 2 3" xfId="5959"/>
    <cellStyle name="Comma 2 3 3 3" xfId="5960"/>
    <cellStyle name="Comma 2 3 3 3 2" xfId="5961"/>
    <cellStyle name="Comma 2 3 3 4" xfId="5962"/>
    <cellStyle name="Comma 2 3 3 5" xfId="5963"/>
    <cellStyle name="Comma 2 3 3 6" xfId="5964"/>
    <cellStyle name="Comma 2 3 4" xfId="5965"/>
    <cellStyle name="Comma 2 3 4 2" xfId="5966"/>
    <cellStyle name="Comma 2 3 4 2 2" xfId="5967"/>
    <cellStyle name="Comma 2 3 4 3" xfId="5968"/>
    <cellStyle name="Comma 2 3 4 4" xfId="5969"/>
    <cellStyle name="Comma 2 3 5" xfId="5970"/>
    <cellStyle name="Comma 2 3 5 2" xfId="5971"/>
    <cellStyle name="Comma 2 3 6" xfId="5972"/>
    <cellStyle name="Comma 2 3 7" xfId="5973"/>
    <cellStyle name="Comma 2 4" xfId="1386"/>
    <cellStyle name="Comma 2 4 2" xfId="5974"/>
    <cellStyle name="Comma 2 4 2 10" xfId="5975"/>
    <cellStyle name="Comma 2 4 2 2" xfId="5976"/>
    <cellStyle name="Comma 2 4 2 2 2" xfId="5977"/>
    <cellStyle name="Comma 2 4 2 2 2 2" xfId="5978"/>
    <cellStyle name="Comma 2 4 2 2 2 2 2" xfId="5979"/>
    <cellStyle name="Comma 2 4 2 2 2 2 2 2" xfId="5980"/>
    <cellStyle name="Comma 2 4 2 2 2 2 2 3" xfId="5981"/>
    <cellStyle name="Comma 2 4 2 2 2 2 3" xfId="5982"/>
    <cellStyle name="Comma 2 4 2 2 2 2 3 2" xfId="5983"/>
    <cellStyle name="Comma 2 4 2 2 2 2 4" xfId="5984"/>
    <cellStyle name="Comma 2 4 2 2 2 2 5" xfId="5985"/>
    <cellStyle name="Comma 2 4 2 2 2 3" xfId="5986"/>
    <cellStyle name="Comma 2 4 2 2 2 3 2" xfId="5987"/>
    <cellStyle name="Comma 2 4 2 2 2 3 3" xfId="5988"/>
    <cellStyle name="Comma 2 4 2 2 2 4" xfId="5989"/>
    <cellStyle name="Comma 2 4 2 2 2 4 2" xfId="5990"/>
    <cellStyle name="Comma 2 4 2 2 2 5" xfId="5991"/>
    <cellStyle name="Comma 2 4 2 2 2 6" xfId="5992"/>
    <cellStyle name="Comma 2 4 2 2 3" xfId="5993"/>
    <cellStyle name="Comma 2 4 2 2 3 2" xfId="5994"/>
    <cellStyle name="Comma 2 4 2 2 3 2 2" xfId="5995"/>
    <cellStyle name="Comma 2 4 2 2 3 2 2 2" xfId="5996"/>
    <cellStyle name="Comma 2 4 2 2 3 2 3" xfId="5997"/>
    <cellStyle name="Comma 2 4 2 2 3 2 4" xfId="5998"/>
    <cellStyle name="Comma 2 4 2 2 3 2 5" xfId="5999"/>
    <cellStyle name="Comma 2 4 2 2 3 3" xfId="6000"/>
    <cellStyle name="Comma 2 4 2 2 3 3 2" xfId="6001"/>
    <cellStyle name="Comma 2 4 2 2 3 4" xfId="6002"/>
    <cellStyle name="Comma 2 4 2 2 3 5" xfId="6003"/>
    <cellStyle name="Comma 2 4 2 2 3 6" xfId="6004"/>
    <cellStyle name="Comma 2 4 2 2 4" xfId="6005"/>
    <cellStyle name="Comma 2 4 2 2 4 2" xfId="6006"/>
    <cellStyle name="Comma 2 4 2 2 4 2 2" xfId="6007"/>
    <cellStyle name="Comma 2 4 2 2 4 3" xfId="6008"/>
    <cellStyle name="Comma 2 4 2 2 4 4" xfId="6009"/>
    <cellStyle name="Comma 2 4 2 2 4 5" xfId="6010"/>
    <cellStyle name="Comma 2 4 2 2 5" xfId="6011"/>
    <cellStyle name="Comma 2 4 2 2 5 2" xfId="6012"/>
    <cellStyle name="Comma 2 4 2 2 5 2 2" xfId="6013"/>
    <cellStyle name="Comma 2 4 2 2 5 3" xfId="6014"/>
    <cellStyle name="Comma 2 4 2 2 5 4" xfId="6015"/>
    <cellStyle name="Comma 2 4 2 2 5 5" xfId="6016"/>
    <cellStyle name="Comma 2 4 2 2 6" xfId="6017"/>
    <cellStyle name="Comma 2 4 2 2 6 2" xfId="6018"/>
    <cellStyle name="Comma 2 4 2 2 7" xfId="6019"/>
    <cellStyle name="Comma 2 4 2 2 8" xfId="6020"/>
    <cellStyle name="Comma 2 4 2 2 9" xfId="6021"/>
    <cellStyle name="Comma 2 4 2 3" xfId="6022"/>
    <cellStyle name="Comma 2 4 2 3 2" xfId="6023"/>
    <cellStyle name="Comma 2 4 2 3 2 2" xfId="6024"/>
    <cellStyle name="Comma 2 4 2 3 2 2 2" xfId="6025"/>
    <cellStyle name="Comma 2 4 2 3 2 2 3" xfId="6026"/>
    <cellStyle name="Comma 2 4 2 3 2 3" xfId="6027"/>
    <cellStyle name="Comma 2 4 2 3 2 3 2" xfId="6028"/>
    <cellStyle name="Comma 2 4 2 3 2 4" xfId="6029"/>
    <cellStyle name="Comma 2 4 2 3 2 5" xfId="6030"/>
    <cellStyle name="Comma 2 4 2 3 3" xfId="6031"/>
    <cellStyle name="Comma 2 4 2 3 3 2" xfId="6032"/>
    <cellStyle name="Comma 2 4 2 3 3 3" xfId="6033"/>
    <cellStyle name="Comma 2 4 2 3 4" xfId="6034"/>
    <cellStyle name="Comma 2 4 2 3 4 2" xfId="6035"/>
    <cellStyle name="Comma 2 4 2 3 5" xfId="6036"/>
    <cellStyle name="Comma 2 4 2 3 6" xfId="6037"/>
    <cellStyle name="Comma 2 4 2 4" xfId="6038"/>
    <cellStyle name="Comma 2 4 2 4 2" xfId="6039"/>
    <cellStyle name="Comma 2 4 2 4 2 2" xfId="6040"/>
    <cellStyle name="Comma 2 4 2 4 2 2 2" xfId="6041"/>
    <cellStyle name="Comma 2 4 2 4 2 3" xfId="6042"/>
    <cellStyle name="Comma 2 4 2 4 2 4" xfId="6043"/>
    <cellStyle name="Comma 2 4 2 4 2 5" xfId="6044"/>
    <cellStyle name="Comma 2 4 2 4 3" xfId="6045"/>
    <cellStyle name="Comma 2 4 2 4 3 2" xfId="6046"/>
    <cellStyle name="Comma 2 4 2 4 4" xfId="6047"/>
    <cellStyle name="Comma 2 4 2 4 5" xfId="6048"/>
    <cellStyle name="Comma 2 4 2 4 6" xfId="6049"/>
    <cellStyle name="Comma 2 4 2 5" xfId="6050"/>
    <cellStyle name="Comma 2 4 2 5 2" xfId="6051"/>
    <cellStyle name="Comma 2 4 2 5 2 2" xfId="6052"/>
    <cellStyle name="Comma 2 4 2 5 3" xfId="6053"/>
    <cellStyle name="Comma 2 4 2 5 4" xfId="6054"/>
    <cellStyle name="Comma 2 4 2 5 5" xfId="6055"/>
    <cellStyle name="Comma 2 4 2 6" xfId="6056"/>
    <cellStyle name="Comma 2 4 2 6 2" xfId="6057"/>
    <cellStyle name="Comma 2 4 2 6 2 2" xfId="6058"/>
    <cellStyle name="Comma 2 4 2 6 3" xfId="6059"/>
    <cellStyle name="Comma 2 4 2 6 4" xfId="6060"/>
    <cellStyle name="Comma 2 4 2 6 5" xfId="6061"/>
    <cellStyle name="Comma 2 4 2 7" xfId="6062"/>
    <cellStyle name="Comma 2 4 2 7 2" xfId="6063"/>
    <cellStyle name="Comma 2 4 2 8" xfId="6064"/>
    <cellStyle name="Comma 2 4 2 9" xfId="6065"/>
    <cellStyle name="Comma 2 4 3" xfId="6066"/>
    <cellStyle name="Comma 2 4 3 2" xfId="6067"/>
    <cellStyle name="Comma 2 4 3 2 2" xfId="6068"/>
    <cellStyle name="Comma 2 4 3 2 2 2" xfId="6069"/>
    <cellStyle name="Comma 2 4 3 2 2 2 2" xfId="6070"/>
    <cellStyle name="Comma 2 4 3 2 2 2 3" xfId="6071"/>
    <cellStyle name="Comma 2 4 3 2 2 3" xfId="6072"/>
    <cellStyle name="Comma 2 4 3 2 2 3 2" xfId="6073"/>
    <cellStyle name="Comma 2 4 3 2 2 4" xfId="6074"/>
    <cellStyle name="Comma 2 4 3 2 2 5" xfId="6075"/>
    <cellStyle name="Comma 2 4 3 2 3" xfId="6076"/>
    <cellStyle name="Comma 2 4 3 2 3 2" xfId="6077"/>
    <cellStyle name="Comma 2 4 3 2 3 3" xfId="6078"/>
    <cellStyle name="Comma 2 4 3 2 4" xfId="6079"/>
    <cellStyle name="Comma 2 4 3 2 4 2" xfId="6080"/>
    <cellStyle name="Comma 2 4 3 2 5" xfId="6081"/>
    <cellStyle name="Comma 2 4 3 2 6" xfId="6082"/>
    <cellStyle name="Comma 2 4 3 3" xfId="6083"/>
    <cellStyle name="Comma 2 4 3 3 2" xfId="6084"/>
    <cellStyle name="Comma 2 4 3 3 2 2" xfId="6085"/>
    <cellStyle name="Comma 2 4 3 3 2 2 2" xfId="6086"/>
    <cellStyle name="Comma 2 4 3 3 2 3" xfId="6087"/>
    <cellStyle name="Comma 2 4 3 3 2 4" xfId="6088"/>
    <cellStyle name="Comma 2 4 3 3 2 5" xfId="6089"/>
    <cellStyle name="Comma 2 4 3 3 3" xfId="6090"/>
    <cellStyle name="Comma 2 4 3 3 3 2" xfId="6091"/>
    <cellStyle name="Comma 2 4 3 3 4" xfId="6092"/>
    <cellStyle name="Comma 2 4 3 3 5" xfId="6093"/>
    <cellStyle name="Comma 2 4 3 3 6" xfId="6094"/>
    <cellStyle name="Comma 2 4 3 4" xfId="6095"/>
    <cellStyle name="Comma 2 4 3 4 2" xfId="6096"/>
    <cellStyle name="Comma 2 4 3 4 2 2" xfId="6097"/>
    <cellStyle name="Comma 2 4 3 4 3" xfId="6098"/>
    <cellStyle name="Comma 2 4 3 4 4" xfId="6099"/>
    <cellStyle name="Comma 2 4 3 4 5" xfId="6100"/>
    <cellStyle name="Comma 2 4 3 5" xfId="6101"/>
    <cellStyle name="Comma 2 4 3 5 2" xfId="6102"/>
    <cellStyle name="Comma 2 4 3 5 2 2" xfId="6103"/>
    <cellStyle name="Comma 2 4 3 5 3" xfId="6104"/>
    <cellStyle name="Comma 2 4 3 5 4" xfId="6105"/>
    <cellStyle name="Comma 2 4 3 5 5" xfId="6106"/>
    <cellStyle name="Comma 2 4 3 6" xfId="6107"/>
    <cellStyle name="Comma 2 4 3 6 2" xfId="6108"/>
    <cellStyle name="Comma 2 4 3 7" xfId="6109"/>
    <cellStyle name="Comma 2 4 3 8" xfId="6110"/>
    <cellStyle name="Comma 2 4 3 9" xfId="6111"/>
    <cellStyle name="Comma 2 4 4" xfId="6112"/>
    <cellStyle name="Comma 2 4 4 2" xfId="6113"/>
    <cellStyle name="Comma 2 4 4 2 2" xfId="6114"/>
    <cellStyle name="Comma 2 4 4 2 2 2" xfId="6115"/>
    <cellStyle name="Comma 2 4 4 2 2 3" xfId="6116"/>
    <cellStyle name="Comma 2 4 4 2 3" xfId="6117"/>
    <cellStyle name="Comma 2 4 4 2 3 2" xfId="6118"/>
    <cellStyle name="Comma 2 4 4 2 4" xfId="6119"/>
    <cellStyle name="Comma 2 4 4 2 5" xfId="6120"/>
    <cellStyle name="Comma 2 4 4 3" xfId="6121"/>
    <cellStyle name="Comma 2 4 4 3 2" xfId="6122"/>
    <cellStyle name="Comma 2 4 4 3 3" xfId="6123"/>
    <cellStyle name="Comma 2 4 4 4" xfId="6124"/>
    <cellStyle name="Comma 2 4 4 4 2" xfId="6125"/>
    <cellStyle name="Comma 2 4 4 5" xfId="6126"/>
    <cellStyle name="Comma 2 4 4 6" xfId="6127"/>
    <cellStyle name="Comma 2 4 5" xfId="6128"/>
    <cellStyle name="Comma 2 4 5 2" xfId="6129"/>
    <cellStyle name="Comma 2 4 5 2 2" xfId="6130"/>
    <cellStyle name="Comma 2 4 5 2 2 2" xfId="6131"/>
    <cellStyle name="Comma 2 4 5 2 3" xfId="6132"/>
    <cellStyle name="Comma 2 4 5 2 4" xfId="6133"/>
    <cellStyle name="Comma 2 4 5 2 5" xfId="6134"/>
    <cellStyle name="Comma 2 4 5 3" xfId="6135"/>
    <cellStyle name="Comma 2 4 5 3 2" xfId="6136"/>
    <cellStyle name="Comma 2 4 5 4" xfId="6137"/>
    <cellStyle name="Comma 2 4 5 5" xfId="6138"/>
    <cellStyle name="Comma 2 4 5 6" xfId="6139"/>
    <cellStyle name="Comma 2 4 6" xfId="6140"/>
    <cellStyle name="Comma 2 4 6 2" xfId="6141"/>
    <cellStyle name="Comma 2 4 6 2 2" xfId="6142"/>
    <cellStyle name="Comma 2 4 6 3" xfId="6143"/>
    <cellStyle name="Comma 2 4 6 4" xfId="6144"/>
    <cellStyle name="Comma 2 4 6 5" xfId="6145"/>
    <cellStyle name="Comma 2 4 7" xfId="6146"/>
    <cellStyle name="Comma 2 4 7 2" xfId="6147"/>
    <cellStyle name="Comma 2 4 7 2 2" xfId="6148"/>
    <cellStyle name="Comma 2 4 7 3" xfId="6149"/>
    <cellStyle name="Comma 2 4 7 4" xfId="6150"/>
    <cellStyle name="Comma 2 4 7 5" xfId="6151"/>
    <cellStyle name="Comma 2 4 8" xfId="6152"/>
    <cellStyle name="Comma 2 4 8 2" xfId="6153"/>
    <cellStyle name="Comma 2 4 8 2 2" xfId="6154"/>
    <cellStyle name="Comma 2 4 8 3" xfId="6155"/>
    <cellStyle name="Comma 2 4 8 4" xfId="6156"/>
    <cellStyle name="Comma 2 4 8 5" xfId="6157"/>
    <cellStyle name="Comma 2 4 9" xfId="6158"/>
    <cellStyle name="Comma 2 5" xfId="1387"/>
    <cellStyle name="Comma 2 5 2" xfId="6159"/>
    <cellStyle name="Comma 2 5 2 10" xfId="6160"/>
    <cellStyle name="Comma 2 5 2 2" xfId="6161"/>
    <cellStyle name="Comma 2 5 2 2 2" xfId="6162"/>
    <cellStyle name="Comma 2 5 2 2 2 2" xfId="6163"/>
    <cellStyle name="Comma 2 5 2 2 2 2 2" xfId="6164"/>
    <cellStyle name="Comma 2 5 2 2 2 2 2 2" xfId="6165"/>
    <cellStyle name="Comma 2 5 2 2 2 2 2 3" xfId="6166"/>
    <cellStyle name="Comma 2 5 2 2 2 2 3" xfId="6167"/>
    <cellStyle name="Comma 2 5 2 2 2 2 3 2" xfId="6168"/>
    <cellStyle name="Comma 2 5 2 2 2 2 4" xfId="6169"/>
    <cellStyle name="Comma 2 5 2 2 2 2 5" xfId="6170"/>
    <cellStyle name="Comma 2 5 2 2 2 3" xfId="6171"/>
    <cellStyle name="Comma 2 5 2 2 2 3 2" xfId="6172"/>
    <cellStyle name="Comma 2 5 2 2 2 3 3" xfId="6173"/>
    <cellStyle name="Comma 2 5 2 2 2 4" xfId="6174"/>
    <cellStyle name="Comma 2 5 2 2 2 4 2" xfId="6175"/>
    <cellStyle name="Comma 2 5 2 2 2 5" xfId="6176"/>
    <cellStyle name="Comma 2 5 2 2 2 6" xfId="6177"/>
    <cellStyle name="Comma 2 5 2 2 3" xfId="6178"/>
    <cellStyle name="Comma 2 5 2 2 3 2" xfId="6179"/>
    <cellStyle name="Comma 2 5 2 2 3 2 2" xfId="6180"/>
    <cellStyle name="Comma 2 5 2 2 3 2 2 2" xfId="6181"/>
    <cellStyle name="Comma 2 5 2 2 3 2 3" xfId="6182"/>
    <cellStyle name="Comma 2 5 2 2 3 2 4" xfId="6183"/>
    <cellStyle name="Comma 2 5 2 2 3 2 5" xfId="6184"/>
    <cellStyle name="Comma 2 5 2 2 3 3" xfId="6185"/>
    <cellStyle name="Comma 2 5 2 2 3 3 2" xfId="6186"/>
    <cellStyle name="Comma 2 5 2 2 3 4" xfId="6187"/>
    <cellStyle name="Comma 2 5 2 2 3 5" xfId="6188"/>
    <cellStyle name="Comma 2 5 2 2 3 6" xfId="6189"/>
    <cellStyle name="Comma 2 5 2 2 4" xfId="6190"/>
    <cellStyle name="Comma 2 5 2 2 4 2" xfId="6191"/>
    <cellStyle name="Comma 2 5 2 2 4 2 2" xfId="6192"/>
    <cellStyle name="Comma 2 5 2 2 4 3" xfId="6193"/>
    <cellStyle name="Comma 2 5 2 2 4 4" xfId="6194"/>
    <cellStyle name="Comma 2 5 2 2 4 5" xfId="6195"/>
    <cellStyle name="Comma 2 5 2 2 5" xfId="6196"/>
    <cellStyle name="Comma 2 5 2 2 5 2" xfId="6197"/>
    <cellStyle name="Comma 2 5 2 2 5 2 2" xfId="6198"/>
    <cellStyle name="Comma 2 5 2 2 5 3" xfId="6199"/>
    <cellStyle name="Comma 2 5 2 2 5 4" xfId="6200"/>
    <cellStyle name="Comma 2 5 2 2 5 5" xfId="6201"/>
    <cellStyle name="Comma 2 5 2 2 6" xfId="6202"/>
    <cellStyle name="Comma 2 5 2 2 6 2" xfId="6203"/>
    <cellStyle name="Comma 2 5 2 2 7" xfId="6204"/>
    <cellStyle name="Comma 2 5 2 2 8" xfId="6205"/>
    <cellStyle name="Comma 2 5 2 2 9" xfId="6206"/>
    <cellStyle name="Comma 2 5 2 3" xfId="6207"/>
    <cellStyle name="Comma 2 5 2 3 2" xfId="6208"/>
    <cellStyle name="Comma 2 5 2 3 2 2" xfId="6209"/>
    <cellStyle name="Comma 2 5 2 3 2 2 2" xfId="6210"/>
    <cellStyle name="Comma 2 5 2 3 2 2 3" xfId="6211"/>
    <cellStyle name="Comma 2 5 2 3 2 3" xfId="6212"/>
    <cellStyle name="Comma 2 5 2 3 2 3 2" xfId="6213"/>
    <cellStyle name="Comma 2 5 2 3 2 4" xfId="6214"/>
    <cellStyle name="Comma 2 5 2 3 2 5" xfId="6215"/>
    <cellStyle name="Comma 2 5 2 3 3" xfId="6216"/>
    <cellStyle name="Comma 2 5 2 3 3 2" xfId="6217"/>
    <cellStyle name="Comma 2 5 2 3 3 3" xfId="6218"/>
    <cellStyle name="Comma 2 5 2 3 4" xfId="6219"/>
    <cellStyle name="Comma 2 5 2 3 4 2" xfId="6220"/>
    <cellStyle name="Comma 2 5 2 3 5" xfId="6221"/>
    <cellStyle name="Comma 2 5 2 3 6" xfId="6222"/>
    <cellStyle name="Comma 2 5 2 4" xfId="6223"/>
    <cellStyle name="Comma 2 5 2 4 2" xfId="6224"/>
    <cellStyle name="Comma 2 5 2 4 2 2" xfId="6225"/>
    <cellStyle name="Comma 2 5 2 4 2 2 2" xfId="6226"/>
    <cellStyle name="Comma 2 5 2 4 2 3" xfId="6227"/>
    <cellStyle name="Comma 2 5 2 4 2 4" xfId="6228"/>
    <cellStyle name="Comma 2 5 2 4 2 5" xfId="6229"/>
    <cellStyle name="Comma 2 5 2 4 3" xfId="6230"/>
    <cellStyle name="Comma 2 5 2 4 3 2" xfId="6231"/>
    <cellStyle name="Comma 2 5 2 4 4" xfId="6232"/>
    <cellStyle name="Comma 2 5 2 4 5" xfId="6233"/>
    <cellStyle name="Comma 2 5 2 4 6" xfId="6234"/>
    <cellStyle name="Comma 2 5 2 5" xfId="6235"/>
    <cellStyle name="Comma 2 5 2 5 2" xfId="6236"/>
    <cellStyle name="Comma 2 5 2 5 2 2" xfId="6237"/>
    <cellStyle name="Comma 2 5 2 5 3" xfId="6238"/>
    <cellStyle name="Comma 2 5 2 5 4" xfId="6239"/>
    <cellStyle name="Comma 2 5 2 5 5" xfId="6240"/>
    <cellStyle name="Comma 2 5 2 6" xfId="6241"/>
    <cellStyle name="Comma 2 5 2 6 2" xfId="6242"/>
    <cellStyle name="Comma 2 5 2 6 2 2" xfId="6243"/>
    <cellStyle name="Comma 2 5 2 6 3" xfId="6244"/>
    <cellStyle name="Comma 2 5 2 6 4" xfId="6245"/>
    <cellStyle name="Comma 2 5 2 6 5" xfId="6246"/>
    <cellStyle name="Comma 2 5 2 7" xfId="6247"/>
    <cellStyle name="Comma 2 5 2 7 2" xfId="6248"/>
    <cellStyle name="Comma 2 5 2 8" xfId="6249"/>
    <cellStyle name="Comma 2 5 2 9" xfId="6250"/>
    <cellStyle name="Comma 2 5 3" xfId="6251"/>
    <cellStyle name="Comma 2 5 3 2" xfId="6252"/>
    <cellStyle name="Comma 2 5 3 2 2" xfId="6253"/>
    <cellStyle name="Comma 2 5 3 2 2 2" xfId="6254"/>
    <cellStyle name="Comma 2 5 3 2 2 2 2" xfId="6255"/>
    <cellStyle name="Comma 2 5 3 2 2 2 3" xfId="6256"/>
    <cellStyle name="Comma 2 5 3 2 2 3" xfId="6257"/>
    <cellStyle name="Comma 2 5 3 2 2 3 2" xfId="6258"/>
    <cellStyle name="Comma 2 5 3 2 2 4" xfId="6259"/>
    <cellStyle name="Comma 2 5 3 2 2 5" xfId="6260"/>
    <cellStyle name="Comma 2 5 3 2 3" xfId="6261"/>
    <cellStyle name="Comma 2 5 3 2 3 2" xfId="6262"/>
    <cellStyle name="Comma 2 5 3 2 3 3" xfId="6263"/>
    <cellStyle name="Comma 2 5 3 2 4" xfId="6264"/>
    <cellStyle name="Comma 2 5 3 2 4 2" xfId="6265"/>
    <cellStyle name="Comma 2 5 3 2 5" xfId="6266"/>
    <cellStyle name="Comma 2 5 3 2 6" xfId="6267"/>
    <cellStyle name="Comma 2 5 3 3" xfId="6268"/>
    <cellStyle name="Comma 2 5 3 3 2" xfId="6269"/>
    <cellStyle name="Comma 2 5 3 3 2 2" xfId="6270"/>
    <cellStyle name="Comma 2 5 3 3 2 2 2" xfId="6271"/>
    <cellStyle name="Comma 2 5 3 3 2 3" xfId="6272"/>
    <cellStyle name="Comma 2 5 3 3 2 4" xfId="6273"/>
    <cellStyle name="Comma 2 5 3 3 2 5" xfId="6274"/>
    <cellStyle name="Comma 2 5 3 3 3" xfId="6275"/>
    <cellStyle name="Comma 2 5 3 3 3 2" xfId="6276"/>
    <cellStyle name="Comma 2 5 3 3 4" xfId="6277"/>
    <cellStyle name="Comma 2 5 3 3 5" xfId="6278"/>
    <cellStyle name="Comma 2 5 3 3 6" xfId="6279"/>
    <cellStyle name="Comma 2 5 3 4" xfId="6280"/>
    <cellStyle name="Comma 2 5 3 4 2" xfId="6281"/>
    <cellStyle name="Comma 2 5 3 4 2 2" xfId="6282"/>
    <cellStyle name="Comma 2 5 3 4 3" xfId="6283"/>
    <cellStyle name="Comma 2 5 3 4 4" xfId="6284"/>
    <cellStyle name="Comma 2 5 3 4 5" xfId="6285"/>
    <cellStyle name="Comma 2 5 3 5" xfId="6286"/>
    <cellStyle name="Comma 2 5 3 5 2" xfId="6287"/>
    <cellStyle name="Comma 2 5 3 5 2 2" xfId="6288"/>
    <cellStyle name="Comma 2 5 3 5 3" xfId="6289"/>
    <cellStyle name="Comma 2 5 3 5 4" xfId="6290"/>
    <cellStyle name="Comma 2 5 3 5 5" xfId="6291"/>
    <cellStyle name="Comma 2 5 3 6" xfId="6292"/>
    <cellStyle name="Comma 2 5 3 6 2" xfId="6293"/>
    <cellStyle name="Comma 2 5 3 7" xfId="6294"/>
    <cellStyle name="Comma 2 5 3 8" xfId="6295"/>
    <cellStyle name="Comma 2 5 3 9" xfId="6296"/>
    <cellStyle name="Comma 2 5 4" xfId="6297"/>
    <cellStyle name="Comma 2 5 4 2" xfId="6298"/>
    <cellStyle name="Comma 2 5 4 2 2" xfId="6299"/>
    <cellStyle name="Comma 2 5 4 2 2 2" xfId="6300"/>
    <cellStyle name="Comma 2 5 4 2 2 3" xfId="6301"/>
    <cellStyle name="Comma 2 5 4 2 3" xfId="6302"/>
    <cellStyle name="Comma 2 5 4 2 3 2" xfId="6303"/>
    <cellStyle name="Comma 2 5 4 2 4" xfId="6304"/>
    <cellStyle name="Comma 2 5 4 2 5" xfId="6305"/>
    <cellStyle name="Comma 2 5 4 3" xfId="6306"/>
    <cellStyle name="Comma 2 5 4 3 2" xfId="6307"/>
    <cellStyle name="Comma 2 5 4 3 3" xfId="6308"/>
    <cellStyle name="Comma 2 5 4 4" xfId="6309"/>
    <cellStyle name="Comma 2 5 4 4 2" xfId="6310"/>
    <cellStyle name="Comma 2 5 4 5" xfId="6311"/>
    <cellStyle name="Comma 2 5 4 6" xfId="6312"/>
    <cellStyle name="Comma 2 5 5" xfId="6313"/>
    <cellStyle name="Comma 2 5 5 2" xfId="6314"/>
    <cellStyle name="Comma 2 5 5 2 2" xfId="6315"/>
    <cellStyle name="Comma 2 5 5 2 2 2" xfId="6316"/>
    <cellStyle name="Comma 2 5 5 2 3" xfId="6317"/>
    <cellStyle name="Comma 2 5 5 2 4" xfId="6318"/>
    <cellStyle name="Comma 2 5 5 2 5" xfId="6319"/>
    <cellStyle name="Comma 2 5 5 3" xfId="6320"/>
    <cellStyle name="Comma 2 5 5 3 2" xfId="6321"/>
    <cellStyle name="Comma 2 5 5 4" xfId="6322"/>
    <cellStyle name="Comma 2 5 5 5" xfId="6323"/>
    <cellStyle name="Comma 2 5 5 6" xfId="6324"/>
    <cellStyle name="Comma 2 5 6" xfId="6325"/>
    <cellStyle name="Comma 2 5 6 2" xfId="6326"/>
    <cellStyle name="Comma 2 5 6 2 2" xfId="6327"/>
    <cellStyle name="Comma 2 5 6 3" xfId="6328"/>
    <cellStyle name="Comma 2 5 6 4" xfId="6329"/>
    <cellStyle name="Comma 2 5 6 5" xfId="6330"/>
    <cellStyle name="Comma 2 5 7" xfId="6331"/>
    <cellStyle name="Comma 2 5 7 2" xfId="6332"/>
    <cellStyle name="Comma 2 5 7 2 2" xfId="6333"/>
    <cellStyle name="Comma 2 5 7 3" xfId="6334"/>
    <cellStyle name="Comma 2 5 7 4" xfId="6335"/>
    <cellStyle name="Comma 2 5 7 5" xfId="6336"/>
    <cellStyle name="Comma 2 5 8" xfId="6337"/>
    <cellStyle name="Comma 2 5 8 2" xfId="6338"/>
    <cellStyle name="Comma 2 5 8 2 2" xfId="6339"/>
    <cellStyle name="Comma 2 5 8 3" xfId="6340"/>
    <cellStyle name="Comma 2 5 8 4" xfId="6341"/>
    <cellStyle name="Comma 2 5 8 5" xfId="6342"/>
    <cellStyle name="Comma 2 5 9" xfId="6343"/>
    <cellStyle name="Comma 2 6" xfId="1388"/>
    <cellStyle name="Comma 2 6 2" xfId="6344"/>
    <cellStyle name="Comma 2 6 2 2" xfId="6345"/>
    <cellStyle name="Comma 2 6 2 2 2" xfId="6346"/>
    <cellStyle name="Comma 2 6 2 2 2 2" xfId="6347"/>
    <cellStyle name="Comma 2 6 2 2 2 2 2" xfId="6348"/>
    <cellStyle name="Comma 2 6 2 2 2 2 3" xfId="6349"/>
    <cellStyle name="Comma 2 6 2 2 2 3" xfId="6350"/>
    <cellStyle name="Comma 2 6 2 2 2 3 2" xfId="6351"/>
    <cellStyle name="Comma 2 6 2 2 2 4" xfId="6352"/>
    <cellStyle name="Comma 2 6 2 2 2 5" xfId="6353"/>
    <cellStyle name="Comma 2 6 2 2 3" xfId="6354"/>
    <cellStyle name="Comma 2 6 2 2 3 2" xfId="6355"/>
    <cellStyle name="Comma 2 6 2 2 3 3" xfId="6356"/>
    <cellStyle name="Comma 2 6 2 2 4" xfId="6357"/>
    <cellStyle name="Comma 2 6 2 2 4 2" xfId="6358"/>
    <cellStyle name="Comma 2 6 2 2 5" xfId="6359"/>
    <cellStyle name="Comma 2 6 2 2 6" xfId="6360"/>
    <cellStyle name="Comma 2 6 2 3" xfId="6361"/>
    <cellStyle name="Comma 2 6 2 3 2" xfId="6362"/>
    <cellStyle name="Comma 2 6 2 3 2 2" xfId="6363"/>
    <cellStyle name="Comma 2 6 2 3 2 2 2" xfId="6364"/>
    <cellStyle name="Comma 2 6 2 3 2 3" xfId="6365"/>
    <cellStyle name="Comma 2 6 2 3 2 4" xfId="6366"/>
    <cellStyle name="Comma 2 6 2 3 2 5" xfId="6367"/>
    <cellStyle name="Comma 2 6 2 3 3" xfId="6368"/>
    <cellStyle name="Comma 2 6 2 3 3 2" xfId="6369"/>
    <cellStyle name="Comma 2 6 2 3 4" xfId="6370"/>
    <cellStyle name="Comma 2 6 2 3 5" xfId="6371"/>
    <cellStyle name="Comma 2 6 2 3 6" xfId="6372"/>
    <cellStyle name="Comma 2 6 2 4" xfId="6373"/>
    <cellStyle name="Comma 2 6 2 4 2" xfId="6374"/>
    <cellStyle name="Comma 2 6 2 4 2 2" xfId="6375"/>
    <cellStyle name="Comma 2 6 2 4 3" xfId="6376"/>
    <cellStyle name="Comma 2 6 2 4 4" xfId="6377"/>
    <cellStyle name="Comma 2 6 2 4 5" xfId="6378"/>
    <cellStyle name="Comma 2 6 2 5" xfId="6379"/>
    <cellStyle name="Comma 2 6 2 5 2" xfId="6380"/>
    <cellStyle name="Comma 2 6 2 5 2 2" xfId="6381"/>
    <cellStyle name="Comma 2 6 2 5 3" xfId="6382"/>
    <cellStyle name="Comma 2 6 2 5 4" xfId="6383"/>
    <cellStyle name="Comma 2 6 2 5 5" xfId="6384"/>
    <cellStyle name="Comma 2 6 2 6" xfId="6385"/>
    <cellStyle name="Comma 2 6 2 6 2" xfId="6386"/>
    <cellStyle name="Comma 2 6 2 7" xfId="6387"/>
    <cellStyle name="Comma 2 6 2 8" xfId="6388"/>
    <cellStyle name="Comma 2 6 2 9" xfId="6389"/>
    <cellStyle name="Comma 2 6 3" xfId="6390"/>
    <cellStyle name="Comma 2 6 3 2" xfId="6391"/>
    <cellStyle name="Comma 2 6 3 2 2" xfId="6392"/>
    <cellStyle name="Comma 2 6 3 2 2 2" xfId="6393"/>
    <cellStyle name="Comma 2 6 3 2 2 3" xfId="6394"/>
    <cellStyle name="Comma 2 6 3 2 3" xfId="6395"/>
    <cellStyle name="Comma 2 6 3 2 3 2" xfId="6396"/>
    <cellStyle name="Comma 2 6 3 2 4" xfId="6397"/>
    <cellStyle name="Comma 2 6 3 2 5" xfId="6398"/>
    <cellStyle name="Comma 2 6 3 3" xfId="6399"/>
    <cellStyle name="Comma 2 6 3 3 2" xfId="6400"/>
    <cellStyle name="Comma 2 6 3 3 3" xfId="6401"/>
    <cellStyle name="Comma 2 6 3 4" xfId="6402"/>
    <cellStyle name="Comma 2 6 3 4 2" xfId="6403"/>
    <cellStyle name="Comma 2 6 3 5" xfId="6404"/>
    <cellStyle name="Comma 2 6 3 6" xfId="6405"/>
    <cellStyle name="Comma 2 6 4" xfId="6406"/>
    <cellStyle name="Comma 2 6 4 2" xfId="6407"/>
    <cellStyle name="Comma 2 6 4 2 2" xfId="6408"/>
    <cellStyle name="Comma 2 6 4 2 2 2" xfId="6409"/>
    <cellStyle name="Comma 2 6 4 2 3" xfId="6410"/>
    <cellStyle name="Comma 2 6 4 2 4" xfId="6411"/>
    <cellStyle name="Comma 2 6 4 2 5" xfId="6412"/>
    <cellStyle name="Comma 2 6 4 3" xfId="6413"/>
    <cellStyle name="Comma 2 6 4 3 2" xfId="6414"/>
    <cellStyle name="Comma 2 6 4 4" xfId="6415"/>
    <cellStyle name="Comma 2 6 4 5" xfId="6416"/>
    <cellStyle name="Comma 2 6 4 6" xfId="6417"/>
    <cellStyle name="Comma 2 6 5" xfId="6418"/>
    <cellStyle name="Comma 2 6 5 2" xfId="6419"/>
    <cellStyle name="Comma 2 6 5 2 2" xfId="6420"/>
    <cellStyle name="Comma 2 6 5 3" xfId="6421"/>
    <cellStyle name="Comma 2 6 5 4" xfId="6422"/>
    <cellStyle name="Comma 2 6 5 5" xfId="6423"/>
    <cellStyle name="Comma 2 6 6" xfId="6424"/>
    <cellStyle name="Comma 2 6 6 2" xfId="6425"/>
    <cellStyle name="Comma 2 6 6 2 2" xfId="6426"/>
    <cellStyle name="Comma 2 6 6 3" xfId="6427"/>
    <cellStyle name="Comma 2 6 6 4" xfId="6428"/>
    <cellStyle name="Comma 2 6 6 5" xfId="6429"/>
    <cellStyle name="Comma 2 6 7" xfId="6430"/>
    <cellStyle name="Comma 2 6 7 2" xfId="6431"/>
    <cellStyle name="Comma 2 6 7 2 2" xfId="6432"/>
    <cellStyle name="Comma 2 6 7 3" xfId="6433"/>
    <cellStyle name="Comma 2 6 7 4" xfId="6434"/>
    <cellStyle name="Comma 2 6 7 5" xfId="6435"/>
    <cellStyle name="Comma 2 6 8" xfId="6436"/>
    <cellStyle name="Comma 2 7" xfId="1389"/>
    <cellStyle name="Comma 2 7 2" xfId="6437"/>
    <cellStyle name="Comma 2 7 2 2" xfId="6438"/>
    <cellStyle name="Comma 2 7 2 2 2" xfId="6439"/>
    <cellStyle name="Comma 2 7 2 2 2 2" xfId="6440"/>
    <cellStyle name="Comma 2 7 2 2 2 3" xfId="6441"/>
    <cellStyle name="Comma 2 7 2 2 3" xfId="6442"/>
    <cellStyle name="Comma 2 7 2 2 3 2" xfId="6443"/>
    <cellStyle name="Comma 2 7 2 2 4" xfId="6444"/>
    <cellStyle name="Comma 2 7 2 2 5" xfId="6445"/>
    <cellStyle name="Comma 2 7 2 3" xfId="6446"/>
    <cellStyle name="Comma 2 7 2 3 2" xfId="6447"/>
    <cellStyle name="Comma 2 7 2 3 3" xfId="6448"/>
    <cellStyle name="Comma 2 7 2 4" xfId="6449"/>
    <cellStyle name="Comma 2 7 2 4 2" xfId="6450"/>
    <cellStyle name="Comma 2 7 2 5" xfId="6451"/>
    <cellStyle name="Comma 2 7 2 6" xfId="6452"/>
    <cellStyle name="Comma 2 7 3" xfId="6453"/>
    <cellStyle name="Comma 2 7 3 2" xfId="6454"/>
    <cellStyle name="Comma 2 7 3 2 2" xfId="6455"/>
    <cellStyle name="Comma 2 7 3 2 2 2" xfId="6456"/>
    <cellStyle name="Comma 2 7 3 2 3" xfId="6457"/>
    <cellStyle name="Comma 2 7 3 2 4" xfId="6458"/>
    <cellStyle name="Comma 2 7 3 2 5" xfId="6459"/>
    <cellStyle name="Comma 2 7 3 3" xfId="6460"/>
    <cellStyle name="Comma 2 7 3 3 2" xfId="6461"/>
    <cellStyle name="Comma 2 7 3 4" xfId="6462"/>
    <cellStyle name="Comma 2 7 3 5" xfId="6463"/>
    <cellStyle name="Comma 2 7 3 6" xfId="6464"/>
    <cellStyle name="Comma 2 7 4" xfId="6465"/>
    <cellStyle name="Comma 2 7 4 2" xfId="6466"/>
    <cellStyle name="Comma 2 7 4 2 2" xfId="6467"/>
    <cellStyle name="Comma 2 7 4 3" xfId="6468"/>
    <cellStyle name="Comma 2 7 4 4" xfId="6469"/>
    <cellStyle name="Comma 2 7 4 5" xfId="6470"/>
    <cellStyle name="Comma 2 7 5" xfId="6471"/>
    <cellStyle name="Comma 2 7 5 2" xfId="6472"/>
    <cellStyle name="Comma 2 7 5 2 2" xfId="6473"/>
    <cellStyle name="Comma 2 7 5 3" xfId="6474"/>
    <cellStyle name="Comma 2 7 5 4" xfId="6475"/>
    <cellStyle name="Comma 2 7 5 5" xfId="6476"/>
    <cellStyle name="Comma 2 7 6" xfId="6477"/>
    <cellStyle name="Comma 2 7 6 2" xfId="6478"/>
    <cellStyle name="Comma 2 7 6 2 2" xfId="6479"/>
    <cellStyle name="Comma 2 7 6 3" xfId="6480"/>
    <cellStyle name="Comma 2 7 6 4" xfId="6481"/>
    <cellStyle name="Comma 2 7 6 5" xfId="6482"/>
    <cellStyle name="Comma 2 7 7" xfId="6483"/>
    <cellStyle name="Comma 2 8" xfId="1390"/>
    <cellStyle name="Comma 2 8 2" xfId="6484"/>
    <cellStyle name="Comma 2 8 2 2" xfId="6485"/>
    <cellStyle name="Comma 2 8 2 2 2" xfId="6486"/>
    <cellStyle name="Comma 2 8 2 2 3" xfId="6487"/>
    <cellStyle name="Comma 2 8 2 3" xfId="6488"/>
    <cellStyle name="Comma 2 8 2 3 2" xfId="6489"/>
    <cellStyle name="Comma 2 8 2 4" xfId="6490"/>
    <cellStyle name="Comma 2 8 2 5" xfId="6491"/>
    <cellStyle name="Comma 2 8 3" xfId="6492"/>
    <cellStyle name="Comma 2 8 3 2" xfId="6493"/>
    <cellStyle name="Comma 2 8 3 2 2" xfId="6494"/>
    <cellStyle name="Comma 2 8 3 3" xfId="6495"/>
    <cellStyle name="Comma 2 8 3 4" xfId="6496"/>
    <cellStyle name="Comma 2 8 3 5" xfId="6497"/>
    <cellStyle name="Comma 2 8 4" xfId="6498"/>
    <cellStyle name="Comma 2 8 4 2" xfId="6499"/>
    <cellStyle name="Comma 2 8 4 2 2" xfId="6500"/>
    <cellStyle name="Comma 2 8 4 3" xfId="6501"/>
    <cellStyle name="Comma 2 8 4 4" xfId="6502"/>
    <cellStyle name="Comma 2 8 4 5" xfId="6503"/>
    <cellStyle name="Comma 2 8 5" xfId="6504"/>
    <cellStyle name="Comma 2 9" xfId="1391"/>
    <cellStyle name="Comma 2 9 2" xfId="6505"/>
    <cellStyle name="Comma 2 9 2 2" xfId="6506"/>
    <cellStyle name="Comma 2 9 2 2 2" xfId="6507"/>
    <cellStyle name="Comma 2 9 2 3" xfId="6508"/>
    <cellStyle name="Comma 2 9 2 4" xfId="6509"/>
    <cellStyle name="Comma 2 9 2 5" xfId="6510"/>
    <cellStyle name="Comma 2 9 3" xfId="6511"/>
    <cellStyle name="Comma 2 9 3 2" xfId="6512"/>
    <cellStyle name="Comma 2 9 3 2 2" xfId="6513"/>
    <cellStyle name="Comma 2 9 3 3" xfId="6514"/>
    <cellStyle name="Comma 2 9 3 4" xfId="6515"/>
    <cellStyle name="Comma 2 9 3 5" xfId="6516"/>
    <cellStyle name="Comma 2 9 4" xfId="6517"/>
    <cellStyle name="Comma 20" xfId="6518"/>
    <cellStyle name="Comma 20 2" xfId="6519"/>
    <cellStyle name="Comma 21" xfId="6520"/>
    <cellStyle name="Comma 21 2" xfId="6521"/>
    <cellStyle name="Comma 22" xfId="6522"/>
    <cellStyle name="Comma 23" xfId="6523"/>
    <cellStyle name="Comma 24" xfId="6524"/>
    <cellStyle name="Comma 25" xfId="6525"/>
    <cellStyle name="Comma 26" xfId="6526"/>
    <cellStyle name="Comma 27" xfId="6527"/>
    <cellStyle name="Comma 28" xfId="6528"/>
    <cellStyle name="Comma 29" xfId="6529"/>
    <cellStyle name="Comma 29 2" xfId="6530"/>
    <cellStyle name="Comma 3" xfId="65"/>
    <cellStyle name="Comma 3 10" xfId="6531"/>
    <cellStyle name="Comma 3 11" xfId="6532"/>
    <cellStyle name="Comma 3 2" xfId="1392"/>
    <cellStyle name="Comma 3 2 2" xfId="2152"/>
    <cellStyle name="Comma 3 2 2 2" xfId="6533"/>
    <cellStyle name="Comma 3 2 2 2 2" xfId="6534"/>
    <cellStyle name="Comma 3 2 2 2 2 2" xfId="6535"/>
    <cellStyle name="Comma 3 2 2 2 2 2 2" xfId="6536"/>
    <cellStyle name="Comma 3 2 2 2 2 2 2 2" xfId="6537"/>
    <cellStyle name="Comma 3 2 2 2 2 2 3" xfId="6538"/>
    <cellStyle name="Comma 3 2 2 2 2 3" xfId="6539"/>
    <cellStyle name="Comma 3 2 2 2 2 3 2" xfId="6540"/>
    <cellStyle name="Comma 3 2 2 2 2 4" xfId="6541"/>
    <cellStyle name="Comma 3 2 2 2 3" xfId="6542"/>
    <cellStyle name="Comma 3 2 2 2 3 2" xfId="6543"/>
    <cellStyle name="Comma 3 2 2 2 3 2 2" xfId="6544"/>
    <cellStyle name="Comma 3 2 2 2 3 3" xfId="6545"/>
    <cellStyle name="Comma 3 2 2 2 4" xfId="6546"/>
    <cellStyle name="Comma 3 2 2 2 4 2" xfId="6547"/>
    <cellStyle name="Comma 3 2 2 2 5" xfId="6548"/>
    <cellStyle name="Comma 3 2 2 2 6" xfId="6549"/>
    <cellStyle name="Comma 3 2 2 2 7" xfId="6550"/>
    <cellStyle name="Comma 3 2 2 3" xfId="6551"/>
    <cellStyle name="Comma 3 2 2 3 2" xfId="6552"/>
    <cellStyle name="Comma 3 2 2 3 2 2" xfId="6553"/>
    <cellStyle name="Comma 3 2 2 3 2 2 2" xfId="6554"/>
    <cellStyle name="Comma 3 2 2 3 2 3" xfId="6555"/>
    <cellStyle name="Comma 3 2 2 3 3" xfId="6556"/>
    <cellStyle name="Comma 3 2 2 3 3 2" xfId="6557"/>
    <cellStyle name="Comma 3 2 2 3 4" xfId="6558"/>
    <cellStyle name="Comma 3 2 2 4" xfId="6559"/>
    <cellStyle name="Comma 3 2 2 4 2" xfId="6560"/>
    <cellStyle name="Comma 3 2 2 4 2 2" xfId="6561"/>
    <cellStyle name="Comma 3 2 2 4 3" xfId="6562"/>
    <cellStyle name="Comma 3 2 2 5" xfId="6563"/>
    <cellStyle name="Comma 3 2 2 5 2" xfId="6564"/>
    <cellStyle name="Comma 3 2 2 6" xfId="6565"/>
    <cellStyle name="Comma 3 2 2 7" xfId="6566"/>
    <cellStyle name="Comma 3 2 2 8" xfId="6567"/>
    <cellStyle name="Comma 3 2 3" xfId="6568"/>
    <cellStyle name="Comma 3 2 3 2" xfId="6569"/>
    <cellStyle name="Comma 3 2 3 2 2" xfId="6570"/>
    <cellStyle name="Comma 3 2 3 2 2 2" xfId="6571"/>
    <cellStyle name="Comma 3 2 3 2 2 2 2" xfId="6572"/>
    <cellStyle name="Comma 3 2 3 2 2 3" xfId="6573"/>
    <cellStyle name="Comma 3 2 3 2 3" xfId="6574"/>
    <cellStyle name="Comma 3 2 3 2 3 2" xfId="6575"/>
    <cellStyle name="Comma 3 2 3 2 4" xfId="6576"/>
    <cellStyle name="Comma 3 2 3 3" xfId="6577"/>
    <cellStyle name="Comma 3 2 3 3 2" xfId="6578"/>
    <cellStyle name="Comma 3 2 3 3 2 2" xfId="6579"/>
    <cellStyle name="Comma 3 2 3 3 3" xfId="6580"/>
    <cellStyle name="Comma 3 2 3 4" xfId="6581"/>
    <cellStyle name="Comma 3 2 3 4 2" xfId="6582"/>
    <cellStyle name="Comma 3 2 3 5" xfId="6583"/>
    <cellStyle name="Comma 3 2 3 6" xfId="6584"/>
    <cellStyle name="Comma 3 2 3 7" xfId="6585"/>
    <cellStyle name="Comma 3 2 4" xfId="6586"/>
    <cellStyle name="Comma 3 2 4 2" xfId="6587"/>
    <cellStyle name="Comma 3 2 4 2 2" xfId="6588"/>
    <cellStyle name="Comma 3 2 4 2 2 2" xfId="6589"/>
    <cellStyle name="Comma 3 2 4 2 2 2 2" xfId="6590"/>
    <cellStyle name="Comma 3 2 4 2 2 3" xfId="6591"/>
    <cellStyle name="Comma 3 2 4 2 3" xfId="6592"/>
    <cellStyle name="Comma 3 2 4 2 3 2" xfId="6593"/>
    <cellStyle name="Comma 3 2 4 2 4" xfId="6594"/>
    <cellStyle name="Comma 3 2 4 3" xfId="6595"/>
    <cellStyle name="Comma 3 2 4 3 2" xfId="6596"/>
    <cellStyle name="Comma 3 2 4 3 2 2" xfId="6597"/>
    <cellStyle name="Comma 3 2 4 3 3" xfId="6598"/>
    <cellStyle name="Comma 3 2 4 4" xfId="6599"/>
    <cellStyle name="Comma 3 2 4 4 2" xfId="6600"/>
    <cellStyle name="Comma 3 2 4 5" xfId="6601"/>
    <cellStyle name="Comma 3 2 5" xfId="6602"/>
    <cellStyle name="Comma 3 2 5 2" xfId="6603"/>
    <cellStyle name="Comma 3 2 5 2 2" xfId="6604"/>
    <cellStyle name="Comma 3 2 5 2 2 2" xfId="6605"/>
    <cellStyle name="Comma 3 2 5 2 3" xfId="6606"/>
    <cellStyle name="Comma 3 2 5 3" xfId="6607"/>
    <cellStyle name="Comma 3 2 5 3 2" xfId="6608"/>
    <cellStyle name="Comma 3 2 5 4" xfId="6609"/>
    <cellStyle name="Comma 3 2 6" xfId="6610"/>
    <cellStyle name="Comma 3 2 6 2" xfId="6611"/>
    <cellStyle name="Comma 3 2 6 2 2" xfId="6612"/>
    <cellStyle name="Comma 3 2 6 3" xfId="6613"/>
    <cellStyle name="Comma 3 2 7" xfId="6614"/>
    <cellStyle name="Comma 3 2 7 2" xfId="6615"/>
    <cellStyle name="Comma 3 2 8" xfId="6616"/>
    <cellStyle name="Comma 3 3" xfId="1393"/>
    <cellStyle name="Comma 3 3 2" xfId="6617"/>
    <cellStyle name="Comma 3 3 2 2" xfId="6618"/>
    <cellStyle name="Comma 3 3 2 2 2" xfId="6619"/>
    <cellStyle name="Comma 3 3 2 2 2 2" xfId="6620"/>
    <cellStyle name="Comma 3 3 2 2 2 2 2" xfId="6621"/>
    <cellStyle name="Comma 3 3 2 2 2 3" xfId="6622"/>
    <cellStyle name="Comma 3 3 2 2 3" xfId="6623"/>
    <cellStyle name="Comma 3 3 2 2 3 2" xfId="6624"/>
    <cellStyle name="Comma 3 3 2 2 4" xfId="6625"/>
    <cellStyle name="Comma 3 3 2 2 5" xfId="6626"/>
    <cellStyle name="Comma 3 3 2 2 6" xfId="6627"/>
    <cellStyle name="Comma 3 3 2 3" xfId="6628"/>
    <cellStyle name="Comma 3 3 2 3 2" xfId="6629"/>
    <cellStyle name="Comma 3 3 2 3 2 2" xfId="6630"/>
    <cellStyle name="Comma 3 3 2 3 3" xfId="6631"/>
    <cellStyle name="Comma 3 3 2 4" xfId="6632"/>
    <cellStyle name="Comma 3 3 2 4 2" xfId="6633"/>
    <cellStyle name="Comma 3 3 2 5" xfId="6634"/>
    <cellStyle name="Comma 3 3 2 6" xfId="6635"/>
    <cellStyle name="Comma 3 3 2 7" xfId="6636"/>
    <cellStyle name="Comma 3 3 3" xfId="6637"/>
    <cellStyle name="Comma 3 3 3 2" xfId="6638"/>
    <cellStyle name="Comma 3 3 3 2 2" xfId="6639"/>
    <cellStyle name="Comma 3 3 3 2 2 2" xfId="6640"/>
    <cellStyle name="Comma 3 3 3 2 3" xfId="6641"/>
    <cellStyle name="Comma 3 3 3 3" xfId="6642"/>
    <cellStyle name="Comma 3 3 3 3 2" xfId="6643"/>
    <cellStyle name="Comma 3 3 3 4" xfId="6644"/>
    <cellStyle name="Comma 3 3 3 5" xfId="6645"/>
    <cellStyle name="Comma 3 3 3 6" xfId="6646"/>
    <cellStyle name="Comma 3 3 4" xfId="6647"/>
    <cellStyle name="Comma 3 3 4 2" xfId="6648"/>
    <cellStyle name="Comma 3 3 4 2 2" xfId="6649"/>
    <cellStyle name="Comma 3 3 4 3" xfId="6650"/>
    <cellStyle name="Comma 3 3 5" xfId="6651"/>
    <cellStyle name="Comma 3 3 5 2" xfId="6652"/>
    <cellStyle name="Comma 3 3 6" xfId="6653"/>
    <cellStyle name="Comma 3 3 7" xfId="6654"/>
    <cellStyle name="Comma 3 3 8" xfId="6655"/>
    <cellStyle name="Comma 3 4" xfId="1394"/>
    <cellStyle name="Comma 3 4 2" xfId="6656"/>
    <cellStyle name="Comma 3 4 2 2" xfId="6657"/>
    <cellStyle name="Comma 3 4 2 2 2" xfId="6658"/>
    <cellStyle name="Comma 3 4 2 2 2 2" xfId="6659"/>
    <cellStyle name="Comma 3 4 2 2 3" xfId="6660"/>
    <cellStyle name="Comma 3 4 2 2 4" xfId="6661"/>
    <cellStyle name="Comma 3 4 2 3" xfId="6662"/>
    <cellStyle name="Comma 3 4 2 3 2" xfId="6663"/>
    <cellStyle name="Comma 3 4 2 4" xfId="6664"/>
    <cellStyle name="Comma 3 4 2 5" xfId="6665"/>
    <cellStyle name="Comma 3 4 2 6" xfId="6666"/>
    <cellStyle name="Comma 3 4 3" xfId="6667"/>
    <cellStyle name="Comma 3 4 3 2" xfId="6668"/>
    <cellStyle name="Comma 3 4 3 2 2" xfId="6669"/>
    <cellStyle name="Comma 3 4 3 3" xfId="6670"/>
    <cellStyle name="Comma 3 4 3 4" xfId="6671"/>
    <cellStyle name="Comma 3 4 4" xfId="6672"/>
    <cellStyle name="Comma 3 4 4 2" xfId="6673"/>
    <cellStyle name="Comma 3 4 5" xfId="6674"/>
    <cellStyle name="Comma 3 4 5 2" xfId="6675"/>
    <cellStyle name="Comma 3 4 6" xfId="6676"/>
    <cellStyle name="Comma 3 4 7" xfId="6677"/>
    <cellStyle name="Comma 3 4 8" xfId="6678"/>
    <cellStyle name="Comma 3 5" xfId="1395"/>
    <cellStyle name="Comma 3 5 2" xfId="6679"/>
    <cellStyle name="Comma 3 5 2 2" xfId="6680"/>
    <cellStyle name="Comma 3 5 2 2 2" xfId="6681"/>
    <cellStyle name="Comma 3 5 2 2 2 2" xfId="6682"/>
    <cellStyle name="Comma 3 5 2 2 3" xfId="6683"/>
    <cellStyle name="Comma 3 5 2 3" xfId="6684"/>
    <cellStyle name="Comma 3 5 2 3 2" xfId="6685"/>
    <cellStyle name="Comma 3 5 2 4" xfId="6686"/>
    <cellStyle name="Comma 3 5 2 5" xfId="6687"/>
    <cellStyle name="Comma 3 5 3" xfId="6688"/>
    <cellStyle name="Comma 3 5 3 2" xfId="6689"/>
    <cellStyle name="Comma 3 5 3 2 2" xfId="6690"/>
    <cellStyle name="Comma 3 5 3 3" xfId="6691"/>
    <cellStyle name="Comma 3 5 4" xfId="6692"/>
    <cellStyle name="Comma 3 5 4 2" xfId="6693"/>
    <cellStyle name="Comma 3 5 5" xfId="6694"/>
    <cellStyle name="Comma 3 5 6" xfId="6695"/>
    <cellStyle name="Comma 3 5 7" xfId="6696"/>
    <cellStyle name="Comma 3 6" xfId="6697"/>
    <cellStyle name="Comma 3 6 2" xfId="6698"/>
    <cellStyle name="Comma 3 6 2 2" xfId="6699"/>
    <cellStyle name="Comma 3 6 2 2 2" xfId="6700"/>
    <cellStyle name="Comma 3 6 2 3" xfId="6701"/>
    <cellStyle name="Comma 3 6 2 4" xfId="6702"/>
    <cellStyle name="Comma 3 6 3" xfId="6703"/>
    <cellStyle name="Comma 3 6 3 2" xfId="6704"/>
    <cellStyle name="Comma 3 6 4" xfId="6705"/>
    <cellStyle name="Comma 3 6 5" xfId="6706"/>
    <cellStyle name="Comma 3 7" xfId="6707"/>
    <cellStyle name="Comma 3 7 2" xfId="6708"/>
    <cellStyle name="Comma 3 7 2 2" xfId="6709"/>
    <cellStyle name="Comma 3 7 3" xfId="6710"/>
    <cellStyle name="Comma 3 7 4" xfId="6711"/>
    <cellStyle name="Comma 3 8" xfId="6712"/>
    <cellStyle name="Comma 3 8 2" xfId="6713"/>
    <cellStyle name="Comma 3 8 2 2" xfId="6714"/>
    <cellStyle name="Comma 3 8 3" xfId="6715"/>
    <cellStyle name="Comma 3 9" xfId="6716"/>
    <cellStyle name="Comma 3 9 2" xfId="6717"/>
    <cellStyle name="Comma 30" xfId="6718"/>
    <cellStyle name="Comma 30 2" xfId="6719"/>
    <cellStyle name="Comma 30 2 2" xfId="6720"/>
    <cellStyle name="Comma 30 2 2 2" xfId="6721"/>
    <cellStyle name="Comma 30 2 3" xfId="6722"/>
    <cellStyle name="Comma 30 3" xfId="6723"/>
    <cellStyle name="Comma 30 3 2" xfId="6724"/>
    <cellStyle name="Comma 30 4" xfId="6725"/>
    <cellStyle name="Comma 30 5" xfId="6726"/>
    <cellStyle name="Comma 31" xfId="6727"/>
    <cellStyle name="Comma 31 2" xfId="6728"/>
    <cellStyle name="Comma 32" xfId="6729"/>
    <cellStyle name="Comma 33" xfId="6730"/>
    <cellStyle name="Comma 33 2" xfId="6731"/>
    <cellStyle name="Comma 34" xfId="6732"/>
    <cellStyle name="Comma 34 2" xfId="6733"/>
    <cellStyle name="Comma 35" xfId="6734"/>
    <cellStyle name="Comma 35 2" xfId="6735"/>
    <cellStyle name="Comma 36" xfId="6736"/>
    <cellStyle name="Comma 36 2" xfId="6737"/>
    <cellStyle name="Comma 37" xfId="6738"/>
    <cellStyle name="Comma 37 2" xfId="6739"/>
    <cellStyle name="Comma 38" xfId="6740"/>
    <cellStyle name="Comma 39" xfId="6741"/>
    <cellStyle name="Comma 4" xfId="1396"/>
    <cellStyle name="Comma 4 10" xfId="6742"/>
    <cellStyle name="Comma 4 2" xfId="1397"/>
    <cellStyle name="Comma 4 2 2" xfId="6743"/>
    <cellStyle name="Comma 4 2 2 2" xfId="6744"/>
    <cellStyle name="Comma 4 2 2 2 2" xfId="6745"/>
    <cellStyle name="Comma 4 2 2 2 2 2" xfId="6746"/>
    <cellStyle name="Comma 4 2 2 2 3" xfId="6747"/>
    <cellStyle name="Comma 4 2 2 2 4" xfId="6748"/>
    <cellStyle name="Comma 4 2 2 2 5" xfId="6749"/>
    <cellStyle name="Comma 4 2 2 3" xfId="6750"/>
    <cellStyle name="Comma 4 2 2 3 2" xfId="6751"/>
    <cellStyle name="Comma 4 2 2 4" xfId="6752"/>
    <cellStyle name="Comma 4 2 2 4 2" xfId="6753"/>
    <cellStyle name="Comma 4 2 2 5" xfId="6754"/>
    <cellStyle name="Comma 4 2 2 6" xfId="6755"/>
    <cellStyle name="Comma 4 2 3" xfId="6756"/>
    <cellStyle name="Comma 4 2 3 2" xfId="6757"/>
    <cellStyle name="Comma 4 2 3 2 2" xfId="6758"/>
    <cellStyle name="Comma 4 2 3 3" xfId="6759"/>
    <cellStyle name="Comma 4 2 3 3 2" xfId="6760"/>
    <cellStyle name="Comma 4 2 3 4" xfId="6761"/>
    <cellStyle name="Comma 4 2 3 5" xfId="6762"/>
    <cellStyle name="Comma 4 2 4" xfId="6763"/>
    <cellStyle name="Comma 4 2 4 2" xfId="6764"/>
    <cellStyle name="Comma 4 2 4 3" xfId="6765"/>
    <cellStyle name="Comma 4 2 4 4" xfId="6766"/>
    <cellStyle name="Comma 4 2 5" xfId="6767"/>
    <cellStyle name="Comma 4 2 5 2" xfId="6768"/>
    <cellStyle name="Comma 4 2 6" xfId="6769"/>
    <cellStyle name="Comma 4 2 7" xfId="6770"/>
    <cellStyle name="Comma 4 2 8" xfId="6771"/>
    <cellStyle name="Comma 4 2 9" xfId="6772"/>
    <cellStyle name="Comma 4 3" xfId="1398"/>
    <cellStyle name="Comma 4 3 2" xfId="6773"/>
    <cellStyle name="Comma 4 3 2 2" xfId="6774"/>
    <cellStyle name="Comma 4 3 2 2 2" xfId="6775"/>
    <cellStyle name="Comma 4 3 2 2 2 2" xfId="6776"/>
    <cellStyle name="Comma 4 3 2 2 2 2 2" xfId="6777"/>
    <cellStyle name="Comma 4 3 2 2 2 3" xfId="6778"/>
    <cellStyle name="Comma 4 3 2 2 3" xfId="6779"/>
    <cellStyle name="Comma 4 3 2 2 3 2" xfId="6780"/>
    <cellStyle name="Comma 4 3 2 2 4" xfId="6781"/>
    <cellStyle name="Comma 4 3 2 2 5" xfId="6782"/>
    <cellStyle name="Comma 4 3 2 3" xfId="6783"/>
    <cellStyle name="Comma 4 3 2 3 2" xfId="6784"/>
    <cellStyle name="Comma 4 3 2 3 2 2" xfId="6785"/>
    <cellStyle name="Comma 4 3 2 3 3" xfId="6786"/>
    <cellStyle name="Comma 4 3 2 4" xfId="6787"/>
    <cellStyle name="Comma 4 3 2 4 2" xfId="6788"/>
    <cellStyle name="Comma 4 3 2 5" xfId="6789"/>
    <cellStyle name="Comma 4 3 2 6" xfId="6790"/>
    <cellStyle name="Comma 4 3 2 7" xfId="6791"/>
    <cellStyle name="Comma 4 3 3" xfId="6792"/>
    <cellStyle name="Comma 4 3 3 2" xfId="6793"/>
    <cellStyle name="Comma 4 3 3 2 2" xfId="6794"/>
    <cellStyle name="Comma 4 3 3 2 2 2" xfId="6795"/>
    <cellStyle name="Comma 4 3 3 2 3" xfId="6796"/>
    <cellStyle name="Comma 4 3 3 3" xfId="6797"/>
    <cellStyle name="Comma 4 3 3 3 2" xfId="6798"/>
    <cellStyle name="Comma 4 3 3 4" xfId="6799"/>
    <cellStyle name="Comma 4 3 3 5" xfId="6800"/>
    <cellStyle name="Comma 4 3 4" xfId="6801"/>
    <cellStyle name="Comma 4 3 4 2" xfId="6802"/>
    <cellStyle name="Comma 4 3 4 2 2" xfId="6803"/>
    <cellStyle name="Comma 4 3 4 3" xfId="6804"/>
    <cellStyle name="Comma 4 3 5" xfId="6805"/>
    <cellStyle name="Comma 4 3 5 2" xfId="6806"/>
    <cellStyle name="Comma 4 3 6" xfId="6807"/>
    <cellStyle name="Comma 4 3 7" xfId="6808"/>
    <cellStyle name="Comma 4 3 8" xfId="6809"/>
    <cellStyle name="Comma 4 4" xfId="1399"/>
    <cellStyle name="Comma 4 4 2" xfId="6810"/>
    <cellStyle name="Comma 4 4 2 2" xfId="6811"/>
    <cellStyle name="Comma 4 4 2 2 2" xfId="6812"/>
    <cellStyle name="Comma 4 4 2 2 2 2" xfId="6813"/>
    <cellStyle name="Comma 4 4 2 2 3" xfId="6814"/>
    <cellStyle name="Comma 4 4 2 2 4" xfId="6815"/>
    <cellStyle name="Comma 4 4 2 3" xfId="6816"/>
    <cellStyle name="Comma 4 4 2 3 2" xfId="6817"/>
    <cellStyle name="Comma 4 4 2 4" xfId="6818"/>
    <cellStyle name="Comma 4 4 2 5" xfId="6819"/>
    <cellStyle name="Comma 4 4 3" xfId="6820"/>
    <cellStyle name="Comma 4 4 3 2" xfId="6821"/>
    <cellStyle name="Comma 4 4 3 2 2" xfId="6822"/>
    <cellStyle name="Comma 4 4 3 3" xfId="6823"/>
    <cellStyle name="Comma 4 4 3 4" xfId="6824"/>
    <cellStyle name="Comma 4 4 4" xfId="6825"/>
    <cellStyle name="Comma 4 4 4 2" xfId="6826"/>
    <cellStyle name="Comma 4 4 5" xfId="6827"/>
    <cellStyle name="Comma 4 4 6" xfId="6828"/>
    <cellStyle name="Comma 4 4 7" xfId="6829"/>
    <cellStyle name="Comma 4 5" xfId="1400"/>
    <cellStyle name="Comma 4 5 2" xfId="6830"/>
    <cellStyle name="Comma 4 5 2 2" xfId="6831"/>
    <cellStyle name="Comma 4 5 2 2 2" xfId="6832"/>
    <cellStyle name="Comma 4 5 2 3" xfId="6833"/>
    <cellStyle name="Comma 4 5 2 4" xfId="6834"/>
    <cellStyle name="Comma 4 5 3" xfId="6835"/>
    <cellStyle name="Comma 4 5 3 2" xfId="6836"/>
    <cellStyle name="Comma 4 5 4" xfId="6837"/>
    <cellStyle name="Comma 4 5 5" xfId="6838"/>
    <cellStyle name="Comma 4 6" xfId="6839"/>
    <cellStyle name="Comma 4 6 2" xfId="6840"/>
    <cellStyle name="Comma 4 6 2 2" xfId="6841"/>
    <cellStyle name="Comma 4 6 3" xfId="6842"/>
    <cellStyle name="Comma 4 6 4" xfId="6843"/>
    <cellStyle name="Comma 4 7" xfId="6844"/>
    <cellStyle name="Comma 4 7 2" xfId="6845"/>
    <cellStyle name="Comma 4 8" xfId="6846"/>
    <cellStyle name="Comma 4 9" xfId="6847"/>
    <cellStyle name="Comma 40" xfId="6848"/>
    <cellStyle name="Comma 41" xfId="6849"/>
    <cellStyle name="Comma 42" xfId="6850"/>
    <cellStyle name="Comma 43" xfId="6851"/>
    <cellStyle name="Comma 44" xfId="6852"/>
    <cellStyle name="Comma 45" xfId="6853"/>
    <cellStyle name="Comma 46" xfId="6854"/>
    <cellStyle name="Comma 47" xfId="6855"/>
    <cellStyle name="Comma 48" xfId="6856"/>
    <cellStyle name="Comma 49" xfId="6857"/>
    <cellStyle name="Comma 5" xfId="1401"/>
    <cellStyle name="Comma 5 2" xfId="6858"/>
    <cellStyle name="Comma 5 2 2" xfId="6859"/>
    <cellStyle name="Comma 5 2 3" xfId="6860"/>
    <cellStyle name="Comma 5 3" xfId="6861"/>
    <cellStyle name="Comma 50" xfId="6862"/>
    <cellStyle name="Comma 50 2" xfId="6863"/>
    <cellStyle name="Comma 51" xfId="6864"/>
    <cellStyle name="Comma 52" xfId="6865"/>
    <cellStyle name="Comma 53" xfId="6866"/>
    <cellStyle name="Comma 54" xfId="6867"/>
    <cellStyle name="Comma 55" xfId="6868"/>
    <cellStyle name="Comma 56" xfId="6869"/>
    <cellStyle name="Comma 57" xfId="6870"/>
    <cellStyle name="Comma 58" xfId="6871"/>
    <cellStyle name="Comma 59" xfId="6872"/>
    <cellStyle name="Comma 6" xfId="1402"/>
    <cellStyle name="Comma 6 10" xfId="6873"/>
    <cellStyle name="Comma 6 10 2" xfId="6874"/>
    <cellStyle name="Comma 6 11" xfId="6875"/>
    <cellStyle name="Comma 6 12" xfId="6876"/>
    <cellStyle name="Comma 6 13" xfId="6877"/>
    <cellStyle name="Comma 6 2" xfId="6878"/>
    <cellStyle name="Comma 6 2 2" xfId="6879"/>
    <cellStyle name="Comma 6 2 2 2" xfId="6880"/>
    <cellStyle name="Comma 6 2 3" xfId="6881"/>
    <cellStyle name="Comma 6 2 3 2" xfId="6882"/>
    <cellStyle name="Comma 6 2 3 3" xfId="6883"/>
    <cellStyle name="Comma 6 2 3 4" xfId="6884"/>
    <cellStyle name="Comma 6 2 4" xfId="6885"/>
    <cellStyle name="Comma 6 2 4 2" xfId="6886"/>
    <cellStyle name="Comma 6 2 5" xfId="6887"/>
    <cellStyle name="Comma 6 2 6" xfId="6888"/>
    <cellStyle name="Comma 6 2 7" xfId="6889"/>
    <cellStyle name="Comma 6 3" xfId="6890"/>
    <cellStyle name="Comma 6 3 2" xfId="6891"/>
    <cellStyle name="Comma 6 3 2 2" xfId="6892"/>
    <cellStyle name="Comma 6 3 2 2 2" xfId="6893"/>
    <cellStyle name="Comma 6 3 2 2 2 2" xfId="6894"/>
    <cellStyle name="Comma 6 3 2 2 2 3" xfId="6895"/>
    <cellStyle name="Comma 6 3 2 2 3" xfId="6896"/>
    <cellStyle name="Comma 6 3 2 2 3 2" xfId="6897"/>
    <cellStyle name="Comma 6 3 2 2 4" xfId="6898"/>
    <cellStyle name="Comma 6 3 2 2 5" xfId="6899"/>
    <cellStyle name="Comma 6 3 2 3" xfId="6900"/>
    <cellStyle name="Comma 6 3 2 3 2" xfId="6901"/>
    <cellStyle name="Comma 6 3 2 3 3" xfId="6902"/>
    <cellStyle name="Comma 6 3 2 4" xfId="6903"/>
    <cellStyle name="Comma 6 3 2 4 2" xfId="6904"/>
    <cellStyle name="Comma 6 3 2 5" xfId="6905"/>
    <cellStyle name="Comma 6 3 2 6" xfId="6906"/>
    <cellStyle name="Comma 6 3 3" xfId="6907"/>
    <cellStyle name="Comma 6 3 3 2" xfId="6908"/>
    <cellStyle name="Comma 6 3 3 2 2" xfId="6909"/>
    <cellStyle name="Comma 6 3 3 2 2 2" xfId="6910"/>
    <cellStyle name="Comma 6 3 3 2 3" xfId="6911"/>
    <cellStyle name="Comma 6 3 3 2 4" xfId="6912"/>
    <cellStyle name="Comma 6 3 3 2 5" xfId="6913"/>
    <cellStyle name="Comma 6 3 3 3" xfId="6914"/>
    <cellStyle name="Comma 6 3 3 3 2" xfId="6915"/>
    <cellStyle name="Comma 6 3 3 4" xfId="6916"/>
    <cellStyle name="Comma 6 3 3 5" xfId="6917"/>
    <cellStyle name="Comma 6 3 3 6" xfId="6918"/>
    <cellStyle name="Comma 6 3 4" xfId="6919"/>
    <cellStyle name="Comma 6 3 4 2" xfId="6920"/>
    <cellStyle name="Comma 6 3 4 2 2" xfId="6921"/>
    <cellStyle name="Comma 6 3 4 3" xfId="6922"/>
    <cellStyle name="Comma 6 3 4 4" xfId="6923"/>
    <cellStyle name="Comma 6 3 4 5" xfId="6924"/>
    <cellStyle name="Comma 6 3 5" xfId="6925"/>
    <cellStyle name="Comma 6 3 5 2" xfId="6926"/>
    <cellStyle name="Comma 6 3 5 2 2" xfId="6927"/>
    <cellStyle name="Comma 6 3 5 3" xfId="6928"/>
    <cellStyle name="Comma 6 3 5 4" xfId="6929"/>
    <cellStyle name="Comma 6 3 5 5" xfId="6930"/>
    <cellStyle name="Comma 6 3 6" xfId="6931"/>
    <cellStyle name="Comma 6 3 6 2" xfId="6932"/>
    <cellStyle name="Comma 6 3 6 3" xfId="6933"/>
    <cellStyle name="Comma 6 3 7" xfId="6934"/>
    <cellStyle name="Comma 6 3 8" xfId="6935"/>
    <cellStyle name="Comma 6 3 9" xfId="6936"/>
    <cellStyle name="Comma 6 4" xfId="6937"/>
    <cellStyle name="Comma 6 4 2" xfId="6938"/>
    <cellStyle name="Comma 6 4 2 2" xfId="6939"/>
    <cellStyle name="Comma 6 4 2 2 2" xfId="6940"/>
    <cellStyle name="Comma 6 4 2 2 3" xfId="6941"/>
    <cellStyle name="Comma 6 4 2 3" xfId="6942"/>
    <cellStyle name="Comma 6 4 2 3 2" xfId="6943"/>
    <cellStyle name="Comma 6 4 2 4" xfId="6944"/>
    <cellStyle name="Comma 6 4 2 5" xfId="6945"/>
    <cellStyle name="Comma 6 4 3" xfId="6946"/>
    <cellStyle name="Comma 6 4 3 2" xfId="6947"/>
    <cellStyle name="Comma 6 4 3 3" xfId="6948"/>
    <cellStyle name="Comma 6 4 4" xfId="6949"/>
    <cellStyle name="Comma 6 4 4 2" xfId="6950"/>
    <cellStyle name="Comma 6 4 5" xfId="6951"/>
    <cellStyle name="Comma 6 4 6" xfId="6952"/>
    <cellStyle name="Comma 6 5" xfId="6953"/>
    <cellStyle name="Comma 6 5 2" xfId="6954"/>
    <cellStyle name="Comma 6 5 2 2" xfId="6955"/>
    <cellStyle name="Comma 6 5 2 2 2" xfId="6956"/>
    <cellStyle name="Comma 6 5 2 3" xfId="6957"/>
    <cellStyle name="Comma 6 5 2 4" xfId="6958"/>
    <cellStyle name="Comma 6 5 2 5" xfId="6959"/>
    <cellStyle name="Comma 6 5 3" xfId="6960"/>
    <cellStyle name="Comma 6 5 3 2" xfId="6961"/>
    <cellStyle name="Comma 6 5 4" xfId="6962"/>
    <cellStyle name="Comma 6 5 5" xfId="6963"/>
    <cellStyle name="Comma 6 5 6" xfId="6964"/>
    <cellStyle name="Comma 6 6" xfId="6965"/>
    <cellStyle name="Comma 6 6 2" xfId="6966"/>
    <cellStyle name="Comma 6 6 2 2" xfId="6967"/>
    <cellStyle name="Comma 6 6 3" xfId="6968"/>
    <cellStyle name="Comma 6 6 4" xfId="6969"/>
    <cellStyle name="Comma 6 6 5" xfId="6970"/>
    <cellStyle name="Comma 6 7" xfId="6971"/>
    <cellStyle name="Comma 6 7 2" xfId="6972"/>
    <cellStyle name="Comma 6 7 2 2" xfId="6973"/>
    <cellStyle name="Comma 6 7 3" xfId="6974"/>
    <cellStyle name="Comma 6 7 4" xfId="6975"/>
    <cellStyle name="Comma 6 7 5" xfId="6976"/>
    <cellStyle name="Comma 6 8" xfId="6977"/>
    <cellStyle name="Comma 6 8 2" xfId="6978"/>
    <cellStyle name="Comma 6 8 2 2" xfId="6979"/>
    <cellStyle name="Comma 6 8 3" xfId="6980"/>
    <cellStyle name="Comma 6 8 4" xfId="6981"/>
    <cellStyle name="Comma 6 8 5" xfId="6982"/>
    <cellStyle name="Comma 6 9" xfId="6983"/>
    <cellStyle name="Comma 6 9 2" xfId="6984"/>
    <cellStyle name="Comma 6 9 3" xfId="6985"/>
    <cellStyle name="Comma 60" xfId="6986"/>
    <cellStyle name="Comma 61" xfId="6987"/>
    <cellStyle name="Comma 62" xfId="6988"/>
    <cellStyle name="Comma 62 2" xfId="6989"/>
    <cellStyle name="Comma 62 2 2" xfId="6990"/>
    <cellStyle name="Comma 62 3" xfId="6991"/>
    <cellStyle name="Comma 63" xfId="6992"/>
    <cellStyle name="Comma 63 2" xfId="6993"/>
    <cellStyle name="Comma 63 2 2" xfId="6994"/>
    <cellStyle name="Comma 63 3" xfId="6995"/>
    <cellStyle name="Comma 64" xfId="6996"/>
    <cellStyle name="Comma 64 2" xfId="6997"/>
    <cellStyle name="Comma 64 2 2" xfId="6998"/>
    <cellStyle name="Comma 64 3" xfId="6999"/>
    <cellStyle name="Comma 65" xfId="7000"/>
    <cellStyle name="Comma 65 2" xfId="7001"/>
    <cellStyle name="Comma 66" xfId="7002"/>
    <cellStyle name="Comma 66 2" xfId="7003"/>
    <cellStyle name="Comma 67" xfId="7004"/>
    <cellStyle name="Comma 68" xfId="7005"/>
    <cellStyle name="Comma 69" xfId="7006"/>
    <cellStyle name="Comma 7" xfId="1403"/>
    <cellStyle name="Comma 7 2" xfId="7007"/>
    <cellStyle name="Comma 7 2 2" xfId="7008"/>
    <cellStyle name="Comma 7 2 2 2" xfId="7009"/>
    <cellStyle name="Comma 7 2 2 2 2" xfId="7010"/>
    <cellStyle name="Comma 7 2 2 2 2 2" xfId="7011"/>
    <cellStyle name="Comma 7 2 2 2 3" xfId="7012"/>
    <cellStyle name="Comma 7 2 2 2 4" xfId="7013"/>
    <cellStyle name="Comma 7 2 2 2 5" xfId="7014"/>
    <cellStyle name="Comma 7 2 2 3" xfId="7015"/>
    <cellStyle name="Comma 7 2 2 3 2" xfId="7016"/>
    <cellStyle name="Comma 7 2 2 4" xfId="7017"/>
    <cellStyle name="Comma 7 2 2 4 2" xfId="7018"/>
    <cellStyle name="Comma 7 2 2 5" xfId="7019"/>
    <cellStyle name="Comma 7 2 2 6" xfId="7020"/>
    <cellStyle name="Comma 7 2 3" xfId="7021"/>
    <cellStyle name="Comma 7 2 3 2" xfId="7022"/>
    <cellStyle name="Comma 7 2 3 2 2" xfId="7023"/>
    <cellStyle name="Comma 7 2 3 3" xfId="7024"/>
    <cellStyle name="Comma 7 2 3 4" xfId="7025"/>
    <cellStyle name="Comma 7 2 3 5" xfId="7026"/>
    <cellStyle name="Comma 7 2 4" xfId="7027"/>
    <cellStyle name="Comma 7 2 4 2" xfId="7028"/>
    <cellStyle name="Comma 7 2 5" xfId="7029"/>
    <cellStyle name="Comma 7 2 5 2" xfId="7030"/>
    <cellStyle name="Comma 7 2 6" xfId="7031"/>
    <cellStyle name="Comma 7 2 7" xfId="7032"/>
    <cellStyle name="Comma 7 3" xfId="7033"/>
    <cellStyle name="Comma 7 3 2" xfId="7034"/>
    <cellStyle name="Comma 7 3 2 2" xfId="7035"/>
    <cellStyle name="Comma 7 3 2 2 2" xfId="7036"/>
    <cellStyle name="Comma 7 3 2 3" xfId="7037"/>
    <cellStyle name="Comma 7 3 2 4" xfId="7038"/>
    <cellStyle name="Comma 7 3 3" xfId="7039"/>
    <cellStyle name="Comma 7 3 3 2" xfId="7040"/>
    <cellStyle name="Comma 7 3 4" xfId="7041"/>
    <cellStyle name="Comma 7 3 5" xfId="7042"/>
    <cellStyle name="Comma 7 3 6" xfId="7043"/>
    <cellStyle name="Comma 7 4" xfId="7044"/>
    <cellStyle name="Comma 7 4 2" xfId="7045"/>
    <cellStyle name="Comma 7 4 2 2" xfId="7046"/>
    <cellStyle name="Comma 7 4 2 2 2" xfId="7047"/>
    <cellStyle name="Comma 7 4 2 3" xfId="7048"/>
    <cellStyle name="Comma 7 4 2 4" xfId="7049"/>
    <cellStyle name="Comma 7 4 3" xfId="7050"/>
    <cellStyle name="Comma 7 4 3 2" xfId="7051"/>
    <cellStyle name="Comma 7 4 4" xfId="7052"/>
    <cellStyle name="Comma 7 4 5" xfId="7053"/>
    <cellStyle name="Comma 7 5" xfId="7054"/>
    <cellStyle name="Comma 7 5 2" xfId="7055"/>
    <cellStyle name="Comma 7 5 2 2" xfId="7056"/>
    <cellStyle name="Comma 7 5 2 2 2" xfId="7057"/>
    <cellStyle name="Comma 7 5 2 3" xfId="7058"/>
    <cellStyle name="Comma 7 5 2 4" xfId="7059"/>
    <cellStyle name="Comma 7 5 3" xfId="7060"/>
    <cellStyle name="Comma 7 5 3 2" xfId="7061"/>
    <cellStyle name="Comma 7 5 4" xfId="7062"/>
    <cellStyle name="Comma 7 5 5" xfId="7063"/>
    <cellStyle name="Comma 7 6" xfId="7064"/>
    <cellStyle name="Comma 7 6 2" xfId="7065"/>
    <cellStyle name="Comma 7 6 2 2" xfId="7066"/>
    <cellStyle name="Comma 7 6 2 2 2" xfId="7067"/>
    <cellStyle name="Comma 7 6 2 3" xfId="7068"/>
    <cellStyle name="Comma 7 6 2 4" xfId="7069"/>
    <cellStyle name="Comma 7 6 3" xfId="7070"/>
    <cellStyle name="Comma 7 6 3 2" xfId="7071"/>
    <cellStyle name="Comma 7 6 4" xfId="7072"/>
    <cellStyle name="Comma 7 6 5" xfId="7073"/>
    <cellStyle name="Comma 7 7" xfId="7074"/>
    <cellStyle name="Comma 7 7 2" xfId="7075"/>
    <cellStyle name="Comma 7 7 2 2" xfId="7076"/>
    <cellStyle name="Comma 7 7 3" xfId="7077"/>
    <cellStyle name="Comma 7 7 4" xfId="7078"/>
    <cellStyle name="Comma 7 8" xfId="7079"/>
    <cellStyle name="Comma 70" xfId="7080"/>
    <cellStyle name="Comma 71" xfId="7081"/>
    <cellStyle name="Comma 71 2" xfId="7082"/>
    <cellStyle name="Comma 72" xfId="7083"/>
    <cellStyle name="Comma 73" xfId="7084"/>
    <cellStyle name="Comma 73 2" xfId="7085"/>
    <cellStyle name="Comma 73 3" xfId="7086"/>
    <cellStyle name="Comma 74" xfId="7087"/>
    <cellStyle name="Comma 74 2" xfId="7088"/>
    <cellStyle name="Comma 74 3" xfId="7089"/>
    <cellStyle name="Comma 75" xfId="7090"/>
    <cellStyle name="Comma 76" xfId="7091"/>
    <cellStyle name="Comma 77" xfId="7092"/>
    <cellStyle name="Comma 78" xfId="7093"/>
    <cellStyle name="Comma 79" xfId="7094"/>
    <cellStyle name="Comma 8" xfId="1404"/>
    <cellStyle name="Comma 8 2" xfId="7095"/>
    <cellStyle name="Comma 8 2 2" xfId="7096"/>
    <cellStyle name="Comma 8 2 2 2" xfId="7097"/>
    <cellStyle name="Comma 8 2 2 2 2" xfId="7098"/>
    <cellStyle name="Comma 8 2 2 3" xfId="7099"/>
    <cellStyle name="Comma 8 2 2 3 2" xfId="7100"/>
    <cellStyle name="Comma 8 2 2 4" xfId="7101"/>
    <cellStyle name="Comma 8 2 2 5" xfId="7102"/>
    <cellStyle name="Comma 8 2 3" xfId="7103"/>
    <cellStyle name="Comma 8 2 3 2" xfId="7104"/>
    <cellStyle name="Comma 8 2 3 3" xfId="7105"/>
    <cellStyle name="Comma 8 2 3 4" xfId="7106"/>
    <cellStyle name="Comma 8 2 3 5" xfId="7107"/>
    <cellStyle name="Comma 8 2 4" xfId="7108"/>
    <cellStyle name="Comma 8 2 4 2" xfId="7109"/>
    <cellStyle name="Comma 8 2 5" xfId="7110"/>
    <cellStyle name="Comma 8 2 6" xfId="7111"/>
    <cellStyle name="Comma 8 2 7" xfId="7112"/>
    <cellStyle name="Comma 8 2 8" xfId="7113"/>
    <cellStyle name="Comma 8 3" xfId="7114"/>
    <cellStyle name="Comma 8 3 2" xfId="7115"/>
    <cellStyle name="Comma 8 3 2 2" xfId="7116"/>
    <cellStyle name="Comma 8 3 3" xfId="7117"/>
    <cellStyle name="Comma 8 3 3 2" xfId="7118"/>
    <cellStyle name="Comma 8 3 4" xfId="7119"/>
    <cellStyle name="Comma 8 3 5" xfId="7120"/>
    <cellStyle name="Comma 8 4" xfId="7121"/>
    <cellStyle name="Comma 8 4 2" xfId="7122"/>
    <cellStyle name="Comma 8 4 3" xfId="7123"/>
    <cellStyle name="Comma 8 4 3 2" xfId="7124"/>
    <cellStyle name="Comma 8 4 4" xfId="7125"/>
    <cellStyle name="Comma 8 4 5" xfId="7126"/>
    <cellStyle name="Comma 8 5" xfId="7127"/>
    <cellStyle name="Comma 8 5 2" xfId="7128"/>
    <cellStyle name="Comma 8 6" xfId="7129"/>
    <cellStyle name="Comma 8 7" xfId="7130"/>
    <cellStyle name="Comma 8 8" xfId="7131"/>
    <cellStyle name="Comma 8 9" xfId="7132"/>
    <cellStyle name="Comma 80" xfId="7133"/>
    <cellStyle name="Comma 81" xfId="7134"/>
    <cellStyle name="Comma 82" xfId="7135"/>
    <cellStyle name="Comma 83" xfId="7136"/>
    <cellStyle name="Comma 84" xfId="7137"/>
    <cellStyle name="Comma 85" xfId="7138"/>
    <cellStyle name="Comma 86" xfId="7139"/>
    <cellStyle name="Comma 87" xfId="7140"/>
    <cellStyle name="Comma 88" xfId="54"/>
    <cellStyle name="Comma 9" xfId="1405"/>
    <cellStyle name="Comma 9 2" xfId="7141"/>
    <cellStyle name="Comma 9 2 2" xfId="7142"/>
    <cellStyle name="Comma 9 2 2 2" xfId="7143"/>
    <cellStyle name="Comma 9 2 2 2 2" xfId="7144"/>
    <cellStyle name="Comma 9 2 2 2 2 2" xfId="7145"/>
    <cellStyle name="Comma 9 2 2 2 2 2 2" xfId="7146"/>
    <cellStyle name="Comma 9 2 2 2 2 3" xfId="7147"/>
    <cellStyle name="Comma 9 2 2 2 3" xfId="7148"/>
    <cellStyle name="Comma 9 2 2 2 3 2" xfId="7149"/>
    <cellStyle name="Comma 9 2 2 2 4" xfId="7150"/>
    <cellStyle name="Comma 9 2 2 3" xfId="7151"/>
    <cellStyle name="Comma 9 2 2 3 2" xfId="7152"/>
    <cellStyle name="Comma 9 2 2 3 2 2" xfId="7153"/>
    <cellStyle name="Comma 9 2 2 3 3" xfId="7154"/>
    <cellStyle name="Comma 9 2 2 4" xfId="7155"/>
    <cellStyle name="Comma 9 2 2 4 2" xfId="7156"/>
    <cellStyle name="Comma 9 2 2 5" xfId="7157"/>
    <cellStyle name="Comma 9 2 2 6" xfId="7158"/>
    <cellStyle name="Comma 9 2 3" xfId="7159"/>
    <cellStyle name="Comma 9 2 3 2" xfId="7160"/>
    <cellStyle name="Comma 9 2 3 2 2" xfId="7161"/>
    <cellStyle name="Comma 9 2 3 2 2 2" xfId="7162"/>
    <cellStyle name="Comma 9 2 3 2 3" xfId="7163"/>
    <cellStyle name="Comma 9 2 3 3" xfId="7164"/>
    <cellStyle name="Comma 9 2 3 3 2" xfId="7165"/>
    <cellStyle name="Comma 9 2 3 4" xfId="7166"/>
    <cellStyle name="Comma 9 2 4" xfId="7167"/>
    <cellStyle name="Comma 9 2 4 2" xfId="7168"/>
    <cellStyle name="Comma 9 2 4 2 2" xfId="7169"/>
    <cellStyle name="Comma 9 2 4 3" xfId="7170"/>
    <cellStyle name="Comma 9 2 5" xfId="7171"/>
    <cellStyle name="Comma 9 2 5 2" xfId="7172"/>
    <cellStyle name="Comma 9 2 6" xfId="7173"/>
    <cellStyle name="Comma 9 2 7" xfId="7174"/>
    <cellStyle name="Comma 9 3" xfId="7175"/>
    <cellStyle name="Comma 9 3 2" xfId="7176"/>
    <cellStyle name="Comma 9 3 2 2" xfId="7177"/>
    <cellStyle name="Comma 9 3 2 2 2" xfId="7178"/>
    <cellStyle name="Comma 9 3 2 2 2 2" xfId="7179"/>
    <cellStyle name="Comma 9 3 2 2 3" xfId="7180"/>
    <cellStyle name="Comma 9 3 2 3" xfId="7181"/>
    <cellStyle name="Comma 9 3 2 3 2" xfId="7182"/>
    <cellStyle name="Comma 9 3 2 4" xfId="7183"/>
    <cellStyle name="Comma 9 3 3" xfId="7184"/>
    <cellStyle name="Comma 9 3 3 2" xfId="7185"/>
    <cellStyle name="Comma 9 3 3 2 2" xfId="7186"/>
    <cellStyle name="Comma 9 3 3 3" xfId="7187"/>
    <cellStyle name="Comma 9 3 4" xfId="7188"/>
    <cellStyle name="Comma 9 3 4 2" xfId="7189"/>
    <cellStyle name="Comma 9 3 5" xfId="7190"/>
    <cellStyle name="Comma 9 3 6" xfId="7191"/>
    <cellStyle name="Comma 9 4" xfId="7192"/>
    <cellStyle name="Comma 9 4 2" xfId="7193"/>
    <cellStyle name="Comma 9 4 2 2" xfId="7194"/>
    <cellStyle name="Comma 9 4 2 2 2" xfId="7195"/>
    <cellStyle name="Comma 9 4 2 3" xfId="7196"/>
    <cellStyle name="Comma 9 4 3" xfId="7197"/>
    <cellStyle name="Comma 9 4 3 2" xfId="7198"/>
    <cellStyle name="Comma 9 4 4" xfId="7199"/>
    <cellStyle name="Comma 9 5" xfId="7200"/>
    <cellStyle name="Comma 9 5 2" xfId="7201"/>
    <cellStyle name="Comma 9 5 2 2" xfId="7202"/>
    <cellStyle name="Comma 9 5 3" xfId="7203"/>
    <cellStyle name="Comma 9 6" xfId="7204"/>
    <cellStyle name="Comma 9 6 2" xfId="7205"/>
    <cellStyle name="Comma 9 7" xfId="7206"/>
    <cellStyle name="Comma 9 8" xfId="7207"/>
    <cellStyle name="Comma 9 9" xfId="7208"/>
    <cellStyle name="Comma0" xfId="7"/>
    <cellStyle name="Comma0 2" xfId="7209"/>
    <cellStyle name="Comma0 2 2" xfId="7210"/>
    <cellStyle name="Comma0 2 2 2" xfId="7211"/>
    <cellStyle name="Comma0 2 3" xfId="7212"/>
    <cellStyle name="Comma0 2 4" xfId="7213"/>
    <cellStyle name="Comma0 3" xfId="7214"/>
    <cellStyle name="Comma0 3 2" xfId="7215"/>
    <cellStyle name="Comma0 3 2 2" xfId="7216"/>
    <cellStyle name="Comma0 3 3" xfId="7217"/>
    <cellStyle name="Comma0 3 4" xfId="7218"/>
    <cellStyle name="Comma0 4" xfId="7219"/>
    <cellStyle name="Comma0_SCH11 Not Done" xfId="7220"/>
    <cellStyle name="Currency" xfId="8" builtinId="4"/>
    <cellStyle name="Currency [0] 2" xfId="7221"/>
    <cellStyle name="Currency [0] 2 2" xfId="7222"/>
    <cellStyle name="Currency [0] 2 2 2" xfId="7223"/>
    <cellStyle name="Currency [0] 2 2 2 2" xfId="7224"/>
    <cellStyle name="Currency [0] 2 2 3" xfId="7225"/>
    <cellStyle name="Currency [0] 2 2 4" xfId="7226"/>
    <cellStyle name="Currency [0] 2 3" xfId="7227"/>
    <cellStyle name="Currency [0] 2 3 2" xfId="7228"/>
    <cellStyle name="Currency [0] 2 4" xfId="7229"/>
    <cellStyle name="Currency [0] 2 4 2" xfId="7230"/>
    <cellStyle name="Currency [0] 2 5" xfId="7231"/>
    <cellStyle name="Currency [0] 2 6" xfId="7232"/>
    <cellStyle name="Currency [0] 3" xfId="7233"/>
    <cellStyle name="Currency [0] 3 2" xfId="7234"/>
    <cellStyle name="Currency [0] 3 2 2" xfId="7235"/>
    <cellStyle name="Currency [0] 3 3" xfId="7236"/>
    <cellStyle name="Currency [0] 3 4" xfId="7237"/>
    <cellStyle name="Currency [0] 4" xfId="7238"/>
    <cellStyle name="Currency [0] 4 2" xfId="7239"/>
    <cellStyle name="Currency [0] 5" xfId="7240"/>
    <cellStyle name="Currency [0] 5 2" xfId="7241"/>
    <cellStyle name="Currency 10" xfId="7242"/>
    <cellStyle name="Currency 10 2" xfId="7243"/>
    <cellStyle name="Currency 10 2 2" xfId="7244"/>
    <cellStyle name="Currency 10 2 3" xfId="7245"/>
    <cellStyle name="Currency 10 3" xfId="7246"/>
    <cellStyle name="Currency 10 3 2" xfId="7247"/>
    <cellStyle name="Currency 10 4" xfId="7248"/>
    <cellStyle name="Currency 10 5" xfId="7249"/>
    <cellStyle name="Currency 10 6" xfId="7250"/>
    <cellStyle name="Currency 100" xfId="7251"/>
    <cellStyle name="Currency 101" xfId="7252"/>
    <cellStyle name="Currency 102" xfId="7253"/>
    <cellStyle name="Currency 103" xfId="7254"/>
    <cellStyle name="Currency 104" xfId="7255"/>
    <cellStyle name="Currency 105" xfId="7256"/>
    <cellStyle name="Currency 106" xfId="7257"/>
    <cellStyle name="Currency 107" xfId="7258"/>
    <cellStyle name="Currency 108" xfId="7259"/>
    <cellStyle name="Currency 109" xfId="7260"/>
    <cellStyle name="Currency 11" xfId="7261"/>
    <cellStyle name="Currency 11 2" xfId="7262"/>
    <cellStyle name="Currency 11 2 2" xfId="7263"/>
    <cellStyle name="Currency 11 3" xfId="7264"/>
    <cellStyle name="Currency 11 3 2" xfId="7265"/>
    <cellStyle name="Currency 11 4" xfId="7266"/>
    <cellStyle name="Currency 11 5" xfId="7267"/>
    <cellStyle name="Currency 110" xfId="7268"/>
    <cellStyle name="Currency 111" xfId="7269"/>
    <cellStyle name="Currency 112" xfId="7270"/>
    <cellStyle name="Currency 113" xfId="7271"/>
    <cellStyle name="Currency 114" xfId="7272"/>
    <cellStyle name="Currency 115" xfId="7273"/>
    <cellStyle name="Currency 116" xfId="7274"/>
    <cellStyle name="Currency 117" xfId="7275"/>
    <cellStyle name="Currency 118" xfId="7276"/>
    <cellStyle name="Currency 119" xfId="7277"/>
    <cellStyle name="Currency 12" xfId="7278"/>
    <cellStyle name="Currency 12 2" xfId="7279"/>
    <cellStyle name="Currency 12 2 2" xfId="7280"/>
    <cellStyle name="Currency 12 3" xfId="7281"/>
    <cellStyle name="Currency 12 3 2" xfId="7282"/>
    <cellStyle name="Currency 12 4" xfId="7283"/>
    <cellStyle name="Currency 12 5" xfId="7284"/>
    <cellStyle name="Currency 120" xfId="7285"/>
    <cellStyle name="Currency 120 2" xfId="7286"/>
    <cellStyle name="Currency 120 3" xfId="7287"/>
    <cellStyle name="Currency 121" xfId="7288"/>
    <cellStyle name="Currency 121 2" xfId="7289"/>
    <cellStyle name="Currency 121 3" xfId="7290"/>
    <cellStyle name="Currency 122" xfId="7291"/>
    <cellStyle name="Currency 122 2" xfId="7292"/>
    <cellStyle name="Currency 123" xfId="7293"/>
    <cellStyle name="Currency 123 2" xfId="7294"/>
    <cellStyle name="Currency 124" xfId="7295"/>
    <cellStyle name="Currency 124 2" xfId="7296"/>
    <cellStyle name="Currency 125" xfId="7297"/>
    <cellStyle name="Currency 126" xfId="7298"/>
    <cellStyle name="Currency 127" xfId="7299"/>
    <cellStyle name="Currency 128" xfId="7300"/>
    <cellStyle name="Currency 129" xfId="7301"/>
    <cellStyle name="Currency 13" xfId="7302"/>
    <cellStyle name="Currency 13 2" xfId="7303"/>
    <cellStyle name="Currency 13 2 2" xfId="7304"/>
    <cellStyle name="Currency 13 3" xfId="7305"/>
    <cellStyle name="Currency 13 3 2" xfId="7306"/>
    <cellStyle name="Currency 13 4" xfId="7307"/>
    <cellStyle name="Currency 13 5" xfId="7308"/>
    <cellStyle name="Currency 130" xfId="7309"/>
    <cellStyle name="Currency 131" xfId="7310"/>
    <cellStyle name="Currency 132" xfId="7311"/>
    <cellStyle name="Currency 133" xfId="7312"/>
    <cellStyle name="Currency 134" xfId="7313"/>
    <cellStyle name="Currency 135" xfId="7314"/>
    <cellStyle name="Currency 136" xfId="7315"/>
    <cellStyle name="Currency 136 2" xfId="7316"/>
    <cellStyle name="Currency 137" xfId="7317"/>
    <cellStyle name="Currency 138" xfId="7318"/>
    <cellStyle name="Currency 139" xfId="7319"/>
    <cellStyle name="Currency 14" xfId="7320"/>
    <cellStyle name="Currency 14 2" xfId="7321"/>
    <cellStyle name="Currency 14 2 2" xfId="7322"/>
    <cellStyle name="Currency 14 3" xfId="7323"/>
    <cellStyle name="Currency 14 3 2" xfId="7324"/>
    <cellStyle name="Currency 14 4" xfId="7325"/>
    <cellStyle name="Currency 14 5" xfId="7326"/>
    <cellStyle name="Currency 140" xfId="7327"/>
    <cellStyle name="Currency 141" xfId="7328"/>
    <cellStyle name="Currency 142" xfId="7329"/>
    <cellStyle name="Currency 143" xfId="7330"/>
    <cellStyle name="Currency 144" xfId="7331"/>
    <cellStyle name="Currency 145" xfId="7332"/>
    <cellStyle name="Currency 146" xfId="7333"/>
    <cellStyle name="Currency 147" xfId="7334"/>
    <cellStyle name="Currency 148" xfId="7335"/>
    <cellStyle name="Currency 149" xfId="7336"/>
    <cellStyle name="Currency 15" xfId="7337"/>
    <cellStyle name="Currency 15 2" xfId="7338"/>
    <cellStyle name="Currency 15 2 2" xfId="7339"/>
    <cellStyle name="Currency 15 3" xfId="7340"/>
    <cellStyle name="Currency 15 3 2" xfId="7341"/>
    <cellStyle name="Currency 15 4" xfId="7342"/>
    <cellStyle name="Currency 15 5" xfId="7343"/>
    <cellStyle name="Currency 150" xfId="7344"/>
    <cellStyle name="Currency 150 2" xfId="7345"/>
    <cellStyle name="Currency 151" xfId="7346"/>
    <cellStyle name="Currency 152" xfId="7347"/>
    <cellStyle name="Currency 153" xfId="7348"/>
    <cellStyle name="Currency 154" xfId="7349"/>
    <cellStyle name="Currency 155" xfId="7350"/>
    <cellStyle name="Currency 156" xfId="7351"/>
    <cellStyle name="Currency 157" xfId="7352"/>
    <cellStyle name="Currency 158" xfId="7353"/>
    <cellStyle name="Currency 159" xfId="7354"/>
    <cellStyle name="Currency 16" xfId="7355"/>
    <cellStyle name="Currency 16 2" xfId="7356"/>
    <cellStyle name="Currency 16 2 2" xfId="7357"/>
    <cellStyle name="Currency 16 3" xfId="7358"/>
    <cellStyle name="Currency 16 3 2" xfId="7359"/>
    <cellStyle name="Currency 16 4" xfId="7360"/>
    <cellStyle name="Currency 16 5" xfId="7361"/>
    <cellStyle name="Currency 160" xfId="7362"/>
    <cellStyle name="Currency 161" xfId="7363"/>
    <cellStyle name="Currency 162" xfId="7364"/>
    <cellStyle name="Currency 163" xfId="7365"/>
    <cellStyle name="Currency 164" xfId="55"/>
    <cellStyle name="Currency 17" xfId="7366"/>
    <cellStyle name="Currency 17 2" xfId="7367"/>
    <cellStyle name="Currency 17 2 2" xfId="7368"/>
    <cellStyle name="Currency 17 3" xfId="7369"/>
    <cellStyle name="Currency 17 3 2" xfId="7370"/>
    <cellStyle name="Currency 17 4" xfId="7371"/>
    <cellStyle name="Currency 17 5" xfId="7372"/>
    <cellStyle name="Currency 18" xfId="7373"/>
    <cellStyle name="Currency 18 2" xfId="7374"/>
    <cellStyle name="Currency 18 2 2" xfId="7375"/>
    <cellStyle name="Currency 18 3" xfId="7376"/>
    <cellStyle name="Currency 18 3 2" xfId="7377"/>
    <cellStyle name="Currency 18 4" xfId="7378"/>
    <cellStyle name="Currency 18 5" xfId="7379"/>
    <cellStyle name="Currency 19" xfId="7380"/>
    <cellStyle name="Currency 19 2" xfId="7381"/>
    <cellStyle name="Currency 19 2 2" xfId="7382"/>
    <cellStyle name="Currency 19 3" xfId="7383"/>
    <cellStyle name="Currency 19 3 2" xfId="7384"/>
    <cellStyle name="Currency 19 4" xfId="7385"/>
    <cellStyle name="Currency 19 5" xfId="7386"/>
    <cellStyle name="Currency 2" xfId="1406"/>
    <cellStyle name="Currency 2 2" xfId="1407"/>
    <cellStyle name="Currency 2 2 2" xfId="7387"/>
    <cellStyle name="Currency 2 2 2 2" xfId="7388"/>
    <cellStyle name="Currency 2 2 3" xfId="7389"/>
    <cellStyle name="Currency 2 3" xfId="1408"/>
    <cellStyle name="Currency 2 3 2" xfId="7390"/>
    <cellStyle name="Currency 2 3 2 2" xfId="7391"/>
    <cellStyle name="Currency 2 3 3" xfId="7392"/>
    <cellStyle name="Currency 2 4" xfId="1409"/>
    <cellStyle name="Currency 2 5" xfId="1410"/>
    <cellStyle name="Currency 20" xfId="7393"/>
    <cellStyle name="Currency 20 2" xfId="7394"/>
    <cellStyle name="Currency 20 2 2" xfId="7395"/>
    <cellStyle name="Currency 20 3" xfId="7396"/>
    <cellStyle name="Currency 20 3 2" xfId="7397"/>
    <cellStyle name="Currency 20 4" xfId="7398"/>
    <cellStyle name="Currency 20 5" xfId="7399"/>
    <cellStyle name="Currency 21" xfId="7400"/>
    <cellStyle name="Currency 21 2" xfId="7401"/>
    <cellStyle name="Currency 21 2 2" xfId="7402"/>
    <cellStyle name="Currency 21 3" xfId="7403"/>
    <cellStyle name="Currency 21 3 2" xfId="7404"/>
    <cellStyle name="Currency 21 4" xfId="7405"/>
    <cellStyle name="Currency 21 5" xfId="7406"/>
    <cellStyle name="Currency 22" xfId="7407"/>
    <cellStyle name="Currency 22 2" xfId="7408"/>
    <cellStyle name="Currency 22 2 2" xfId="7409"/>
    <cellStyle name="Currency 22 3" xfId="7410"/>
    <cellStyle name="Currency 22 3 2" xfId="7411"/>
    <cellStyle name="Currency 22 4" xfId="7412"/>
    <cellStyle name="Currency 22 5" xfId="7413"/>
    <cellStyle name="Currency 23" xfId="7414"/>
    <cellStyle name="Currency 23 2" xfId="7415"/>
    <cellStyle name="Currency 23 2 2" xfId="7416"/>
    <cellStyle name="Currency 23 3" xfId="7417"/>
    <cellStyle name="Currency 23 3 2" xfId="7418"/>
    <cellStyle name="Currency 23 4" xfId="7419"/>
    <cellStyle name="Currency 23 5" xfId="7420"/>
    <cellStyle name="Currency 24" xfId="7421"/>
    <cellStyle name="Currency 24 2" xfId="7422"/>
    <cellStyle name="Currency 24 2 2" xfId="7423"/>
    <cellStyle name="Currency 24 3" xfId="7424"/>
    <cellStyle name="Currency 24 3 2" xfId="7425"/>
    <cellStyle name="Currency 24 4" xfId="7426"/>
    <cellStyle name="Currency 24 5" xfId="7427"/>
    <cellStyle name="Currency 25" xfId="7428"/>
    <cellStyle name="Currency 25 2" xfId="7429"/>
    <cellStyle name="Currency 25 2 2" xfId="7430"/>
    <cellStyle name="Currency 25 3" xfId="7431"/>
    <cellStyle name="Currency 25 3 2" xfId="7432"/>
    <cellStyle name="Currency 25 4" xfId="7433"/>
    <cellStyle name="Currency 25 5" xfId="7434"/>
    <cellStyle name="Currency 26" xfId="7435"/>
    <cellStyle name="Currency 26 2" xfId="7436"/>
    <cellStyle name="Currency 26 2 2" xfId="7437"/>
    <cellStyle name="Currency 26 3" xfId="7438"/>
    <cellStyle name="Currency 26 3 2" xfId="7439"/>
    <cellStyle name="Currency 26 4" xfId="7440"/>
    <cellStyle name="Currency 26 5" xfId="7441"/>
    <cellStyle name="Currency 27" xfId="7442"/>
    <cellStyle name="Currency 27 2" xfId="7443"/>
    <cellStyle name="Currency 27 2 2" xfId="7444"/>
    <cellStyle name="Currency 27 2 2 2" xfId="7445"/>
    <cellStyle name="Currency 27 2 3" xfId="7446"/>
    <cellStyle name="Currency 27 2 4" xfId="7447"/>
    <cellStyle name="Currency 27 3" xfId="7448"/>
    <cellStyle name="Currency 27 3 2" xfId="7449"/>
    <cellStyle name="Currency 27 4" xfId="7450"/>
    <cellStyle name="Currency 27 4 2" xfId="7451"/>
    <cellStyle name="Currency 27 5" xfId="7452"/>
    <cellStyle name="Currency 27 6" xfId="7453"/>
    <cellStyle name="Currency 28" xfId="7454"/>
    <cellStyle name="Currency 28 2" xfId="7455"/>
    <cellStyle name="Currency 28 2 2" xfId="7456"/>
    <cellStyle name="Currency 28 3" xfId="7457"/>
    <cellStyle name="Currency 28 3 2" xfId="7458"/>
    <cellStyle name="Currency 28 4" xfId="7459"/>
    <cellStyle name="Currency 28 5" xfId="7460"/>
    <cellStyle name="Currency 29" xfId="7461"/>
    <cellStyle name="Currency 29 2" xfId="7462"/>
    <cellStyle name="Currency 29 2 2" xfId="7463"/>
    <cellStyle name="Currency 29 3" xfId="7464"/>
    <cellStyle name="Currency 29 3 2" xfId="7465"/>
    <cellStyle name="Currency 29 4" xfId="7466"/>
    <cellStyle name="Currency 29 5" xfId="7467"/>
    <cellStyle name="Currency 3" xfId="1411"/>
    <cellStyle name="Currency 3 2" xfId="1412"/>
    <cellStyle name="Currency 3 2 2" xfId="7468"/>
    <cellStyle name="Currency 3 2 2 2" xfId="7469"/>
    <cellStyle name="Currency 3 2 2 2 2" xfId="7470"/>
    <cellStyle name="Currency 3 2 2 3" xfId="7471"/>
    <cellStyle name="Currency 3 2 2 3 2" xfId="7472"/>
    <cellStyle name="Currency 3 2 2 4" xfId="7473"/>
    <cellStyle name="Currency 3 2 2 5" xfId="7474"/>
    <cellStyle name="Currency 3 2 2 6" xfId="7475"/>
    <cellStyle name="Currency 3 2 3" xfId="7476"/>
    <cellStyle name="Currency 3 2 3 2" xfId="7477"/>
    <cellStyle name="Currency 3 2 3 3" xfId="7478"/>
    <cellStyle name="Currency 3 2 3 4" xfId="7479"/>
    <cellStyle name="Currency 3 2 4" xfId="7480"/>
    <cellStyle name="Currency 3 2 5" xfId="7481"/>
    <cellStyle name="Currency 3 3" xfId="1413"/>
    <cellStyle name="Currency 3 3 2" xfId="7482"/>
    <cellStyle name="Currency 3 3 2 2" xfId="7483"/>
    <cellStyle name="Currency 3 3 3" xfId="7484"/>
    <cellStyle name="Currency 3 3 3 2" xfId="7485"/>
    <cellStyle name="Currency 3 3 4" xfId="7486"/>
    <cellStyle name="Currency 3 3 5" xfId="7487"/>
    <cellStyle name="Currency 3 4" xfId="1414"/>
    <cellStyle name="Currency 3 4 2" xfId="7488"/>
    <cellStyle name="Currency 3 4 3" xfId="7489"/>
    <cellStyle name="Currency 3 4 3 2" xfId="7490"/>
    <cellStyle name="Currency 3 4 4" xfId="7491"/>
    <cellStyle name="Currency 3 4 5" xfId="7492"/>
    <cellStyle name="Currency 3 5" xfId="1415"/>
    <cellStyle name="Currency 3 6" xfId="7493"/>
    <cellStyle name="Currency 30" xfId="7494"/>
    <cellStyle name="Currency 30 2" xfId="7495"/>
    <cellStyle name="Currency 30 2 2" xfId="7496"/>
    <cellStyle name="Currency 30 3" xfId="7497"/>
    <cellStyle name="Currency 30 3 2" xfId="7498"/>
    <cellStyle name="Currency 30 4" xfId="7499"/>
    <cellStyle name="Currency 30 5" xfId="7500"/>
    <cellStyle name="Currency 31" xfId="7501"/>
    <cellStyle name="Currency 31 2" xfId="7502"/>
    <cellStyle name="Currency 31 2 2" xfId="7503"/>
    <cellStyle name="Currency 31 3" xfId="7504"/>
    <cellStyle name="Currency 31 3 2" xfId="7505"/>
    <cellStyle name="Currency 31 4" xfId="7506"/>
    <cellStyle name="Currency 31 5" xfId="7507"/>
    <cellStyle name="Currency 32" xfId="7508"/>
    <cellStyle name="Currency 32 2" xfId="7509"/>
    <cellStyle name="Currency 32 2 2" xfId="7510"/>
    <cellStyle name="Currency 32 3" xfId="7511"/>
    <cellStyle name="Currency 32 3 2" xfId="7512"/>
    <cellStyle name="Currency 32 4" xfId="7513"/>
    <cellStyle name="Currency 32 5" xfId="7514"/>
    <cellStyle name="Currency 33" xfId="7515"/>
    <cellStyle name="Currency 34" xfId="7516"/>
    <cellStyle name="Currency 35" xfId="7517"/>
    <cellStyle name="Currency 36" xfId="7518"/>
    <cellStyle name="Currency 37" xfId="7519"/>
    <cellStyle name="Currency 38" xfId="7520"/>
    <cellStyle name="Currency 39" xfId="7521"/>
    <cellStyle name="Currency 4" xfId="1416"/>
    <cellStyle name="Currency 4 2" xfId="7522"/>
    <cellStyle name="Currency 4 2 2" xfId="7523"/>
    <cellStyle name="Currency 4 2 2 2" xfId="7524"/>
    <cellStyle name="Currency 4 2 2 2 2" xfId="7525"/>
    <cellStyle name="Currency 4 2 2 3" xfId="7526"/>
    <cellStyle name="Currency 4 2 2 4" xfId="7527"/>
    <cellStyle name="Currency 4 2 3" xfId="7528"/>
    <cellStyle name="Currency 4 2 3 2" xfId="7529"/>
    <cellStyle name="Currency 4 2 3 2 2" xfId="7530"/>
    <cellStyle name="Currency 4 2 3 3" xfId="7531"/>
    <cellStyle name="Currency 4 2 3 4" xfId="7532"/>
    <cellStyle name="Currency 4 2 4" xfId="7533"/>
    <cellStyle name="Currency 4 2 4 2" xfId="7534"/>
    <cellStyle name="Currency 4 2 4 3" xfId="7535"/>
    <cellStyle name="Currency 4 2 4 4" xfId="7536"/>
    <cellStyle name="Currency 4 2 5" xfId="7537"/>
    <cellStyle name="Currency 4 2 6" xfId="7538"/>
    <cellStyle name="Currency 4 3" xfId="7539"/>
    <cellStyle name="Currency 4 3 2" xfId="7540"/>
    <cellStyle name="Currency 4 3 2 2" xfId="7541"/>
    <cellStyle name="Currency 4 3 3" xfId="7542"/>
    <cellStyle name="Currency 4 3 4" xfId="7543"/>
    <cellStyle name="Currency 4 3 5" xfId="7544"/>
    <cellStyle name="Currency 4 4" xfId="7545"/>
    <cellStyle name="Currency 4 4 2" xfId="7546"/>
    <cellStyle name="Currency 4 4 2 2" xfId="7547"/>
    <cellStyle name="Currency 4 4 3" xfId="7548"/>
    <cellStyle name="Currency 4 4 4" xfId="7549"/>
    <cellStyle name="Currency 4 5" xfId="7550"/>
    <cellStyle name="Currency 40" xfId="7551"/>
    <cellStyle name="Currency 41" xfId="7552"/>
    <cellStyle name="Currency 42" xfId="7553"/>
    <cellStyle name="Currency 43" xfId="7554"/>
    <cellStyle name="Currency 44" xfId="7555"/>
    <cellStyle name="Currency 45" xfId="7556"/>
    <cellStyle name="Currency 46" xfId="7557"/>
    <cellStyle name="Currency 47" xfId="7558"/>
    <cellStyle name="Currency 48" xfId="7559"/>
    <cellStyle name="Currency 49" xfId="7560"/>
    <cellStyle name="Currency 5" xfId="2159"/>
    <cellStyle name="Currency 5 2" xfId="7561"/>
    <cellStyle name="Currency 5 2 2" xfId="7562"/>
    <cellStyle name="Currency 5 2 2 2" xfId="7563"/>
    <cellStyle name="Currency 5 2 2 3" xfId="7564"/>
    <cellStyle name="Currency 5 2 2 4" xfId="7565"/>
    <cellStyle name="Currency 5 2 3" xfId="7566"/>
    <cellStyle name="Currency 5 2 3 2" xfId="7567"/>
    <cellStyle name="Currency 5 2 4" xfId="7568"/>
    <cellStyle name="Currency 5 2 5" xfId="7569"/>
    <cellStyle name="Currency 5 2 6" xfId="7570"/>
    <cellStyle name="Currency 5 2 7" xfId="7571"/>
    <cellStyle name="Currency 5 3" xfId="7572"/>
    <cellStyle name="Currency 5 3 2" xfId="7573"/>
    <cellStyle name="Currency 5 3 3" xfId="7574"/>
    <cellStyle name="Currency 5 3 4" xfId="7575"/>
    <cellStyle name="Currency 5 4" xfId="7576"/>
    <cellStyle name="Currency 5 4 2" xfId="7577"/>
    <cellStyle name="Currency 5 5" xfId="7578"/>
    <cellStyle name="Currency 5 6" xfId="7579"/>
    <cellStyle name="Currency 5 7" xfId="7580"/>
    <cellStyle name="Currency 5 8" xfId="7581"/>
    <cellStyle name="Currency 50" xfId="7582"/>
    <cellStyle name="Currency 51" xfId="7583"/>
    <cellStyle name="Currency 52" xfId="7584"/>
    <cellStyle name="Currency 53" xfId="7585"/>
    <cellStyle name="Currency 54" xfId="7586"/>
    <cellStyle name="Currency 55" xfId="7587"/>
    <cellStyle name="Currency 56" xfId="7588"/>
    <cellStyle name="Currency 56 2" xfId="7589"/>
    <cellStyle name="Currency 57" xfId="7590"/>
    <cellStyle name="Currency 57 2" xfId="7591"/>
    <cellStyle name="Currency 58" xfId="7592"/>
    <cellStyle name="Currency 59" xfId="7593"/>
    <cellStyle name="Currency 6" xfId="7594"/>
    <cellStyle name="Currency 6 2" xfId="7595"/>
    <cellStyle name="Currency 6 2 2" xfId="7596"/>
    <cellStyle name="Currency 6 2 2 2" xfId="7597"/>
    <cellStyle name="Currency 6 2 2 2 2" xfId="7598"/>
    <cellStyle name="Currency 6 2 2 2 3" xfId="7599"/>
    <cellStyle name="Currency 6 2 2 3" xfId="7600"/>
    <cellStyle name="Currency 6 2 2 3 2" xfId="7601"/>
    <cellStyle name="Currency 6 2 2 4" xfId="7602"/>
    <cellStyle name="Currency 6 2 2 5" xfId="7603"/>
    <cellStyle name="Currency 6 2 2 6" xfId="7604"/>
    <cellStyle name="Currency 6 2 3" xfId="7605"/>
    <cellStyle name="Currency 6 2 3 2" xfId="7606"/>
    <cellStyle name="Currency 6 2 3 3" xfId="7607"/>
    <cellStyle name="Currency 6 2 4" xfId="7608"/>
    <cellStyle name="Currency 6 2 4 2" xfId="7609"/>
    <cellStyle name="Currency 6 2 5" xfId="7610"/>
    <cellStyle name="Currency 6 3" xfId="7611"/>
    <cellStyle name="Currency 6 3 2" xfId="7612"/>
    <cellStyle name="Currency 6 3 2 2" xfId="7613"/>
    <cellStyle name="Currency 6 3 2 2 2" xfId="7614"/>
    <cellStyle name="Currency 6 3 2 3" xfId="7615"/>
    <cellStyle name="Currency 6 3 2 4" xfId="7616"/>
    <cellStyle name="Currency 6 3 2 5" xfId="7617"/>
    <cellStyle name="Currency 6 3 3" xfId="7618"/>
    <cellStyle name="Currency 6 3 3 2" xfId="7619"/>
    <cellStyle name="Currency 6 3 4" xfId="7620"/>
    <cellStyle name="Currency 6 3 5" xfId="7621"/>
    <cellStyle name="Currency 6 3 6" xfId="7622"/>
    <cellStyle name="Currency 6 3 7" xfId="7623"/>
    <cellStyle name="Currency 6 4" xfId="7624"/>
    <cellStyle name="Currency 6 4 2" xfId="7625"/>
    <cellStyle name="Currency 6 4 2 2" xfId="7626"/>
    <cellStyle name="Currency 6 4 3" xfId="7627"/>
    <cellStyle name="Currency 6 4 4" xfId="7628"/>
    <cellStyle name="Currency 6 4 5" xfId="7629"/>
    <cellStyle name="Currency 6 5" xfId="7630"/>
    <cellStyle name="Currency 6 5 2" xfId="7631"/>
    <cellStyle name="Currency 6 5 2 2" xfId="7632"/>
    <cellStyle name="Currency 6 5 3" xfId="7633"/>
    <cellStyle name="Currency 6 5 4" xfId="7634"/>
    <cellStyle name="Currency 6 5 5" xfId="7635"/>
    <cellStyle name="Currency 6 6" xfId="7636"/>
    <cellStyle name="Currency 6 6 2" xfId="7637"/>
    <cellStyle name="Currency 6 6 2 2" xfId="7638"/>
    <cellStyle name="Currency 6 6 3" xfId="7639"/>
    <cellStyle name="Currency 6 6 4" xfId="7640"/>
    <cellStyle name="Currency 6 6 5" xfId="7641"/>
    <cellStyle name="Currency 6 7" xfId="7642"/>
    <cellStyle name="Currency 60" xfId="7643"/>
    <cellStyle name="Currency 61" xfId="7644"/>
    <cellStyle name="Currency 62" xfId="7645"/>
    <cellStyle name="Currency 62 2" xfId="7646"/>
    <cellStyle name="Currency 63" xfId="7647"/>
    <cellStyle name="Currency 64" xfId="7648"/>
    <cellStyle name="Currency 65" xfId="7649"/>
    <cellStyle name="Currency 66" xfId="7650"/>
    <cellStyle name="Currency 67" xfId="7651"/>
    <cellStyle name="Currency 68" xfId="7652"/>
    <cellStyle name="Currency 69" xfId="7653"/>
    <cellStyle name="Currency 7" xfId="7654"/>
    <cellStyle name="Currency 7 2" xfId="7655"/>
    <cellStyle name="Currency 7 2 2" xfId="7656"/>
    <cellStyle name="Currency 7 2 2 2" xfId="7657"/>
    <cellStyle name="Currency 7 2 3" xfId="7658"/>
    <cellStyle name="Currency 7 2 4" xfId="7659"/>
    <cellStyle name="Currency 7 3" xfId="7660"/>
    <cellStyle name="Currency 7 3 2" xfId="7661"/>
    <cellStyle name="Currency 7 3 3" xfId="7662"/>
    <cellStyle name="Currency 7 3 4" xfId="7663"/>
    <cellStyle name="Currency 7 4" xfId="7664"/>
    <cellStyle name="Currency 7 4 2" xfId="7665"/>
    <cellStyle name="Currency 7 5" xfId="7666"/>
    <cellStyle name="Currency 7 6" xfId="7667"/>
    <cellStyle name="Currency 7 7" xfId="7668"/>
    <cellStyle name="Currency 7 8" xfId="7669"/>
    <cellStyle name="Currency 70" xfId="7670"/>
    <cellStyle name="Currency 71" xfId="7671"/>
    <cellStyle name="Currency 72" xfId="7672"/>
    <cellStyle name="Currency 73" xfId="7673"/>
    <cellStyle name="Currency 74" xfId="7674"/>
    <cellStyle name="Currency 75" xfId="7675"/>
    <cellStyle name="Currency 76" xfId="7676"/>
    <cellStyle name="Currency 77" xfId="7677"/>
    <cellStyle name="Currency 78" xfId="7678"/>
    <cellStyle name="Currency 79" xfId="7679"/>
    <cellStyle name="Currency 8" xfId="7680"/>
    <cellStyle name="Currency 8 2" xfId="7681"/>
    <cellStyle name="Currency 8 2 2" xfId="7682"/>
    <cellStyle name="Currency 8 2 3" xfId="7683"/>
    <cellStyle name="Currency 8 2 3 2" xfId="7684"/>
    <cellStyle name="Currency 8 2 4" xfId="7685"/>
    <cellStyle name="Currency 8 2 5" xfId="7686"/>
    <cellStyle name="Currency 8 3" xfId="7687"/>
    <cellStyle name="Currency 8 3 2" xfId="7688"/>
    <cellStyle name="Currency 8 3 3" xfId="7689"/>
    <cellStyle name="Currency 8 4" xfId="7690"/>
    <cellStyle name="Currency 8 5" xfId="7691"/>
    <cellStyle name="Currency 8 6" xfId="7692"/>
    <cellStyle name="Currency 8 7" xfId="7693"/>
    <cellStyle name="Currency 80" xfId="7694"/>
    <cellStyle name="Currency 81" xfId="7695"/>
    <cellStyle name="Currency 82" xfId="7696"/>
    <cellStyle name="Currency 83" xfId="7697"/>
    <cellStyle name="Currency 84" xfId="7698"/>
    <cellStyle name="Currency 85" xfId="7699"/>
    <cellStyle name="Currency 86" xfId="7700"/>
    <cellStyle name="Currency 87" xfId="7701"/>
    <cellStyle name="Currency 88" xfId="7702"/>
    <cellStyle name="Currency 89" xfId="7703"/>
    <cellStyle name="Currency 9" xfId="7704"/>
    <cellStyle name="Currency 9 2" xfId="7705"/>
    <cellStyle name="Currency 9 2 2" xfId="7706"/>
    <cellStyle name="Currency 9 2 3" xfId="7707"/>
    <cellStyle name="Currency 9 3" xfId="7708"/>
    <cellStyle name="Currency 9 3 2" xfId="7709"/>
    <cellStyle name="Currency 9 4" xfId="7710"/>
    <cellStyle name="Currency 9 5" xfId="7711"/>
    <cellStyle name="Currency 9 6" xfId="7712"/>
    <cellStyle name="Currency 90" xfId="7713"/>
    <cellStyle name="Currency 91" xfId="7714"/>
    <cellStyle name="Currency 92" xfId="7715"/>
    <cellStyle name="Currency 93" xfId="7716"/>
    <cellStyle name="Currency 94" xfId="7717"/>
    <cellStyle name="Currency 95" xfId="7718"/>
    <cellStyle name="Currency 96" xfId="7719"/>
    <cellStyle name="Currency 97" xfId="7720"/>
    <cellStyle name="Currency 98" xfId="7721"/>
    <cellStyle name="Currency 99" xfId="7722"/>
    <cellStyle name="Currency0" xfId="9"/>
    <cellStyle name="Currency0 2" xfId="7723"/>
    <cellStyle name="Currency0 2 2" xfId="7724"/>
    <cellStyle name="Currency0 2 3" xfId="7725"/>
    <cellStyle name="Currency0 3" xfId="7726"/>
    <cellStyle name="Currency0 3 2" xfId="7727"/>
    <cellStyle name="Currency0 3 3" xfId="7728"/>
    <cellStyle name="Custom - Style1" xfId="7729"/>
    <cellStyle name="Data   - Style2" xfId="7730"/>
    <cellStyle name="Date" xfId="10"/>
    <cellStyle name="Date 2" xfId="7731"/>
    <cellStyle name="Date 2 2" xfId="7732"/>
    <cellStyle name="Date 2 3" xfId="7733"/>
    <cellStyle name="Date 3" xfId="7734"/>
    <cellStyle name="Date 3 2" xfId="7735"/>
    <cellStyle name="Date 3 3" xfId="7736"/>
    <cellStyle name="Date 4" xfId="1417"/>
    <cellStyle name="Eingabe" xfId="7737"/>
    <cellStyle name="Eingabe 2" xfId="7738"/>
    <cellStyle name="Euro" xfId="11"/>
    <cellStyle name="Euro 2" xfId="7740"/>
    <cellStyle name="Euro 2 2" xfId="7741"/>
    <cellStyle name="Euro 2 2 2" xfId="7742"/>
    <cellStyle name="Euro 2 3" xfId="7743"/>
    <cellStyle name="Euro 3" xfId="7744"/>
    <cellStyle name="Euro 3 2" xfId="7745"/>
    <cellStyle name="Euro 3 3" xfId="7746"/>
    <cellStyle name="Euro 4" xfId="7739"/>
    <cellStyle name="Explanatory Text 10" xfId="1418"/>
    <cellStyle name="Explanatory Text 11" xfId="1419"/>
    <cellStyle name="Explanatory Text 12" xfId="1420"/>
    <cellStyle name="Explanatory Text 13" xfId="1421"/>
    <cellStyle name="Explanatory Text 14" xfId="1422"/>
    <cellStyle name="Explanatory Text 15" xfId="1423"/>
    <cellStyle name="Explanatory Text 16" xfId="1424"/>
    <cellStyle name="Explanatory Text 17" xfId="1425"/>
    <cellStyle name="Explanatory Text 18" xfId="1426"/>
    <cellStyle name="Explanatory Text 19" xfId="1427"/>
    <cellStyle name="Explanatory Text 2" xfId="1428"/>
    <cellStyle name="Explanatory Text 2 2" xfId="1429"/>
    <cellStyle name="Explanatory Text 2 2 2" xfId="1430"/>
    <cellStyle name="Explanatory Text 2 2 2 2" xfId="1431"/>
    <cellStyle name="Explanatory Text 2 2 2 3" xfId="1432"/>
    <cellStyle name="Explanatory Text 2 2 2 4" xfId="1433"/>
    <cellStyle name="Explanatory Text 2 2 2 5" xfId="1434"/>
    <cellStyle name="Explanatory Text 2 2 3" xfId="1435"/>
    <cellStyle name="Explanatory Text 2 2 4" xfId="1436"/>
    <cellStyle name="Explanatory Text 2 2 5" xfId="1437"/>
    <cellStyle name="Explanatory Text 2 3" xfId="1438"/>
    <cellStyle name="Explanatory Text 2 4" xfId="1439"/>
    <cellStyle name="Explanatory Text 2 5" xfId="1440"/>
    <cellStyle name="Explanatory Text 2 6" xfId="1441"/>
    <cellStyle name="Explanatory Text 2 7" xfId="1442"/>
    <cellStyle name="Explanatory Text 2 8" xfId="1443"/>
    <cellStyle name="Explanatory Text 2 9" xfId="1444"/>
    <cellStyle name="Explanatory Text 20" xfId="1445"/>
    <cellStyle name="Explanatory Text 21" xfId="1446"/>
    <cellStyle name="Explanatory Text 22" xfId="1447"/>
    <cellStyle name="Explanatory Text 3" xfId="1448"/>
    <cellStyle name="Explanatory Text 3 2" xfId="7747"/>
    <cellStyle name="Explanatory Text 4" xfId="1449"/>
    <cellStyle name="Explanatory Text 5" xfId="1450"/>
    <cellStyle name="Explanatory Text 6" xfId="1451"/>
    <cellStyle name="Explanatory Text 7" xfId="1452"/>
    <cellStyle name="Explanatory Text 8" xfId="1453"/>
    <cellStyle name="Explanatory Text 9" xfId="1454"/>
    <cellStyle name="F2" xfId="12"/>
    <cellStyle name="F2 10" xfId="1455"/>
    <cellStyle name="F2 2" xfId="1456"/>
    <cellStyle name="F2 2 2" xfId="7748"/>
    <cellStyle name="F2 3" xfId="1457"/>
    <cellStyle name="F2 3 2" xfId="7749"/>
    <cellStyle name="F2 4" xfId="1458"/>
    <cellStyle name="F2 5" xfId="1459"/>
    <cellStyle name="F2 6" xfId="1460"/>
    <cellStyle name="F2 7" xfId="1461"/>
    <cellStyle name="F2 8" xfId="7750"/>
    <cellStyle name="F2 9" xfId="7751"/>
    <cellStyle name="F2_Regenerated Revenues LGE Gas 2008-04 with Elec Gen-Seelye final version " xfId="7752"/>
    <cellStyle name="F3" xfId="13"/>
    <cellStyle name="F3 10" xfId="1462"/>
    <cellStyle name="F3 2" xfId="1463"/>
    <cellStyle name="F3 2 2" xfId="7753"/>
    <cellStyle name="F3 3" xfId="1464"/>
    <cellStyle name="F3 3 2" xfId="7754"/>
    <cellStyle name="F3 4" xfId="1465"/>
    <cellStyle name="F3 5" xfId="1466"/>
    <cellStyle name="F3 6" xfId="1467"/>
    <cellStyle name="F3 7" xfId="1468"/>
    <cellStyle name="F3 8" xfId="7755"/>
    <cellStyle name="F3 9" xfId="7756"/>
    <cellStyle name="F3_Regenerated Revenues LGE Gas 2008-04 with Elec Gen-Seelye final version " xfId="7757"/>
    <cellStyle name="F4" xfId="14"/>
    <cellStyle name="F4 10" xfId="1469"/>
    <cellStyle name="F4 2" xfId="1470"/>
    <cellStyle name="F4 2 2" xfId="7758"/>
    <cellStyle name="F4 3" xfId="1471"/>
    <cellStyle name="F4 3 2" xfId="7759"/>
    <cellStyle name="F4 4" xfId="1472"/>
    <cellStyle name="F4 5" xfId="1473"/>
    <cellStyle name="F4 6" xfId="1474"/>
    <cellStyle name="F4 7" xfId="1475"/>
    <cellStyle name="F4 8" xfId="7760"/>
    <cellStyle name="F4 9" xfId="7761"/>
    <cellStyle name="F4_Regenerated Revenues LGE Gas 2008-04 with Elec Gen-Seelye final version " xfId="7762"/>
    <cellStyle name="F5" xfId="15"/>
    <cellStyle name="F5 10" xfId="1476"/>
    <cellStyle name="F5 2" xfId="1477"/>
    <cellStyle name="F5 2 2" xfId="7763"/>
    <cellStyle name="F5 3" xfId="1478"/>
    <cellStyle name="F5 3 2" xfId="7764"/>
    <cellStyle name="F5 4" xfId="1479"/>
    <cellStyle name="F5 5" xfId="1480"/>
    <cellStyle name="F5 6" xfId="1481"/>
    <cellStyle name="F5 7" xfId="1482"/>
    <cellStyle name="F5 8" xfId="7765"/>
    <cellStyle name="F5 9" xfId="7766"/>
    <cellStyle name="F5_Regenerated Revenues LGE Gas 2008-04 with Elec Gen-Seelye final version " xfId="7767"/>
    <cellStyle name="F6" xfId="16"/>
    <cellStyle name="F6 10" xfId="7768"/>
    <cellStyle name="F6 10 2" xfId="7769"/>
    <cellStyle name="F6 11" xfId="7770"/>
    <cellStyle name="F6 12" xfId="1483"/>
    <cellStyle name="F6 2" xfId="1484"/>
    <cellStyle name="F6 2 2" xfId="7771"/>
    <cellStyle name="F6 2 2 2" xfId="7772"/>
    <cellStyle name="F6 3" xfId="1485"/>
    <cellStyle name="F6 3 2" xfId="7773"/>
    <cellStyle name="F6 4" xfId="1486"/>
    <cellStyle name="F6 5" xfId="1487"/>
    <cellStyle name="F6 6" xfId="1488"/>
    <cellStyle name="F6 7" xfId="1489"/>
    <cellStyle name="F6 8" xfId="7774"/>
    <cellStyle name="F6 9" xfId="7775"/>
    <cellStyle name="F6_Regenerated Revenues LGE Gas 2008-04 with Elec Gen-Seelye final version " xfId="7776"/>
    <cellStyle name="F7" xfId="17"/>
    <cellStyle name="F7 10" xfId="1490"/>
    <cellStyle name="F7 2" xfId="1491"/>
    <cellStyle name="F7 2 2" xfId="7777"/>
    <cellStyle name="F7 3" xfId="1492"/>
    <cellStyle name="F7 3 2" xfId="7778"/>
    <cellStyle name="F7 4" xfId="1493"/>
    <cellStyle name="F7 5" xfId="1494"/>
    <cellStyle name="F7 6" xfId="1495"/>
    <cellStyle name="F7 7" xfId="1496"/>
    <cellStyle name="F7 8" xfId="7779"/>
    <cellStyle name="F7 9" xfId="7780"/>
    <cellStyle name="F7_Regenerated Revenues LGE Gas 2008-04 with Elec Gen-Seelye final version " xfId="7781"/>
    <cellStyle name="F8" xfId="18"/>
    <cellStyle name="F8 10" xfId="1497"/>
    <cellStyle name="F8 2" xfId="1498"/>
    <cellStyle name="F8 2 2" xfId="7782"/>
    <cellStyle name="F8 3" xfId="1499"/>
    <cellStyle name="F8 3 2" xfId="7783"/>
    <cellStyle name="F8 4" xfId="1500"/>
    <cellStyle name="F8 5" xfId="1501"/>
    <cellStyle name="F8 6" xfId="1502"/>
    <cellStyle name="F8 7" xfId="1503"/>
    <cellStyle name="F8 8" xfId="7784"/>
    <cellStyle name="F8 9" xfId="7785"/>
    <cellStyle name="F8_Regenerated Revenues LGE Gas 2008-04 with Elec Gen-Seelye final version " xfId="7786"/>
    <cellStyle name="Fixed" xfId="19"/>
    <cellStyle name="Fixed 2" xfId="7787"/>
    <cellStyle name="Fixed 2 2" xfId="7788"/>
    <cellStyle name="Fixed 2 3" xfId="7789"/>
    <cellStyle name="Fixed 3" xfId="7790"/>
    <cellStyle name="Fixed 3 2" xfId="7791"/>
    <cellStyle name="Fixed 3 3" xfId="7792"/>
    <cellStyle name="Good 10" xfId="1504"/>
    <cellStyle name="Good 11" xfId="1505"/>
    <cellStyle name="Good 12" xfId="1506"/>
    <cellStyle name="Good 13" xfId="1507"/>
    <cellStyle name="Good 14" xfId="1508"/>
    <cellStyle name="Good 15" xfId="1509"/>
    <cellStyle name="Good 16" xfId="1510"/>
    <cellStyle name="Good 17" xfId="1511"/>
    <cellStyle name="Good 17 2" xfId="7793"/>
    <cellStyle name="Good 18" xfId="1512"/>
    <cellStyle name="Good 19" xfId="1513"/>
    <cellStyle name="Good 2" xfId="1514"/>
    <cellStyle name="Good 2 2" xfId="1515"/>
    <cellStyle name="Good 2 2 2" xfId="1516"/>
    <cellStyle name="Good 2 2 2 2" xfId="1517"/>
    <cellStyle name="Good 2 2 2 3" xfId="1518"/>
    <cellStyle name="Good 2 2 2 4" xfId="1519"/>
    <cellStyle name="Good 2 2 2 5" xfId="1520"/>
    <cellStyle name="Good 2 2 3" xfId="1521"/>
    <cellStyle name="Good 2 2 4" xfId="1522"/>
    <cellStyle name="Good 2 2 5" xfId="1523"/>
    <cellStyle name="Good 2 3" xfId="1524"/>
    <cellStyle name="Good 2 4" xfId="1525"/>
    <cellStyle name="Good 2 5" xfId="1526"/>
    <cellStyle name="Good 2 6" xfId="1527"/>
    <cellStyle name="Good 2 7" xfId="1528"/>
    <cellStyle name="Good 2 8" xfId="1529"/>
    <cellStyle name="Good 2 9" xfId="1530"/>
    <cellStyle name="Good 20" xfId="1531"/>
    <cellStyle name="Good 21" xfId="1532"/>
    <cellStyle name="Good 22" xfId="1533"/>
    <cellStyle name="Good 3" xfId="1534"/>
    <cellStyle name="Good 3 2" xfId="7794"/>
    <cellStyle name="Good 4" xfId="1535"/>
    <cellStyle name="Good 5" xfId="1536"/>
    <cellStyle name="Good 6" xfId="1537"/>
    <cellStyle name="Good 7" xfId="1538"/>
    <cellStyle name="Good 8" xfId="1539"/>
    <cellStyle name="Good 9" xfId="1540"/>
    <cellStyle name="Heading 1" xfId="20" builtinId="16" customBuiltin="1"/>
    <cellStyle name="Heading 1 10" xfId="1541"/>
    <cellStyle name="Heading 1 11" xfId="1542"/>
    <cellStyle name="Heading 1 12" xfId="1543"/>
    <cellStyle name="Heading 1 13" xfId="1544"/>
    <cellStyle name="Heading 1 14" xfId="1545"/>
    <cellStyle name="Heading 1 15" xfId="1546"/>
    <cellStyle name="Heading 1 16" xfId="1547"/>
    <cellStyle name="Heading 1 17" xfId="1548"/>
    <cellStyle name="Heading 1 17 2" xfId="7795"/>
    <cellStyle name="Heading 1 17 3" xfId="7796"/>
    <cellStyle name="Heading 1 17 4" xfId="7797"/>
    <cellStyle name="Heading 1 18" xfId="1549"/>
    <cellStyle name="Heading 1 19" xfId="1550"/>
    <cellStyle name="Heading 1 2" xfId="1551"/>
    <cellStyle name="Heading 1 2 2" xfId="1552"/>
    <cellStyle name="Heading 1 2 2 2" xfId="1553"/>
    <cellStyle name="Heading 1 2 2 2 2" xfId="1554"/>
    <cellStyle name="Heading 1 2 2 2 3" xfId="1555"/>
    <cellStyle name="Heading 1 2 2 2 4" xfId="1556"/>
    <cellStyle name="Heading 1 2 2 2 5" xfId="1557"/>
    <cellStyle name="Heading 1 2 2 3" xfId="1558"/>
    <cellStyle name="Heading 1 2 2 4" xfId="1559"/>
    <cellStyle name="Heading 1 2 2 5" xfId="1560"/>
    <cellStyle name="Heading 1 2 3" xfId="1561"/>
    <cellStyle name="Heading 1 2 4" xfId="1562"/>
    <cellStyle name="Heading 1 2 5" xfId="1563"/>
    <cellStyle name="Heading 1 2 6" xfId="1564"/>
    <cellStyle name="Heading 1 2 7" xfId="1565"/>
    <cellStyle name="Heading 1 2 8" xfId="1566"/>
    <cellStyle name="Heading 1 2 9" xfId="1567"/>
    <cellStyle name="Heading 1 20" xfId="1568"/>
    <cellStyle name="Heading 1 21" xfId="1569"/>
    <cellStyle name="Heading 1 22" xfId="1570"/>
    <cellStyle name="Heading 1 23" xfId="1571"/>
    <cellStyle name="Heading 1 24" xfId="1572"/>
    <cellStyle name="Heading 1 3" xfId="1573"/>
    <cellStyle name="Heading 1 3 2" xfId="7798"/>
    <cellStyle name="Heading 1 3 2 2" xfId="7799"/>
    <cellStyle name="Heading 1 4" xfId="1574"/>
    <cellStyle name="Heading 1 5" xfId="1575"/>
    <cellStyle name="Heading 1 6" xfId="1576"/>
    <cellStyle name="Heading 1 7" xfId="1577"/>
    <cellStyle name="Heading 1 8" xfId="1578"/>
    <cellStyle name="Heading 1 9" xfId="1579"/>
    <cellStyle name="Heading 2" xfId="21" builtinId="17" customBuiltin="1"/>
    <cellStyle name="Heading 2 10" xfId="1580"/>
    <cellStyle name="Heading 2 11" xfId="1581"/>
    <cellStyle name="Heading 2 12" xfId="1582"/>
    <cellStyle name="Heading 2 13" xfId="1583"/>
    <cellStyle name="Heading 2 14" xfId="1584"/>
    <cellStyle name="Heading 2 15" xfId="1585"/>
    <cellStyle name="Heading 2 16" xfId="1586"/>
    <cellStyle name="Heading 2 17" xfId="1587"/>
    <cellStyle name="Heading 2 17 2" xfId="7800"/>
    <cellStyle name="Heading 2 17 3" xfId="7801"/>
    <cellStyle name="Heading 2 17 4" xfId="7802"/>
    <cellStyle name="Heading 2 18" xfId="1588"/>
    <cellStyle name="Heading 2 19" xfId="1589"/>
    <cellStyle name="Heading 2 2" xfId="1590"/>
    <cellStyle name="Heading 2 2 2" xfId="1591"/>
    <cellStyle name="Heading 2 2 2 2" xfId="1592"/>
    <cellStyle name="Heading 2 2 2 2 2" xfId="1593"/>
    <cellStyle name="Heading 2 2 2 2 3" xfId="1594"/>
    <cellStyle name="Heading 2 2 2 2 4" xfId="1595"/>
    <cellStyle name="Heading 2 2 2 2 5" xfId="1596"/>
    <cellStyle name="Heading 2 2 2 3" xfId="1597"/>
    <cellStyle name="Heading 2 2 2 4" xfId="1598"/>
    <cellStyle name="Heading 2 2 2 5" xfId="1599"/>
    <cellStyle name="Heading 2 2 3" xfId="1600"/>
    <cellStyle name="Heading 2 2 4" xfId="1601"/>
    <cellStyle name="Heading 2 2 5" xfId="1602"/>
    <cellStyle name="Heading 2 2 6" xfId="1603"/>
    <cellStyle name="Heading 2 2 7" xfId="1604"/>
    <cellStyle name="Heading 2 2 8" xfId="1605"/>
    <cellStyle name="Heading 2 2 9" xfId="1606"/>
    <cellStyle name="Heading 2 20" xfId="1607"/>
    <cellStyle name="Heading 2 21" xfId="1608"/>
    <cellStyle name="Heading 2 22" xfId="1609"/>
    <cellStyle name="Heading 2 23" xfId="1610"/>
    <cellStyle name="Heading 2 24" xfId="1611"/>
    <cellStyle name="Heading 2 3" xfId="1612"/>
    <cellStyle name="Heading 2 3 2" xfId="7803"/>
    <cellStyle name="Heading 2 3 2 2" xfId="7804"/>
    <cellStyle name="Heading 2 4" xfId="1613"/>
    <cellStyle name="Heading 2 5" xfId="1614"/>
    <cellStyle name="Heading 2 6" xfId="1615"/>
    <cellStyle name="Heading 2 7" xfId="1616"/>
    <cellStyle name="Heading 2 8" xfId="1617"/>
    <cellStyle name="Heading 2 9" xfId="1618"/>
    <cellStyle name="Heading 3 10" xfId="1619"/>
    <cellStyle name="Heading 3 11" xfId="1620"/>
    <cellStyle name="Heading 3 12" xfId="1621"/>
    <cellStyle name="Heading 3 13" xfId="1622"/>
    <cellStyle name="Heading 3 14" xfId="1623"/>
    <cellStyle name="Heading 3 15" xfId="1624"/>
    <cellStyle name="Heading 3 16" xfId="1625"/>
    <cellStyle name="Heading 3 17" xfId="1626"/>
    <cellStyle name="Heading 3 17 2" xfId="7805"/>
    <cellStyle name="Heading 3 18" xfId="1627"/>
    <cellStyle name="Heading 3 19" xfId="1628"/>
    <cellStyle name="Heading 3 2" xfId="1629"/>
    <cellStyle name="Heading 3 2 2" xfId="1630"/>
    <cellStyle name="Heading 3 2 2 2" xfId="1631"/>
    <cellStyle name="Heading 3 2 2 2 2" xfId="1632"/>
    <cellStyle name="Heading 3 2 2 2 3" xfId="1633"/>
    <cellStyle name="Heading 3 2 2 2 4" xfId="1634"/>
    <cellStyle name="Heading 3 2 2 2 5" xfId="1635"/>
    <cellStyle name="Heading 3 2 2 3" xfId="1636"/>
    <cellStyle name="Heading 3 2 2 4" xfId="1637"/>
    <cellStyle name="Heading 3 2 2 5" xfId="1638"/>
    <cellStyle name="Heading 3 2 3" xfId="1639"/>
    <cellStyle name="Heading 3 2 4" xfId="1640"/>
    <cellStyle name="Heading 3 2 5" xfId="1641"/>
    <cellStyle name="Heading 3 2 6" xfId="1642"/>
    <cellStyle name="Heading 3 2 7" xfId="1643"/>
    <cellStyle name="Heading 3 2 8" xfId="1644"/>
    <cellStyle name="Heading 3 2 9" xfId="1645"/>
    <cellStyle name="Heading 3 20" xfId="1646"/>
    <cellStyle name="Heading 3 21" xfId="1647"/>
    <cellStyle name="Heading 3 22" xfId="1648"/>
    <cellStyle name="Heading 3 3" xfId="1649"/>
    <cellStyle name="Heading 3 3 2" xfId="7806"/>
    <cellStyle name="Heading 3 4" xfId="1650"/>
    <cellStyle name="Heading 3 4 2" xfId="7807"/>
    <cellStyle name="Heading 3 5" xfId="1651"/>
    <cellStyle name="Heading 3 5 2" xfId="7808"/>
    <cellStyle name="Heading 3 6" xfId="1652"/>
    <cellStyle name="Heading 3 7" xfId="1653"/>
    <cellStyle name="Heading 3 8" xfId="1654"/>
    <cellStyle name="Heading 3 9" xfId="1655"/>
    <cellStyle name="Heading 4 10" xfId="1656"/>
    <cellStyle name="Heading 4 11" xfId="1657"/>
    <cellStyle name="Heading 4 12" xfId="1658"/>
    <cellStyle name="Heading 4 13" xfId="1659"/>
    <cellStyle name="Heading 4 14" xfId="1660"/>
    <cellStyle name="Heading 4 15" xfId="1661"/>
    <cellStyle name="Heading 4 16" xfId="1662"/>
    <cellStyle name="Heading 4 17" xfId="1663"/>
    <cellStyle name="Heading 4 17 2" xfId="7809"/>
    <cellStyle name="Heading 4 18" xfId="1664"/>
    <cellStyle name="Heading 4 19" xfId="1665"/>
    <cellStyle name="Heading 4 2" xfId="1666"/>
    <cellStyle name="Heading 4 2 2" xfId="1667"/>
    <cellStyle name="Heading 4 2 2 2" xfId="1668"/>
    <cellStyle name="Heading 4 2 2 2 2" xfId="1669"/>
    <cellStyle name="Heading 4 2 2 2 3" xfId="1670"/>
    <cellStyle name="Heading 4 2 2 2 4" xfId="1671"/>
    <cellStyle name="Heading 4 2 2 2 5" xfId="1672"/>
    <cellStyle name="Heading 4 2 2 3" xfId="1673"/>
    <cellStyle name="Heading 4 2 2 4" xfId="1674"/>
    <cellStyle name="Heading 4 2 2 5" xfId="1675"/>
    <cellStyle name="Heading 4 2 3" xfId="1676"/>
    <cellStyle name="Heading 4 2 4" xfId="1677"/>
    <cellStyle name="Heading 4 2 5" xfId="1678"/>
    <cellStyle name="Heading 4 2 6" xfId="1679"/>
    <cellStyle name="Heading 4 2 7" xfId="1680"/>
    <cellStyle name="Heading 4 2 8" xfId="1681"/>
    <cellStyle name="Heading 4 2 9" xfId="1682"/>
    <cellStyle name="Heading 4 20" xfId="1683"/>
    <cellStyle name="Heading 4 21" xfId="1684"/>
    <cellStyle name="Heading 4 22" xfId="1685"/>
    <cellStyle name="Heading 4 3" xfId="1686"/>
    <cellStyle name="Heading 4 3 2" xfId="7810"/>
    <cellStyle name="Heading 4 4" xfId="1687"/>
    <cellStyle name="Heading 4 5" xfId="1688"/>
    <cellStyle name="Heading 4 6" xfId="1689"/>
    <cellStyle name="Heading 4 7" xfId="1690"/>
    <cellStyle name="Heading 4 8" xfId="1691"/>
    <cellStyle name="Heading 4 9" xfId="1692"/>
    <cellStyle name="Hyperlink 2" xfId="7811"/>
    <cellStyle name="Input 10" xfId="1693"/>
    <cellStyle name="Input 10 10" xfId="7812"/>
    <cellStyle name="Input 10 11" xfId="7813"/>
    <cellStyle name="Input 10 12" xfId="7814"/>
    <cellStyle name="Input 10 2" xfId="7815"/>
    <cellStyle name="Input 10 2 2" xfId="7816"/>
    <cellStyle name="Input 10 2 2 2" xfId="7817"/>
    <cellStyle name="Input 10 2 3" xfId="7818"/>
    <cellStyle name="Input 10 2 3 2" xfId="7819"/>
    <cellStyle name="Input 10 2 4" xfId="7820"/>
    <cellStyle name="Input 10 2 4 2" xfId="7821"/>
    <cellStyle name="Input 10 2 5" xfId="7822"/>
    <cellStyle name="Input 10 2 5 2" xfId="7823"/>
    <cellStyle name="Input 10 2 6" xfId="7824"/>
    <cellStyle name="Input 10 2 6 2" xfId="7825"/>
    <cellStyle name="Input 10 2 7" xfId="7826"/>
    <cellStyle name="Input 10 2 7 2" xfId="7827"/>
    <cellStyle name="Input 10 2 8" xfId="7828"/>
    <cellStyle name="Input 10 2 8 2" xfId="7829"/>
    <cellStyle name="Input 10 2 9" xfId="7830"/>
    <cellStyle name="Input 10 3" xfId="7831"/>
    <cellStyle name="Input 10 3 2" xfId="7832"/>
    <cellStyle name="Input 10 4" xfId="7833"/>
    <cellStyle name="Input 10 4 2" xfId="7834"/>
    <cellStyle name="Input 10 5" xfId="7835"/>
    <cellStyle name="Input 10 5 2" xfId="7836"/>
    <cellStyle name="Input 10 6" xfId="7837"/>
    <cellStyle name="Input 10 6 2" xfId="7838"/>
    <cellStyle name="Input 10 7" xfId="7839"/>
    <cellStyle name="Input 10 7 2" xfId="7840"/>
    <cellStyle name="Input 10 8" xfId="7841"/>
    <cellStyle name="Input 10 8 2" xfId="7842"/>
    <cellStyle name="Input 10 9" xfId="7843"/>
    <cellStyle name="Input 10 9 2" xfId="7844"/>
    <cellStyle name="Input 11" xfId="1694"/>
    <cellStyle name="Input 11 10" xfId="7845"/>
    <cellStyle name="Input 11 11" xfId="7846"/>
    <cellStyle name="Input 11 12" xfId="7847"/>
    <cellStyle name="Input 11 2" xfId="7848"/>
    <cellStyle name="Input 11 2 2" xfId="7849"/>
    <cellStyle name="Input 11 2 2 2" xfId="7850"/>
    <cellStyle name="Input 11 2 3" xfId="7851"/>
    <cellStyle name="Input 11 2 3 2" xfId="7852"/>
    <cellStyle name="Input 11 2 4" xfId="7853"/>
    <cellStyle name="Input 11 2 4 2" xfId="7854"/>
    <cellStyle name="Input 11 2 5" xfId="7855"/>
    <cellStyle name="Input 11 2 5 2" xfId="7856"/>
    <cellStyle name="Input 11 2 6" xfId="7857"/>
    <cellStyle name="Input 11 2 6 2" xfId="7858"/>
    <cellStyle name="Input 11 2 7" xfId="7859"/>
    <cellStyle name="Input 11 2 7 2" xfId="7860"/>
    <cellStyle name="Input 11 2 8" xfId="7861"/>
    <cellStyle name="Input 11 2 8 2" xfId="7862"/>
    <cellStyle name="Input 11 2 9" xfId="7863"/>
    <cellStyle name="Input 11 3" xfId="7864"/>
    <cellStyle name="Input 11 3 2" xfId="7865"/>
    <cellStyle name="Input 11 4" xfId="7866"/>
    <cellStyle name="Input 11 4 2" xfId="7867"/>
    <cellStyle name="Input 11 5" xfId="7868"/>
    <cellStyle name="Input 11 5 2" xfId="7869"/>
    <cellStyle name="Input 11 6" xfId="7870"/>
    <cellStyle name="Input 11 6 2" xfId="7871"/>
    <cellStyle name="Input 11 7" xfId="7872"/>
    <cellStyle name="Input 11 7 2" xfId="7873"/>
    <cellStyle name="Input 11 8" xfId="7874"/>
    <cellStyle name="Input 11 8 2" xfId="7875"/>
    <cellStyle name="Input 11 9" xfId="7876"/>
    <cellStyle name="Input 11 9 2" xfId="7877"/>
    <cellStyle name="Input 12" xfId="1695"/>
    <cellStyle name="Input 12 10" xfId="7878"/>
    <cellStyle name="Input 12 11" xfId="7879"/>
    <cellStyle name="Input 12 12" xfId="7880"/>
    <cellStyle name="Input 12 2" xfId="7881"/>
    <cellStyle name="Input 12 2 2" xfId="7882"/>
    <cellStyle name="Input 12 2 2 2" xfId="7883"/>
    <cellStyle name="Input 12 2 3" xfId="7884"/>
    <cellStyle name="Input 12 2 3 2" xfId="7885"/>
    <cellStyle name="Input 12 2 4" xfId="7886"/>
    <cellStyle name="Input 12 2 4 2" xfId="7887"/>
    <cellStyle name="Input 12 2 5" xfId="7888"/>
    <cellStyle name="Input 12 2 5 2" xfId="7889"/>
    <cellStyle name="Input 12 2 6" xfId="7890"/>
    <cellStyle name="Input 12 2 6 2" xfId="7891"/>
    <cellStyle name="Input 12 2 7" xfId="7892"/>
    <cellStyle name="Input 12 2 7 2" xfId="7893"/>
    <cellStyle name="Input 12 2 8" xfId="7894"/>
    <cellStyle name="Input 12 2 8 2" xfId="7895"/>
    <cellStyle name="Input 12 2 9" xfId="7896"/>
    <cellStyle name="Input 12 3" xfId="7897"/>
    <cellStyle name="Input 12 3 2" xfId="7898"/>
    <cellStyle name="Input 12 4" xfId="7899"/>
    <cellStyle name="Input 12 4 2" xfId="7900"/>
    <cellStyle name="Input 12 5" xfId="7901"/>
    <cellStyle name="Input 12 5 2" xfId="7902"/>
    <cellStyle name="Input 12 6" xfId="7903"/>
    <cellStyle name="Input 12 6 2" xfId="7904"/>
    <cellStyle name="Input 12 7" xfId="7905"/>
    <cellStyle name="Input 12 7 2" xfId="7906"/>
    <cellStyle name="Input 12 8" xfId="7907"/>
    <cellStyle name="Input 12 8 2" xfId="7908"/>
    <cellStyle name="Input 12 9" xfId="7909"/>
    <cellStyle name="Input 12 9 2" xfId="7910"/>
    <cellStyle name="Input 13" xfId="1696"/>
    <cellStyle name="Input 13 10" xfId="7911"/>
    <cellStyle name="Input 13 11" xfId="7912"/>
    <cellStyle name="Input 13 12" xfId="7913"/>
    <cellStyle name="Input 13 2" xfId="7914"/>
    <cellStyle name="Input 13 2 2" xfId="7915"/>
    <cellStyle name="Input 13 2 2 2" xfId="7916"/>
    <cellStyle name="Input 13 2 3" xfId="7917"/>
    <cellStyle name="Input 13 2 3 2" xfId="7918"/>
    <cellStyle name="Input 13 2 4" xfId="7919"/>
    <cellStyle name="Input 13 2 4 2" xfId="7920"/>
    <cellStyle name="Input 13 2 5" xfId="7921"/>
    <cellStyle name="Input 13 2 5 2" xfId="7922"/>
    <cellStyle name="Input 13 2 6" xfId="7923"/>
    <cellStyle name="Input 13 2 6 2" xfId="7924"/>
    <cellStyle name="Input 13 2 7" xfId="7925"/>
    <cellStyle name="Input 13 2 7 2" xfId="7926"/>
    <cellStyle name="Input 13 2 8" xfId="7927"/>
    <cellStyle name="Input 13 2 8 2" xfId="7928"/>
    <cellStyle name="Input 13 2 9" xfId="7929"/>
    <cellStyle name="Input 13 3" xfId="7930"/>
    <cellStyle name="Input 13 3 2" xfId="7931"/>
    <cellStyle name="Input 13 4" xfId="7932"/>
    <cellStyle name="Input 13 4 2" xfId="7933"/>
    <cellStyle name="Input 13 5" xfId="7934"/>
    <cellStyle name="Input 13 5 2" xfId="7935"/>
    <cellStyle name="Input 13 6" xfId="7936"/>
    <cellStyle name="Input 13 6 2" xfId="7937"/>
    <cellStyle name="Input 13 7" xfId="7938"/>
    <cellStyle name="Input 13 7 2" xfId="7939"/>
    <cellStyle name="Input 13 8" xfId="7940"/>
    <cellStyle name="Input 13 8 2" xfId="7941"/>
    <cellStyle name="Input 13 9" xfId="7942"/>
    <cellStyle name="Input 13 9 2" xfId="7943"/>
    <cellStyle name="Input 14" xfId="1697"/>
    <cellStyle name="Input 14 10" xfId="7944"/>
    <cellStyle name="Input 14 11" xfId="7945"/>
    <cellStyle name="Input 14 12" xfId="7946"/>
    <cellStyle name="Input 14 2" xfId="7947"/>
    <cellStyle name="Input 14 2 2" xfId="7948"/>
    <cellStyle name="Input 14 2 2 2" xfId="7949"/>
    <cellStyle name="Input 14 2 3" xfId="7950"/>
    <cellStyle name="Input 14 2 3 2" xfId="7951"/>
    <cellStyle name="Input 14 2 4" xfId="7952"/>
    <cellStyle name="Input 14 2 4 2" xfId="7953"/>
    <cellStyle name="Input 14 2 5" xfId="7954"/>
    <cellStyle name="Input 14 2 5 2" xfId="7955"/>
    <cellStyle name="Input 14 2 6" xfId="7956"/>
    <cellStyle name="Input 14 2 6 2" xfId="7957"/>
    <cellStyle name="Input 14 2 7" xfId="7958"/>
    <cellStyle name="Input 14 2 7 2" xfId="7959"/>
    <cellStyle name="Input 14 2 8" xfId="7960"/>
    <cellStyle name="Input 14 2 8 2" xfId="7961"/>
    <cellStyle name="Input 14 2 9" xfId="7962"/>
    <cellStyle name="Input 14 3" xfId="7963"/>
    <cellStyle name="Input 14 3 2" xfId="7964"/>
    <cellStyle name="Input 14 4" xfId="7965"/>
    <cellStyle name="Input 14 4 2" xfId="7966"/>
    <cellStyle name="Input 14 5" xfId="7967"/>
    <cellStyle name="Input 14 5 2" xfId="7968"/>
    <cellStyle name="Input 14 6" xfId="7969"/>
    <cellStyle name="Input 14 6 2" xfId="7970"/>
    <cellStyle name="Input 14 7" xfId="7971"/>
    <cellStyle name="Input 14 7 2" xfId="7972"/>
    <cellStyle name="Input 14 8" xfId="7973"/>
    <cellStyle name="Input 14 8 2" xfId="7974"/>
    <cellStyle name="Input 14 9" xfId="7975"/>
    <cellStyle name="Input 14 9 2" xfId="7976"/>
    <cellStyle name="Input 15" xfId="1698"/>
    <cellStyle name="Input 15 10" xfId="7977"/>
    <cellStyle name="Input 15 11" xfId="7978"/>
    <cellStyle name="Input 15 12" xfId="7979"/>
    <cellStyle name="Input 15 2" xfId="7980"/>
    <cellStyle name="Input 15 2 2" xfId="7981"/>
    <cellStyle name="Input 15 2 2 2" xfId="7982"/>
    <cellStyle name="Input 15 2 3" xfId="7983"/>
    <cellStyle name="Input 15 2 3 2" xfId="7984"/>
    <cellStyle name="Input 15 2 4" xfId="7985"/>
    <cellStyle name="Input 15 2 4 2" xfId="7986"/>
    <cellStyle name="Input 15 2 5" xfId="7987"/>
    <cellStyle name="Input 15 2 5 2" xfId="7988"/>
    <cellStyle name="Input 15 2 6" xfId="7989"/>
    <cellStyle name="Input 15 2 6 2" xfId="7990"/>
    <cellStyle name="Input 15 2 7" xfId="7991"/>
    <cellStyle name="Input 15 2 7 2" xfId="7992"/>
    <cellStyle name="Input 15 2 8" xfId="7993"/>
    <cellStyle name="Input 15 2 8 2" xfId="7994"/>
    <cellStyle name="Input 15 2 9" xfId="7995"/>
    <cellStyle name="Input 15 3" xfId="7996"/>
    <cellStyle name="Input 15 3 2" xfId="7997"/>
    <cellStyle name="Input 15 4" xfId="7998"/>
    <cellStyle name="Input 15 4 2" xfId="7999"/>
    <cellStyle name="Input 15 5" xfId="8000"/>
    <cellStyle name="Input 15 5 2" xfId="8001"/>
    <cellStyle name="Input 15 6" xfId="8002"/>
    <cellStyle name="Input 15 6 2" xfId="8003"/>
    <cellStyle name="Input 15 7" xfId="8004"/>
    <cellStyle name="Input 15 7 2" xfId="8005"/>
    <cellStyle name="Input 15 8" xfId="8006"/>
    <cellStyle name="Input 15 8 2" xfId="8007"/>
    <cellStyle name="Input 15 9" xfId="8008"/>
    <cellStyle name="Input 15 9 2" xfId="8009"/>
    <cellStyle name="Input 16" xfId="1699"/>
    <cellStyle name="Input 16 10" xfId="8010"/>
    <cellStyle name="Input 16 11" xfId="8011"/>
    <cellStyle name="Input 16 12" xfId="8012"/>
    <cellStyle name="Input 16 2" xfId="8013"/>
    <cellStyle name="Input 16 2 2" xfId="8014"/>
    <cellStyle name="Input 16 2 2 2" xfId="8015"/>
    <cellStyle name="Input 16 2 3" xfId="8016"/>
    <cellStyle name="Input 16 2 3 2" xfId="8017"/>
    <cellStyle name="Input 16 2 4" xfId="8018"/>
    <cellStyle name="Input 16 2 4 2" xfId="8019"/>
    <cellStyle name="Input 16 2 5" xfId="8020"/>
    <cellStyle name="Input 16 2 5 2" xfId="8021"/>
    <cellStyle name="Input 16 2 6" xfId="8022"/>
    <cellStyle name="Input 16 2 6 2" xfId="8023"/>
    <cellStyle name="Input 16 2 7" xfId="8024"/>
    <cellStyle name="Input 16 2 7 2" xfId="8025"/>
    <cellStyle name="Input 16 2 8" xfId="8026"/>
    <cellStyle name="Input 16 2 8 2" xfId="8027"/>
    <cellStyle name="Input 16 2 9" xfId="8028"/>
    <cellStyle name="Input 16 3" xfId="8029"/>
    <cellStyle name="Input 16 3 2" xfId="8030"/>
    <cellStyle name="Input 16 4" xfId="8031"/>
    <cellStyle name="Input 16 4 2" xfId="8032"/>
    <cellStyle name="Input 16 5" xfId="8033"/>
    <cellStyle name="Input 16 5 2" xfId="8034"/>
    <cellStyle name="Input 16 6" xfId="8035"/>
    <cellStyle name="Input 16 6 2" xfId="8036"/>
    <cellStyle name="Input 16 7" xfId="8037"/>
    <cellStyle name="Input 16 7 2" xfId="8038"/>
    <cellStyle name="Input 16 8" xfId="8039"/>
    <cellStyle name="Input 16 8 2" xfId="8040"/>
    <cellStyle name="Input 16 9" xfId="8041"/>
    <cellStyle name="Input 16 9 2" xfId="8042"/>
    <cellStyle name="Input 17" xfId="1700"/>
    <cellStyle name="Input 17 10" xfId="8043"/>
    <cellStyle name="Input 17 11" xfId="8044"/>
    <cellStyle name="Input 17 2" xfId="8045"/>
    <cellStyle name="Input 17 2 2" xfId="8046"/>
    <cellStyle name="Input 17 2 2 2" xfId="8047"/>
    <cellStyle name="Input 17 2 3" xfId="8048"/>
    <cellStyle name="Input 17 2 3 2" xfId="8049"/>
    <cellStyle name="Input 17 2 4" xfId="8050"/>
    <cellStyle name="Input 17 2 4 2" xfId="8051"/>
    <cellStyle name="Input 17 2 5" xfId="8052"/>
    <cellStyle name="Input 17 2 5 2" xfId="8053"/>
    <cellStyle name="Input 17 2 6" xfId="8054"/>
    <cellStyle name="Input 17 2 6 2" xfId="8055"/>
    <cellStyle name="Input 17 2 7" xfId="8056"/>
    <cellStyle name="Input 17 2 7 2" xfId="8057"/>
    <cellStyle name="Input 17 2 8" xfId="8058"/>
    <cellStyle name="Input 17 2 8 2" xfId="8059"/>
    <cellStyle name="Input 17 2 9" xfId="8060"/>
    <cellStyle name="Input 17 3" xfId="8061"/>
    <cellStyle name="Input 17 3 2" xfId="8062"/>
    <cellStyle name="Input 17 4" xfId="8063"/>
    <cellStyle name="Input 17 4 2" xfId="8064"/>
    <cellStyle name="Input 17 5" xfId="8065"/>
    <cellStyle name="Input 17 5 2" xfId="8066"/>
    <cellStyle name="Input 17 6" xfId="8067"/>
    <cellStyle name="Input 17 6 2" xfId="8068"/>
    <cellStyle name="Input 17 7" xfId="8069"/>
    <cellStyle name="Input 17 7 2" xfId="8070"/>
    <cellStyle name="Input 17 8" xfId="8071"/>
    <cellStyle name="Input 17 8 2" xfId="8072"/>
    <cellStyle name="Input 17 9" xfId="8073"/>
    <cellStyle name="Input 17 9 2" xfId="8074"/>
    <cellStyle name="Input 18" xfId="1701"/>
    <cellStyle name="Input 18 10" xfId="8075"/>
    <cellStyle name="Input 18 2" xfId="8076"/>
    <cellStyle name="Input 18 2 2" xfId="8077"/>
    <cellStyle name="Input 18 2 2 2" xfId="8078"/>
    <cellStyle name="Input 18 2 3" xfId="8079"/>
    <cellStyle name="Input 18 2 3 2" xfId="8080"/>
    <cellStyle name="Input 18 2 4" xfId="8081"/>
    <cellStyle name="Input 18 2 4 2" xfId="8082"/>
    <cellStyle name="Input 18 2 5" xfId="8083"/>
    <cellStyle name="Input 18 2 5 2" xfId="8084"/>
    <cellStyle name="Input 18 2 6" xfId="8085"/>
    <cellStyle name="Input 18 2 6 2" xfId="8086"/>
    <cellStyle name="Input 18 2 7" xfId="8087"/>
    <cellStyle name="Input 18 2 7 2" xfId="8088"/>
    <cellStyle name="Input 18 2 8" xfId="8089"/>
    <cellStyle name="Input 18 2 8 2" xfId="8090"/>
    <cellStyle name="Input 18 2 9" xfId="8091"/>
    <cellStyle name="Input 18 3" xfId="8092"/>
    <cellStyle name="Input 18 3 2" xfId="8093"/>
    <cellStyle name="Input 18 4" xfId="8094"/>
    <cellStyle name="Input 18 4 2" xfId="8095"/>
    <cellStyle name="Input 18 5" xfId="8096"/>
    <cellStyle name="Input 18 5 2" xfId="8097"/>
    <cellStyle name="Input 18 6" xfId="8098"/>
    <cellStyle name="Input 18 6 2" xfId="8099"/>
    <cellStyle name="Input 18 7" xfId="8100"/>
    <cellStyle name="Input 18 7 2" xfId="8101"/>
    <cellStyle name="Input 18 8" xfId="8102"/>
    <cellStyle name="Input 18 8 2" xfId="8103"/>
    <cellStyle name="Input 18 9" xfId="8104"/>
    <cellStyle name="Input 18 9 2" xfId="8105"/>
    <cellStyle name="Input 19" xfId="1702"/>
    <cellStyle name="Input 19 10" xfId="8106"/>
    <cellStyle name="Input 19 2" xfId="8107"/>
    <cellStyle name="Input 19 2 2" xfId="8108"/>
    <cellStyle name="Input 19 2 2 2" xfId="8109"/>
    <cellStyle name="Input 19 2 3" xfId="8110"/>
    <cellStyle name="Input 19 2 3 2" xfId="8111"/>
    <cellStyle name="Input 19 2 4" xfId="8112"/>
    <cellStyle name="Input 19 2 4 2" xfId="8113"/>
    <cellStyle name="Input 19 2 5" xfId="8114"/>
    <cellStyle name="Input 19 2 5 2" xfId="8115"/>
    <cellStyle name="Input 19 2 6" xfId="8116"/>
    <cellStyle name="Input 19 2 6 2" xfId="8117"/>
    <cellStyle name="Input 19 2 7" xfId="8118"/>
    <cellStyle name="Input 19 2 7 2" xfId="8119"/>
    <cellStyle name="Input 19 2 8" xfId="8120"/>
    <cellStyle name="Input 19 2 8 2" xfId="8121"/>
    <cellStyle name="Input 19 2 9" xfId="8122"/>
    <cellStyle name="Input 19 3" xfId="8123"/>
    <cellStyle name="Input 19 3 2" xfId="8124"/>
    <cellStyle name="Input 19 4" xfId="8125"/>
    <cellStyle name="Input 19 4 2" xfId="8126"/>
    <cellStyle name="Input 19 5" xfId="8127"/>
    <cellStyle name="Input 19 5 2" xfId="8128"/>
    <cellStyle name="Input 19 6" xfId="8129"/>
    <cellStyle name="Input 19 6 2" xfId="8130"/>
    <cellStyle name="Input 19 7" xfId="8131"/>
    <cellStyle name="Input 19 7 2" xfId="8132"/>
    <cellStyle name="Input 19 8" xfId="8133"/>
    <cellStyle name="Input 19 8 2" xfId="8134"/>
    <cellStyle name="Input 19 9" xfId="8135"/>
    <cellStyle name="Input 19 9 2" xfId="8136"/>
    <cellStyle name="Input 2" xfId="1703"/>
    <cellStyle name="Input 2 10" xfId="8137"/>
    <cellStyle name="Input 2 2" xfId="1704"/>
    <cellStyle name="Input 2 2 10" xfId="8138"/>
    <cellStyle name="Input 2 2 11" xfId="8139"/>
    <cellStyle name="Input 2 2 2" xfId="1705"/>
    <cellStyle name="Input 2 2 2 2" xfId="1706"/>
    <cellStyle name="Input 2 2 2 3" xfId="1707"/>
    <cellStyle name="Input 2 2 2 4" xfId="1708"/>
    <cellStyle name="Input 2 2 2 5" xfId="1709"/>
    <cellStyle name="Input 2 2 3" xfId="1710"/>
    <cellStyle name="Input 2 2 3 2" xfId="8140"/>
    <cellStyle name="Input 2 2 4" xfId="1711"/>
    <cellStyle name="Input 2 2 4 2" xfId="8141"/>
    <cellStyle name="Input 2 2 5" xfId="1712"/>
    <cellStyle name="Input 2 2 5 2" xfId="8142"/>
    <cellStyle name="Input 2 2 6" xfId="8143"/>
    <cellStyle name="Input 2 2 6 2" xfId="8144"/>
    <cellStyle name="Input 2 2 7" xfId="8145"/>
    <cellStyle name="Input 2 2 7 2" xfId="8146"/>
    <cellStyle name="Input 2 2 8" xfId="8147"/>
    <cellStyle name="Input 2 2 8 2" xfId="8148"/>
    <cellStyle name="Input 2 2 9" xfId="8149"/>
    <cellStyle name="Input 2 3" xfId="1713"/>
    <cellStyle name="Input 2 3 2" xfId="8150"/>
    <cellStyle name="Input 2 4" xfId="1714"/>
    <cellStyle name="Input 2 4 2" xfId="8151"/>
    <cellStyle name="Input 2 5" xfId="1715"/>
    <cellStyle name="Input 2 5 2" xfId="8152"/>
    <cellStyle name="Input 2 6" xfId="1716"/>
    <cellStyle name="Input 2 6 2" xfId="8153"/>
    <cellStyle name="Input 2 7" xfId="1717"/>
    <cellStyle name="Input 2 7 2" xfId="8154"/>
    <cellStyle name="Input 2 8" xfId="1718"/>
    <cellStyle name="Input 2 8 2" xfId="8155"/>
    <cellStyle name="Input 2 9" xfId="1719"/>
    <cellStyle name="Input 20" xfId="1720"/>
    <cellStyle name="Input 20 10" xfId="8156"/>
    <cellStyle name="Input 20 2" xfId="8157"/>
    <cellStyle name="Input 20 2 2" xfId="8158"/>
    <cellStyle name="Input 20 2 2 2" xfId="8159"/>
    <cellStyle name="Input 20 2 3" xfId="8160"/>
    <cellStyle name="Input 20 2 3 2" xfId="8161"/>
    <cellStyle name="Input 20 2 4" xfId="8162"/>
    <cellStyle name="Input 20 2 4 2" xfId="8163"/>
    <cellStyle name="Input 20 2 5" xfId="8164"/>
    <cellStyle name="Input 20 2 5 2" xfId="8165"/>
    <cellStyle name="Input 20 2 6" xfId="8166"/>
    <cellStyle name="Input 20 2 6 2" xfId="8167"/>
    <cellStyle name="Input 20 2 7" xfId="8168"/>
    <cellStyle name="Input 20 2 7 2" xfId="8169"/>
    <cellStyle name="Input 20 2 8" xfId="8170"/>
    <cellStyle name="Input 20 2 8 2" xfId="8171"/>
    <cellStyle name="Input 20 2 9" xfId="8172"/>
    <cellStyle name="Input 20 3" xfId="8173"/>
    <cellStyle name="Input 20 3 2" xfId="8174"/>
    <cellStyle name="Input 20 4" xfId="8175"/>
    <cellStyle name="Input 20 4 2" xfId="8176"/>
    <cellStyle name="Input 20 5" xfId="8177"/>
    <cellStyle name="Input 20 5 2" xfId="8178"/>
    <cellStyle name="Input 20 6" xfId="8179"/>
    <cellStyle name="Input 20 6 2" xfId="8180"/>
    <cellStyle name="Input 20 7" xfId="8181"/>
    <cellStyle name="Input 20 7 2" xfId="8182"/>
    <cellStyle name="Input 20 8" xfId="8183"/>
    <cellStyle name="Input 20 8 2" xfId="8184"/>
    <cellStyle name="Input 20 9" xfId="8185"/>
    <cellStyle name="Input 20 9 2" xfId="8186"/>
    <cellStyle name="Input 21" xfId="1721"/>
    <cellStyle name="Input 21 10" xfId="8187"/>
    <cellStyle name="Input 21 2" xfId="8188"/>
    <cellStyle name="Input 21 2 2" xfId="8189"/>
    <cellStyle name="Input 21 2 2 2" xfId="8190"/>
    <cellStyle name="Input 21 2 3" xfId="8191"/>
    <cellStyle name="Input 21 2 3 2" xfId="8192"/>
    <cellStyle name="Input 21 2 4" xfId="8193"/>
    <cellStyle name="Input 21 2 4 2" xfId="8194"/>
    <cellStyle name="Input 21 2 5" xfId="8195"/>
    <cellStyle name="Input 21 2 5 2" xfId="8196"/>
    <cellStyle name="Input 21 2 6" xfId="8197"/>
    <cellStyle name="Input 21 2 6 2" xfId="8198"/>
    <cellStyle name="Input 21 2 7" xfId="8199"/>
    <cellStyle name="Input 21 2 7 2" xfId="8200"/>
    <cellStyle name="Input 21 2 8" xfId="8201"/>
    <cellStyle name="Input 21 2 8 2" xfId="8202"/>
    <cellStyle name="Input 21 2 9" xfId="8203"/>
    <cellStyle name="Input 21 3" xfId="8204"/>
    <cellStyle name="Input 21 3 2" xfId="8205"/>
    <cellStyle name="Input 21 4" xfId="8206"/>
    <cellStyle name="Input 21 4 2" xfId="8207"/>
    <cellStyle name="Input 21 5" xfId="8208"/>
    <cellStyle name="Input 21 5 2" xfId="8209"/>
    <cellStyle name="Input 21 6" xfId="8210"/>
    <cellStyle name="Input 21 6 2" xfId="8211"/>
    <cellStyle name="Input 21 7" xfId="8212"/>
    <cellStyle name="Input 21 7 2" xfId="8213"/>
    <cellStyle name="Input 21 8" xfId="8214"/>
    <cellStyle name="Input 21 8 2" xfId="8215"/>
    <cellStyle name="Input 21 9" xfId="8216"/>
    <cellStyle name="Input 21 9 2" xfId="8217"/>
    <cellStyle name="Input 22" xfId="1722"/>
    <cellStyle name="Input 22 2" xfId="8218"/>
    <cellStyle name="Input 22 2 2" xfId="8219"/>
    <cellStyle name="Input 22 3" xfId="8220"/>
    <cellStyle name="Input 22 3 2" xfId="8221"/>
    <cellStyle name="Input 22 4" xfId="8222"/>
    <cellStyle name="Input 22 4 2" xfId="8223"/>
    <cellStyle name="Input 22 5" xfId="8224"/>
    <cellStyle name="Input 22 5 2" xfId="8225"/>
    <cellStyle name="Input 22 6" xfId="8226"/>
    <cellStyle name="Input 22 6 2" xfId="8227"/>
    <cellStyle name="Input 22 7" xfId="8228"/>
    <cellStyle name="Input 22 7 2" xfId="8229"/>
    <cellStyle name="Input 22 8" xfId="8230"/>
    <cellStyle name="Input 22 8 2" xfId="8231"/>
    <cellStyle name="Input 22 9" xfId="8232"/>
    <cellStyle name="Input 3" xfId="1723"/>
    <cellStyle name="Input 3 10" xfId="8233"/>
    <cellStyle name="Input 3 11" xfId="8234"/>
    <cellStyle name="Input 3 2" xfId="8235"/>
    <cellStyle name="Input 3 2 10" xfId="8236"/>
    <cellStyle name="Input 3 2 2" xfId="8237"/>
    <cellStyle name="Input 3 2 2 2" xfId="8238"/>
    <cellStyle name="Input 3 2 3" xfId="8239"/>
    <cellStyle name="Input 3 2 3 2" xfId="8240"/>
    <cellStyle name="Input 3 2 4" xfId="8241"/>
    <cellStyle name="Input 3 2 4 2" xfId="8242"/>
    <cellStyle name="Input 3 2 5" xfId="8243"/>
    <cellStyle name="Input 3 2 5 2" xfId="8244"/>
    <cellStyle name="Input 3 2 6" xfId="8245"/>
    <cellStyle name="Input 3 2 6 2" xfId="8246"/>
    <cellStyle name="Input 3 2 7" xfId="8247"/>
    <cellStyle name="Input 3 2 7 2" xfId="8248"/>
    <cellStyle name="Input 3 2 8" xfId="8249"/>
    <cellStyle name="Input 3 2 8 2" xfId="8250"/>
    <cellStyle name="Input 3 2 9" xfId="8251"/>
    <cellStyle name="Input 3 3" xfId="8252"/>
    <cellStyle name="Input 3 3 2" xfId="8253"/>
    <cellStyle name="Input 3 4" xfId="8254"/>
    <cellStyle name="Input 3 4 2" xfId="8255"/>
    <cellStyle name="Input 3 5" xfId="8256"/>
    <cellStyle name="Input 3 5 2" xfId="8257"/>
    <cellStyle name="Input 3 6" xfId="8258"/>
    <cellStyle name="Input 3 6 2" xfId="8259"/>
    <cellStyle name="Input 3 7" xfId="8260"/>
    <cellStyle name="Input 3 7 2" xfId="8261"/>
    <cellStyle name="Input 3 8" xfId="8262"/>
    <cellStyle name="Input 3 8 2" xfId="8263"/>
    <cellStyle name="Input 3 9" xfId="8264"/>
    <cellStyle name="Input 3 9 2" xfId="8265"/>
    <cellStyle name="Input 4" xfId="1724"/>
    <cellStyle name="Input 4 10" xfId="8266"/>
    <cellStyle name="Input 4 11" xfId="8267"/>
    <cellStyle name="Input 4 12" xfId="8268"/>
    <cellStyle name="Input 4 2" xfId="8269"/>
    <cellStyle name="Input 4 2 2" xfId="8270"/>
    <cellStyle name="Input 4 2 2 2" xfId="8271"/>
    <cellStyle name="Input 4 2 3" xfId="8272"/>
    <cellStyle name="Input 4 2 3 2" xfId="8273"/>
    <cellStyle name="Input 4 2 4" xfId="8274"/>
    <cellStyle name="Input 4 2 4 2" xfId="8275"/>
    <cellStyle name="Input 4 2 5" xfId="8276"/>
    <cellStyle name="Input 4 2 5 2" xfId="8277"/>
    <cellStyle name="Input 4 2 6" xfId="8278"/>
    <cellStyle name="Input 4 2 6 2" xfId="8279"/>
    <cellStyle name="Input 4 2 7" xfId="8280"/>
    <cellStyle name="Input 4 2 7 2" xfId="8281"/>
    <cellStyle name="Input 4 2 8" xfId="8282"/>
    <cellStyle name="Input 4 2 8 2" xfId="8283"/>
    <cellStyle name="Input 4 2 9" xfId="8284"/>
    <cellStyle name="Input 4 3" xfId="8285"/>
    <cellStyle name="Input 4 3 2" xfId="8286"/>
    <cellStyle name="Input 4 4" xfId="8287"/>
    <cellStyle name="Input 4 4 2" xfId="8288"/>
    <cellStyle name="Input 4 5" xfId="8289"/>
    <cellStyle name="Input 4 5 2" xfId="8290"/>
    <cellStyle name="Input 4 6" xfId="8291"/>
    <cellStyle name="Input 4 6 2" xfId="8292"/>
    <cellStyle name="Input 4 7" xfId="8293"/>
    <cellStyle name="Input 4 7 2" xfId="8294"/>
    <cellStyle name="Input 4 8" xfId="8295"/>
    <cellStyle name="Input 4 8 2" xfId="8296"/>
    <cellStyle name="Input 4 9" xfId="8297"/>
    <cellStyle name="Input 4 9 2" xfId="8298"/>
    <cellStyle name="Input 5" xfId="1725"/>
    <cellStyle name="Input 5 10" xfId="8299"/>
    <cellStyle name="Input 5 11" xfId="8300"/>
    <cellStyle name="Input 5 12" xfId="8301"/>
    <cellStyle name="Input 5 2" xfId="8302"/>
    <cellStyle name="Input 5 2 2" xfId="8303"/>
    <cellStyle name="Input 5 2 2 2" xfId="8304"/>
    <cellStyle name="Input 5 2 3" xfId="8305"/>
    <cellStyle name="Input 5 2 3 2" xfId="8306"/>
    <cellStyle name="Input 5 2 4" xfId="8307"/>
    <cellStyle name="Input 5 2 4 2" xfId="8308"/>
    <cellStyle name="Input 5 2 5" xfId="8309"/>
    <cellStyle name="Input 5 2 5 2" xfId="8310"/>
    <cellStyle name="Input 5 2 6" xfId="8311"/>
    <cellStyle name="Input 5 2 6 2" xfId="8312"/>
    <cellStyle name="Input 5 2 7" xfId="8313"/>
    <cellStyle name="Input 5 2 7 2" xfId="8314"/>
    <cellStyle name="Input 5 2 8" xfId="8315"/>
    <cellStyle name="Input 5 2 8 2" xfId="8316"/>
    <cellStyle name="Input 5 2 9" xfId="8317"/>
    <cellStyle name="Input 5 3" xfId="8318"/>
    <cellStyle name="Input 5 3 2" xfId="8319"/>
    <cellStyle name="Input 5 4" xfId="8320"/>
    <cellStyle name="Input 5 4 2" xfId="8321"/>
    <cellStyle name="Input 5 5" xfId="8322"/>
    <cellStyle name="Input 5 5 2" xfId="8323"/>
    <cellStyle name="Input 5 6" xfId="8324"/>
    <cellStyle name="Input 5 6 2" xfId="8325"/>
    <cellStyle name="Input 5 7" xfId="8326"/>
    <cellStyle name="Input 5 7 2" xfId="8327"/>
    <cellStyle name="Input 5 8" xfId="8328"/>
    <cellStyle name="Input 5 8 2" xfId="8329"/>
    <cellStyle name="Input 5 9" xfId="8330"/>
    <cellStyle name="Input 5 9 2" xfId="8331"/>
    <cellStyle name="Input 6" xfId="1726"/>
    <cellStyle name="Input 6 10" xfId="8332"/>
    <cellStyle name="Input 6 11" xfId="8333"/>
    <cellStyle name="Input 6 12" xfId="8334"/>
    <cellStyle name="Input 6 2" xfId="8335"/>
    <cellStyle name="Input 6 2 2" xfId="8336"/>
    <cellStyle name="Input 6 2 2 2" xfId="8337"/>
    <cellStyle name="Input 6 2 3" xfId="8338"/>
    <cellStyle name="Input 6 2 3 2" xfId="8339"/>
    <cellStyle name="Input 6 2 4" xfId="8340"/>
    <cellStyle name="Input 6 2 4 2" xfId="8341"/>
    <cellStyle name="Input 6 2 5" xfId="8342"/>
    <cellStyle name="Input 6 2 5 2" xfId="8343"/>
    <cellStyle name="Input 6 2 6" xfId="8344"/>
    <cellStyle name="Input 6 2 6 2" xfId="8345"/>
    <cellStyle name="Input 6 2 7" xfId="8346"/>
    <cellStyle name="Input 6 2 7 2" xfId="8347"/>
    <cellStyle name="Input 6 2 8" xfId="8348"/>
    <cellStyle name="Input 6 2 8 2" xfId="8349"/>
    <cellStyle name="Input 6 2 9" xfId="8350"/>
    <cellStyle name="Input 6 3" xfId="8351"/>
    <cellStyle name="Input 6 3 2" xfId="8352"/>
    <cellStyle name="Input 6 4" xfId="8353"/>
    <cellStyle name="Input 6 4 2" xfId="8354"/>
    <cellStyle name="Input 6 5" xfId="8355"/>
    <cellStyle name="Input 6 5 2" xfId="8356"/>
    <cellStyle name="Input 6 6" xfId="8357"/>
    <cellStyle name="Input 6 6 2" xfId="8358"/>
    <cellStyle name="Input 6 7" xfId="8359"/>
    <cellStyle name="Input 6 7 2" xfId="8360"/>
    <cellStyle name="Input 6 8" xfId="8361"/>
    <cellStyle name="Input 6 8 2" xfId="8362"/>
    <cellStyle name="Input 6 9" xfId="8363"/>
    <cellStyle name="Input 6 9 2" xfId="8364"/>
    <cellStyle name="Input 7" xfId="1727"/>
    <cellStyle name="Input 7 10" xfId="8365"/>
    <cellStyle name="Input 7 11" xfId="8366"/>
    <cellStyle name="Input 7 12" xfId="8367"/>
    <cellStyle name="Input 7 2" xfId="8368"/>
    <cellStyle name="Input 7 2 2" xfId="8369"/>
    <cellStyle name="Input 7 2 2 2" xfId="8370"/>
    <cellStyle name="Input 7 2 3" xfId="8371"/>
    <cellStyle name="Input 7 2 3 2" xfId="8372"/>
    <cellStyle name="Input 7 2 4" xfId="8373"/>
    <cellStyle name="Input 7 2 4 2" xfId="8374"/>
    <cellStyle name="Input 7 2 5" xfId="8375"/>
    <cellStyle name="Input 7 2 5 2" xfId="8376"/>
    <cellStyle name="Input 7 2 6" xfId="8377"/>
    <cellStyle name="Input 7 2 6 2" xfId="8378"/>
    <cellStyle name="Input 7 2 7" xfId="8379"/>
    <cellStyle name="Input 7 2 7 2" xfId="8380"/>
    <cellStyle name="Input 7 2 8" xfId="8381"/>
    <cellStyle name="Input 7 2 8 2" xfId="8382"/>
    <cellStyle name="Input 7 2 9" xfId="8383"/>
    <cellStyle name="Input 7 3" xfId="8384"/>
    <cellStyle name="Input 7 3 2" xfId="8385"/>
    <cellStyle name="Input 7 4" xfId="8386"/>
    <cellStyle name="Input 7 4 2" xfId="8387"/>
    <cellStyle name="Input 7 5" xfId="8388"/>
    <cellStyle name="Input 7 5 2" xfId="8389"/>
    <cellStyle name="Input 7 6" xfId="8390"/>
    <cellStyle name="Input 7 6 2" xfId="8391"/>
    <cellStyle name="Input 7 7" xfId="8392"/>
    <cellStyle name="Input 7 7 2" xfId="8393"/>
    <cellStyle name="Input 7 8" xfId="8394"/>
    <cellStyle name="Input 7 8 2" xfId="8395"/>
    <cellStyle name="Input 7 9" xfId="8396"/>
    <cellStyle name="Input 7 9 2" xfId="8397"/>
    <cellStyle name="Input 8" xfId="1728"/>
    <cellStyle name="Input 8 10" xfId="8398"/>
    <cellStyle name="Input 8 11" xfId="8399"/>
    <cellStyle name="Input 8 12" xfId="8400"/>
    <cellStyle name="Input 8 2" xfId="8401"/>
    <cellStyle name="Input 8 2 2" xfId="8402"/>
    <cellStyle name="Input 8 2 2 2" xfId="8403"/>
    <cellStyle name="Input 8 2 3" xfId="8404"/>
    <cellStyle name="Input 8 2 3 2" xfId="8405"/>
    <cellStyle name="Input 8 2 4" xfId="8406"/>
    <cellStyle name="Input 8 2 4 2" xfId="8407"/>
    <cellStyle name="Input 8 2 5" xfId="8408"/>
    <cellStyle name="Input 8 2 5 2" xfId="8409"/>
    <cellStyle name="Input 8 2 6" xfId="8410"/>
    <cellStyle name="Input 8 2 6 2" xfId="8411"/>
    <cellStyle name="Input 8 2 7" xfId="8412"/>
    <cellStyle name="Input 8 2 7 2" xfId="8413"/>
    <cellStyle name="Input 8 2 8" xfId="8414"/>
    <cellStyle name="Input 8 2 8 2" xfId="8415"/>
    <cellStyle name="Input 8 2 9" xfId="8416"/>
    <cellStyle name="Input 8 3" xfId="8417"/>
    <cellStyle name="Input 8 3 2" xfId="8418"/>
    <cellStyle name="Input 8 4" xfId="8419"/>
    <cellStyle name="Input 8 4 2" xfId="8420"/>
    <cellStyle name="Input 8 5" xfId="8421"/>
    <cellStyle name="Input 8 5 2" xfId="8422"/>
    <cellStyle name="Input 8 6" xfId="8423"/>
    <cellStyle name="Input 8 6 2" xfId="8424"/>
    <cellStyle name="Input 8 7" xfId="8425"/>
    <cellStyle name="Input 8 7 2" xfId="8426"/>
    <cellStyle name="Input 8 8" xfId="8427"/>
    <cellStyle name="Input 8 8 2" xfId="8428"/>
    <cellStyle name="Input 8 9" xfId="8429"/>
    <cellStyle name="Input 8 9 2" xfId="8430"/>
    <cellStyle name="Input 9" xfId="1729"/>
    <cellStyle name="Input 9 10" xfId="8431"/>
    <cellStyle name="Input 9 11" xfId="8432"/>
    <cellStyle name="Input 9 12" xfId="8433"/>
    <cellStyle name="Input 9 2" xfId="8434"/>
    <cellStyle name="Input 9 2 2" xfId="8435"/>
    <cellStyle name="Input 9 2 2 2" xfId="8436"/>
    <cellStyle name="Input 9 2 3" xfId="8437"/>
    <cellStyle name="Input 9 2 3 2" xfId="8438"/>
    <cellStyle name="Input 9 2 4" xfId="8439"/>
    <cellStyle name="Input 9 2 4 2" xfId="8440"/>
    <cellStyle name="Input 9 2 5" xfId="8441"/>
    <cellStyle name="Input 9 2 5 2" xfId="8442"/>
    <cellStyle name="Input 9 2 6" xfId="8443"/>
    <cellStyle name="Input 9 2 6 2" xfId="8444"/>
    <cellStyle name="Input 9 2 7" xfId="8445"/>
    <cellStyle name="Input 9 2 7 2" xfId="8446"/>
    <cellStyle name="Input 9 2 8" xfId="8447"/>
    <cellStyle name="Input 9 2 8 2" xfId="8448"/>
    <cellStyle name="Input 9 2 9" xfId="8449"/>
    <cellStyle name="Input 9 3" xfId="8450"/>
    <cellStyle name="Input 9 3 2" xfId="8451"/>
    <cellStyle name="Input 9 4" xfId="8452"/>
    <cellStyle name="Input 9 4 2" xfId="8453"/>
    <cellStyle name="Input 9 5" xfId="8454"/>
    <cellStyle name="Input 9 5 2" xfId="8455"/>
    <cellStyle name="Input 9 6" xfId="8456"/>
    <cellStyle name="Input 9 6 2" xfId="8457"/>
    <cellStyle name="Input 9 7" xfId="8458"/>
    <cellStyle name="Input 9 7 2" xfId="8459"/>
    <cellStyle name="Input 9 8" xfId="8460"/>
    <cellStyle name="Input 9 8 2" xfId="8461"/>
    <cellStyle name="Input 9 9" xfId="8462"/>
    <cellStyle name="Input 9 9 2" xfId="8463"/>
    <cellStyle name="Labels - Style3" xfId="8464"/>
    <cellStyle name="LineItemPrompt" xfId="22"/>
    <cellStyle name="LineItemPrompt 2" xfId="8466"/>
    <cellStyle name="LineItemPrompt 2 2" xfId="8467"/>
    <cellStyle name="LineItemPrompt 2 3" xfId="8468"/>
    <cellStyle name="LineItemPrompt 3" xfId="8469"/>
    <cellStyle name="LineItemPrompt 4" xfId="8465"/>
    <cellStyle name="LineItemValue" xfId="23"/>
    <cellStyle name="LineItemValue 2" xfId="8471"/>
    <cellStyle name="LineItemValue 2 2" xfId="8472"/>
    <cellStyle name="LineItemValue 2 3" xfId="8473"/>
    <cellStyle name="LineItemValue 3" xfId="8474"/>
    <cellStyle name="LineItemValue 4" xfId="8475"/>
    <cellStyle name="LineItemValue 5" xfId="8470"/>
    <cellStyle name="Linked Cell 10" xfId="1730"/>
    <cellStyle name="Linked Cell 11" xfId="1731"/>
    <cellStyle name="Linked Cell 12" xfId="1732"/>
    <cellStyle name="Linked Cell 13" xfId="1733"/>
    <cellStyle name="Linked Cell 14" xfId="1734"/>
    <cellStyle name="Linked Cell 15" xfId="1735"/>
    <cellStyle name="Linked Cell 16" xfId="1736"/>
    <cellStyle name="Linked Cell 17" xfId="1737"/>
    <cellStyle name="Linked Cell 17 2" xfId="8476"/>
    <cellStyle name="Linked Cell 18" xfId="1738"/>
    <cellStyle name="Linked Cell 19" xfId="1739"/>
    <cellStyle name="Linked Cell 2" xfId="1740"/>
    <cellStyle name="Linked Cell 2 2" xfId="1741"/>
    <cellStyle name="Linked Cell 2 2 2" xfId="1742"/>
    <cellStyle name="Linked Cell 2 2 2 2" xfId="1743"/>
    <cellStyle name="Linked Cell 2 2 2 3" xfId="1744"/>
    <cellStyle name="Linked Cell 2 2 2 4" xfId="1745"/>
    <cellStyle name="Linked Cell 2 2 2 5" xfId="1746"/>
    <cellStyle name="Linked Cell 2 2 3" xfId="1747"/>
    <cellStyle name="Linked Cell 2 2 4" xfId="1748"/>
    <cellStyle name="Linked Cell 2 2 5" xfId="1749"/>
    <cellStyle name="Linked Cell 2 3" xfId="1750"/>
    <cellStyle name="Linked Cell 2 4" xfId="1751"/>
    <cellStyle name="Linked Cell 2 5" xfId="1752"/>
    <cellStyle name="Linked Cell 2 6" xfId="1753"/>
    <cellStyle name="Linked Cell 2 7" xfId="1754"/>
    <cellStyle name="Linked Cell 2 8" xfId="1755"/>
    <cellStyle name="Linked Cell 2 9" xfId="1756"/>
    <cellStyle name="Linked Cell 20" xfId="1757"/>
    <cellStyle name="Linked Cell 21" xfId="1758"/>
    <cellStyle name="Linked Cell 22" xfId="1759"/>
    <cellStyle name="Linked Cell 3" xfId="1760"/>
    <cellStyle name="Linked Cell 3 2" xfId="8477"/>
    <cellStyle name="Linked Cell 4" xfId="1761"/>
    <cellStyle name="Linked Cell 5" xfId="1762"/>
    <cellStyle name="Linked Cell 6" xfId="1763"/>
    <cellStyle name="Linked Cell 7" xfId="1764"/>
    <cellStyle name="Linked Cell 8" xfId="1765"/>
    <cellStyle name="Linked Cell 9" xfId="1766"/>
    <cellStyle name="Milliers [0]_EDYAN" xfId="8478"/>
    <cellStyle name="Milliers_EDYAN" xfId="8479"/>
    <cellStyle name="Monétaire [0]_EDYAN" xfId="8480"/>
    <cellStyle name="Monétaire_EDYAN" xfId="8481"/>
    <cellStyle name="Neutral 10" xfId="1767"/>
    <cellStyle name="Neutral 11" xfId="1768"/>
    <cellStyle name="Neutral 12" xfId="1769"/>
    <cellStyle name="Neutral 13" xfId="1770"/>
    <cellStyle name="Neutral 14" xfId="1771"/>
    <cellStyle name="Neutral 15" xfId="1772"/>
    <cellStyle name="Neutral 16" xfId="1773"/>
    <cellStyle name="Neutral 17" xfId="1774"/>
    <cellStyle name="Neutral 17 2" xfId="8482"/>
    <cellStyle name="Neutral 18" xfId="1775"/>
    <cellStyle name="Neutral 19" xfId="1776"/>
    <cellStyle name="Neutral 2" xfId="1777"/>
    <cellStyle name="Neutral 2 2" xfId="1778"/>
    <cellStyle name="Neutral 2 2 2" xfId="1779"/>
    <cellStyle name="Neutral 2 2 2 2" xfId="1780"/>
    <cellStyle name="Neutral 2 2 2 3" xfId="1781"/>
    <cellStyle name="Neutral 2 2 2 4" xfId="1782"/>
    <cellStyle name="Neutral 2 2 2 5" xfId="1783"/>
    <cellStyle name="Neutral 2 2 3" xfId="1784"/>
    <cellStyle name="Neutral 2 2 4" xfId="1785"/>
    <cellStyle name="Neutral 2 2 5" xfId="1786"/>
    <cellStyle name="Neutral 2 3" xfId="1787"/>
    <cellStyle name="Neutral 2 4" xfId="1788"/>
    <cellStyle name="Neutral 2 5" xfId="1789"/>
    <cellStyle name="Neutral 2 6" xfId="1790"/>
    <cellStyle name="Neutral 2 7" xfId="1791"/>
    <cellStyle name="Neutral 2 8" xfId="1792"/>
    <cellStyle name="Neutral 2 9" xfId="1793"/>
    <cellStyle name="Neutral 20" xfId="1794"/>
    <cellStyle name="Neutral 21" xfId="1795"/>
    <cellStyle name="Neutral 22" xfId="1796"/>
    <cellStyle name="Neutral 3" xfId="1797"/>
    <cellStyle name="Neutral 3 2" xfId="8483"/>
    <cellStyle name="Neutral 4" xfId="1798"/>
    <cellStyle name="Neutral 5" xfId="1799"/>
    <cellStyle name="Neutral 6" xfId="1800"/>
    <cellStyle name="Neutral 7" xfId="1801"/>
    <cellStyle name="Neutral 8" xfId="1802"/>
    <cellStyle name="Neutral 9" xfId="1803"/>
    <cellStyle name="Normal" xfId="0" builtinId="0"/>
    <cellStyle name="Normal - Style1" xfId="8484"/>
    <cellStyle name="Normal - Style1 2" xfId="8485"/>
    <cellStyle name="Normal - Style2" xfId="8486"/>
    <cellStyle name="Normal - Style3" xfId="8487"/>
    <cellStyle name="Normal - Style4" xfId="8488"/>
    <cellStyle name="Normal - Style5" xfId="8489"/>
    <cellStyle name="Normal - Style6" xfId="8490"/>
    <cellStyle name="Normal - Style7" xfId="8491"/>
    <cellStyle name="Normal - Style8" xfId="8492"/>
    <cellStyle name="Normal 10" xfId="1804"/>
    <cellStyle name="Normal 10 2" xfId="2153"/>
    <cellStyle name="Normal 10 2 2" xfId="8493"/>
    <cellStyle name="Normal 10 3" xfId="8494"/>
    <cellStyle name="Normal 11" xfId="1805"/>
    <cellStyle name="Normal 11 2" xfId="1806"/>
    <cellStyle name="Normal 11 2 2" xfId="8495"/>
    <cellStyle name="Normal 11 3" xfId="1807"/>
    <cellStyle name="Normal 11 4" xfId="1808"/>
    <cellStyle name="Normal 11 5" xfId="1809"/>
    <cellStyle name="Normal 12" xfId="1810"/>
    <cellStyle name="Normal 12 2" xfId="8496"/>
    <cellStyle name="Normal 12 2 2" xfId="8497"/>
    <cellStyle name="Normal 12 2 2 2" xfId="8498"/>
    <cellStyle name="Normal 12 2 2 2 2" xfId="8499"/>
    <cellStyle name="Normal 12 2 2 2 2 2" xfId="8500"/>
    <cellStyle name="Normal 12 2 2 2 2 2 2" xfId="8501"/>
    <cellStyle name="Normal 12 2 2 2 2 3" xfId="8502"/>
    <cellStyle name="Normal 12 2 2 2 3" xfId="8503"/>
    <cellStyle name="Normal 12 2 2 2 3 2" xfId="8504"/>
    <cellStyle name="Normal 12 2 2 2 4" xfId="8505"/>
    <cellStyle name="Normal 12 2 2 2 5" xfId="8506"/>
    <cellStyle name="Normal 12 2 2 3" xfId="8507"/>
    <cellStyle name="Normal 12 2 2 3 2" xfId="8508"/>
    <cellStyle name="Normal 12 2 2 3 2 2" xfId="8509"/>
    <cellStyle name="Normal 12 2 2 3 3" xfId="8510"/>
    <cellStyle name="Normal 12 2 2 4" xfId="8511"/>
    <cellStyle name="Normal 12 2 2 4 2" xfId="8512"/>
    <cellStyle name="Normal 12 2 2 5" xfId="8513"/>
    <cellStyle name="Normal 12 2 2 6" xfId="8514"/>
    <cellStyle name="Normal 12 2 3" xfId="8515"/>
    <cellStyle name="Normal 12 2 3 2" xfId="8516"/>
    <cellStyle name="Normal 12 2 3 2 2" xfId="8517"/>
    <cellStyle name="Normal 12 2 3 2 2 2" xfId="8518"/>
    <cellStyle name="Normal 12 2 3 2 3" xfId="8519"/>
    <cellStyle name="Normal 12 2 3 3" xfId="8520"/>
    <cellStyle name="Normal 12 2 3 3 2" xfId="8521"/>
    <cellStyle name="Normal 12 2 3 4" xfId="8522"/>
    <cellStyle name="Normal 12 2 3 5" xfId="8523"/>
    <cellStyle name="Normal 12 2 4" xfId="8524"/>
    <cellStyle name="Normal 12 2 4 2" xfId="8525"/>
    <cellStyle name="Normal 12 2 4 2 2" xfId="8526"/>
    <cellStyle name="Normal 12 2 4 3" xfId="8527"/>
    <cellStyle name="Normal 12 2 5" xfId="8528"/>
    <cellStyle name="Normal 12 2 5 2" xfId="8529"/>
    <cellStyle name="Normal 12 2 6" xfId="8530"/>
    <cellStyle name="Normal 12 2 7" xfId="8531"/>
    <cellStyle name="Normal 12 3" xfId="8532"/>
    <cellStyle name="Normal 12 3 2" xfId="8533"/>
    <cellStyle name="Normal 12 3 2 2" xfId="8534"/>
    <cellStyle name="Normal 12 3 2 2 2" xfId="8535"/>
    <cellStyle name="Normal 12 3 2 2 2 2" xfId="8536"/>
    <cellStyle name="Normal 12 3 2 2 3" xfId="8537"/>
    <cellStyle name="Normal 12 3 2 3" xfId="8538"/>
    <cellStyle name="Normal 12 3 2 3 2" xfId="8539"/>
    <cellStyle name="Normal 12 3 2 4" xfId="8540"/>
    <cellStyle name="Normal 12 3 3" xfId="8541"/>
    <cellStyle name="Normal 12 3 3 2" xfId="8542"/>
    <cellStyle name="Normal 12 3 3 2 2" xfId="8543"/>
    <cellStyle name="Normal 12 3 3 3" xfId="8544"/>
    <cellStyle name="Normal 12 3 4" xfId="8545"/>
    <cellStyle name="Normal 12 3 4 2" xfId="8546"/>
    <cellStyle name="Normal 12 3 5" xfId="8547"/>
    <cellStyle name="Normal 12 3 6" xfId="8548"/>
    <cellStyle name="Normal 12 4" xfId="8549"/>
    <cellStyle name="Normal 12 4 2" xfId="8550"/>
    <cellStyle name="Normal 12 4 2 2" xfId="8551"/>
    <cellStyle name="Normal 12 4 2 2 2" xfId="8552"/>
    <cellStyle name="Normal 12 4 2 3" xfId="8553"/>
    <cellStyle name="Normal 12 4 3" xfId="8554"/>
    <cellStyle name="Normal 12 4 3 2" xfId="8555"/>
    <cellStyle name="Normal 12 4 4" xfId="8556"/>
    <cellStyle name="Normal 12 5" xfId="8557"/>
    <cellStyle name="Normal 12 5 2" xfId="8558"/>
    <cellStyle name="Normal 12 5 2 2" xfId="8559"/>
    <cellStyle name="Normal 12 5 3" xfId="8560"/>
    <cellStyle name="Normal 12 6" xfId="8561"/>
    <cellStyle name="Normal 12 6 2" xfId="8562"/>
    <cellStyle name="Normal 12 7" xfId="8563"/>
    <cellStyle name="Normal 12 8" xfId="8564"/>
    <cellStyle name="Normal 13" xfId="1811"/>
    <cellStyle name="Normal 13 2" xfId="1812"/>
    <cellStyle name="Normal 13 2 2" xfId="8565"/>
    <cellStyle name="Normal 13 2 3" xfId="8566"/>
    <cellStyle name="Normal 13 3" xfId="1813"/>
    <cellStyle name="Normal 13 4" xfId="1814"/>
    <cellStyle name="Normal 13 5" xfId="1815"/>
    <cellStyle name="Normal 14" xfId="1816"/>
    <cellStyle name="Normal 14 2" xfId="8567"/>
    <cellStyle name="Normal 14 2 2" xfId="8568"/>
    <cellStyle name="Normal 14 2 2 2" xfId="8569"/>
    <cellStyle name="Normal 14 2 2 2 2" xfId="8570"/>
    <cellStyle name="Normal 14 2 2 3" xfId="8571"/>
    <cellStyle name="Normal 14 2 2 4" xfId="8572"/>
    <cellStyle name="Normal 14 2 3" xfId="8573"/>
    <cellStyle name="Normal 14 2 3 2" xfId="8574"/>
    <cellStyle name="Normal 14 2 4" xfId="8575"/>
    <cellStyle name="Normal 14 2 4 2" xfId="8576"/>
    <cellStyle name="Normal 14 2 5" xfId="8577"/>
    <cellStyle name="Normal 14 2 6" xfId="8578"/>
    <cellStyle name="Normal 14 2 7" xfId="8579"/>
    <cellStyle name="Normal 14 3" xfId="8580"/>
    <cellStyle name="Normal 14 3 2" xfId="8581"/>
    <cellStyle name="Normal 14 3 2 2" xfId="8582"/>
    <cellStyle name="Normal 14 3 3" xfId="8583"/>
    <cellStyle name="Normal 14 3 4" xfId="8584"/>
    <cellStyle name="Normal 14 4" xfId="8585"/>
    <cellStyle name="Normal 14 4 2" xfId="8586"/>
    <cellStyle name="Normal 14 4 3" xfId="8587"/>
    <cellStyle name="Normal 14 4 4" xfId="8588"/>
    <cellStyle name="Normal 14 5" xfId="8589"/>
    <cellStyle name="Normal 15" xfId="1817"/>
    <cellStyle name="Normal 15 2" xfId="8590"/>
    <cellStyle name="Normal 15 2 10" xfId="8591"/>
    <cellStyle name="Normal 15 2 11" xfId="8592"/>
    <cellStyle name="Normal 15 2 2" xfId="8593"/>
    <cellStyle name="Normal 15 2 2 2" xfId="8594"/>
    <cellStyle name="Normal 15 2 2 2 2" xfId="8595"/>
    <cellStyle name="Normal 15 2 2 2 2 2" xfId="8596"/>
    <cellStyle name="Normal 15 2 2 2 2 3" xfId="8597"/>
    <cellStyle name="Normal 15 2 2 2 3" xfId="8598"/>
    <cellStyle name="Normal 15 2 2 2 3 2" xfId="8599"/>
    <cellStyle name="Normal 15 2 2 2 4" xfId="8600"/>
    <cellStyle name="Normal 15 2 2 2 5" xfId="8601"/>
    <cellStyle name="Normal 15 2 2 2 6" xfId="8602"/>
    <cellStyle name="Normal 15 2 2 3" xfId="8603"/>
    <cellStyle name="Normal 15 2 2 3 2" xfId="8604"/>
    <cellStyle name="Normal 15 2 2 3 3" xfId="8605"/>
    <cellStyle name="Normal 15 2 2 4" xfId="8606"/>
    <cellStyle name="Normal 15 2 2 4 2" xfId="8607"/>
    <cellStyle name="Normal 15 2 2 5" xfId="8608"/>
    <cellStyle name="Normal 15 2 2 6" xfId="8609"/>
    <cellStyle name="Normal 15 2 2 7" xfId="8610"/>
    <cellStyle name="Normal 15 2 3" xfId="8611"/>
    <cellStyle name="Normal 15 2 3 2" xfId="8612"/>
    <cellStyle name="Normal 15 2 3 2 2" xfId="8613"/>
    <cellStyle name="Normal 15 2 3 2 2 2" xfId="8614"/>
    <cellStyle name="Normal 15 2 3 2 3" xfId="8615"/>
    <cellStyle name="Normal 15 2 3 2 4" xfId="8616"/>
    <cellStyle name="Normal 15 2 3 2 5" xfId="8617"/>
    <cellStyle name="Normal 15 2 3 2 6" xfId="8618"/>
    <cellStyle name="Normal 15 2 3 3" xfId="8619"/>
    <cellStyle name="Normal 15 2 3 3 2" xfId="8620"/>
    <cellStyle name="Normal 15 2 3 4" xfId="8621"/>
    <cellStyle name="Normal 15 2 3 5" xfId="8622"/>
    <cellStyle name="Normal 15 2 3 6" xfId="8623"/>
    <cellStyle name="Normal 15 2 3 7" xfId="8624"/>
    <cellStyle name="Normal 15 2 4" xfId="8625"/>
    <cellStyle name="Normal 15 2 4 2" xfId="8626"/>
    <cellStyle name="Normal 15 2 4 2 2" xfId="8627"/>
    <cellStyle name="Normal 15 2 4 3" xfId="8628"/>
    <cellStyle name="Normal 15 2 4 4" xfId="8629"/>
    <cellStyle name="Normal 15 2 4 5" xfId="8630"/>
    <cellStyle name="Normal 15 2 4 6" xfId="8631"/>
    <cellStyle name="Normal 15 2 5" xfId="8632"/>
    <cellStyle name="Normal 15 2 5 2" xfId="8633"/>
    <cellStyle name="Normal 15 2 5 2 2" xfId="8634"/>
    <cellStyle name="Normal 15 2 5 3" xfId="8635"/>
    <cellStyle name="Normal 15 2 5 4" xfId="8636"/>
    <cellStyle name="Normal 15 2 5 5" xfId="8637"/>
    <cellStyle name="Normal 15 2 6" xfId="8638"/>
    <cellStyle name="Normal 15 2 6 2" xfId="8639"/>
    <cellStyle name="Normal 15 2 7" xfId="8640"/>
    <cellStyle name="Normal 15 2 8" xfId="8641"/>
    <cellStyle name="Normal 15 2 9" xfId="8642"/>
    <cellStyle name="Normal 15 3" xfId="8643"/>
    <cellStyle name="Normal 15 3 2" xfId="8644"/>
    <cellStyle name="Normal 15 3 2 2" xfId="8645"/>
    <cellStyle name="Normal 15 3 2 2 2" xfId="8646"/>
    <cellStyle name="Normal 15 3 2 2 3" xfId="8647"/>
    <cellStyle name="Normal 15 3 2 3" xfId="8648"/>
    <cellStyle name="Normal 15 3 2 3 2" xfId="8649"/>
    <cellStyle name="Normal 15 3 2 4" xfId="8650"/>
    <cellStyle name="Normal 15 3 2 5" xfId="8651"/>
    <cellStyle name="Normal 15 3 2 6" xfId="8652"/>
    <cellStyle name="Normal 15 3 3" xfId="8653"/>
    <cellStyle name="Normal 15 3 3 2" xfId="8654"/>
    <cellStyle name="Normal 15 3 3 3" xfId="8655"/>
    <cellStyle name="Normal 15 3 4" xfId="8656"/>
    <cellStyle name="Normal 15 3 4 2" xfId="8657"/>
    <cellStyle name="Normal 15 3 5" xfId="8658"/>
    <cellStyle name="Normal 15 3 6" xfId="8659"/>
    <cellStyle name="Normal 15 3 7" xfId="8660"/>
    <cellStyle name="Normal 15 4" xfId="8661"/>
    <cellStyle name="Normal 15 4 2" xfId="8662"/>
    <cellStyle name="Normal 15 4 2 2" xfId="8663"/>
    <cellStyle name="Normal 15 4 2 2 2" xfId="8664"/>
    <cellStyle name="Normal 15 4 2 3" xfId="8665"/>
    <cellStyle name="Normal 15 4 2 4" xfId="8666"/>
    <cellStyle name="Normal 15 4 2 5" xfId="8667"/>
    <cellStyle name="Normal 15 4 2 6" xfId="8668"/>
    <cellStyle name="Normal 15 4 3" xfId="8669"/>
    <cellStyle name="Normal 15 4 3 2" xfId="8670"/>
    <cellStyle name="Normal 15 4 4" xfId="8671"/>
    <cellStyle name="Normal 15 4 5" xfId="8672"/>
    <cellStyle name="Normal 15 4 6" xfId="8673"/>
    <cellStyle name="Normal 15 4 7" xfId="8674"/>
    <cellStyle name="Normal 15 5" xfId="8675"/>
    <cellStyle name="Normal 15 5 2" xfId="8676"/>
    <cellStyle name="Normal 15 5 2 2" xfId="8677"/>
    <cellStyle name="Normal 15 5 2 3" xfId="8678"/>
    <cellStyle name="Normal 15 5 3" xfId="8679"/>
    <cellStyle name="Normal 15 5 4" xfId="8680"/>
    <cellStyle name="Normal 15 5 5" xfId="8681"/>
    <cellStyle name="Normal 15 6" xfId="8682"/>
    <cellStyle name="Normal 15 6 2" xfId="8683"/>
    <cellStyle name="Normal 15 6 2 2" xfId="8684"/>
    <cellStyle name="Normal 15 6 3" xfId="8685"/>
    <cellStyle name="Normal 15 6 4" xfId="8686"/>
    <cellStyle name="Normal 15 6 5" xfId="8687"/>
    <cellStyle name="Normal 15 7" xfId="8688"/>
    <cellStyle name="Normal 15 7 2" xfId="8689"/>
    <cellStyle name="Normal 15 7 2 2" xfId="8690"/>
    <cellStyle name="Normal 15 7 3" xfId="8691"/>
    <cellStyle name="Normal 15 7 4" xfId="8692"/>
    <cellStyle name="Normal 15 7 5" xfId="8693"/>
    <cellStyle name="Normal 16" xfId="1818"/>
    <cellStyle name="Normal 16 2" xfId="8694"/>
    <cellStyle name="Normal 16 2 2" xfId="8695"/>
    <cellStyle name="Normal 17" xfId="1819"/>
    <cellStyle name="Normal 17 2" xfId="8696"/>
    <cellStyle name="Normal 17 2 2" xfId="8697"/>
    <cellStyle name="Normal 17 2 2 2" xfId="8698"/>
    <cellStyle name="Normal 17 2 2 2 2" xfId="8699"/>
    <cellStyle name="Normal 17 2 2 2 3" xfId="8700"/>
    <cellStyle name="Normal 17 2 2 3" xfId="8701"/>
    <cellStyle name="Normal 17 2 2 3 2" xfId="8702"/>
    <cellStyle name="Normal 17 2 2 4" xfId="8703"/>
    <cellStyle name="Normal 17 2 2 5" xfId="8704"/>
    <cellStyle name="Normal 17 2 2 6" xfId="8705"/>
    <cellStyle name="Normal 17 2 3" xfId="8706"/>
    <cellStyle name="Normal 17 2 3 2" xfId="8707"/>
    <cellStyle name="Normal 17 2 3 3" xfId="8708"/>
    <cellStyle name="Normal 17 2 4" xfId="8709"/>
    <cellStyle name="Normal 17 2 4 2" xfId="8710"/>
    <cellStyle name="Normal 17 2 5" xfId="8711"/>
    <cellStyle name="Normal 17 2 6" xfId="8712"/>
    <cellStyle name="Normal 17 2 7" xfId="8713"/>
    <cellStyle name="Normal 17 2 8" xfId="8714"/>
    <cellStyle name="Normal 17 3" xfId="8715"/>
    <cellStyle name="Normal 17 3 2" xfId="8716"/>
    <cellStyle name="Normal 17 3 2 2" xfId="8717"/>
    <cellStyle name="Normal 17 3 2 2 2" xfId="8718"/>
    <cellStyle name="Normal 17 3 2 3" xfId="8719"/>
    <cellStyle name="Normal 17 3 2 4" xfId="8720"/>
    <cellStyle name="Normal 17 3 2 5" xfId="8721"/>
    <cellStyle name="Normal 17 3 3" xfId="8722"/>
    <cellStyle name="Normal 17 3 3 2" xfId="8723"/>
    <cellStyle name="Normal 17 3 4" xfId="8724"/>
    <cellStyle name="Normal 17 3 5" xfId="8725"/>
    <cellStyle name="Normal 17 3 6" xfId="8726"/>
    <cellStyle name="Normal 17 3 7" xfId="8727"/>
    <cellStyle name="Normal 17 4" xfId="8728"/>
    <cellStyle name="Normal 17 4 2" xfId="8729"/>
    <cellStyle name="Normal 17 4 2 2" xfId="8730"/>
    <cellStyle name="Normal 17 4 3" xfId="8731"/>
    <cellStyle name="Normal 17 4 4" xfId="8732"/>
    <cellStyle name="Normal 17 4 5" xfId="8733"/>
    <cellStyle name="Normal 17 5" xfId="8734"/>
    <cellStyle name="Normal 17 5 2" xfId="8735"/>
    <cellStyle name="Normal 17 5 2 2" xfId="8736"/>
    <cellStyle name="Normal 17 5 3" xfId="8737"/>
    <cellStyle name="Normal 17 5 4" xfId="8738"/>
    <cellStyle name="Normal 17 5 5" xfId="8739"/>
    <cellStyle name="Normal 17 6" xfId="8740"/>
    <cellStyle name="Normal 17 6 2" xfId="8741"/>
    <cellStyle name="Normal 17 6 2 2" xfId="8742"/>
    <cellStyle name="Normal 17 6 3" xfId="8743"/>
    <cellStyle name="Normal 17 6 4" xfId="8744"/>
    <cellStyle name="Normal 17 6 5" xfId="8745"/>
    <cellStyle name="Normal 17 7" xfId="8746"/>
    <cellStyle name="Normal 18" xfId="1820"/>
    <cellStyle name="Normal 18 2" xfId="8747"/>
    <cellStyle name="Normal 18 2 2" xfId="8748"/>
    <cellStyle name="Normal 18 2 2 2" xfId="8749"/>
    <cellStyle name="Normal 18 2 2 3" xfId="8750"/>
    <cellStyle name="Normal 18 2 3" xfId="8751"/>
    <cellStyle name="Normal 18 2 4" xfId="8752"/>
    <cellStyle name="Normal 18 2 5" xfId="8753"/>
    <cellStyle name="Normal 18 2 6" xfId="8754"/>
    <cellStyle name="Normal 18 2 7" xfId="8755"/>
    <cellStyle name="Normal 18 3" xfId="8756"/>
    <cellStyle name="Normal 18 3 2" xfId="8757"/>
    <cellStyle name="Normal 18 3 2 2" xfId="8758"/>
    <cellStyle name="Normal 18 3 3" xfId="8759"/>
    <cellStyle name="Normal 18 3 4" xfId="8760"/>
    <cellStyle name="Normal 18 3 5" xfId="8761"/>
    <cellStyle name="Normal 18 3 6" xfId="8762"/>
    <cellStyle name="Normal 18 4" xfId="8763"/>
    <cellStyle name="Normal 19" xfId="1821"/>
    <cellStyle name="Normal 19 2" xfId="8764"/>
    <cellStyle name="Normal 19 2 2" xfId="8765"/>
    <cellStyle name="Normal 19 3" xfId="2157"/>
    <cellStyle name="Normal 2" xfId="57"/>
    <cellStyle name="Normal 2 10" xfId="1822"/>
    <cellStyle name="Normal 2 10 2" xfId="8766"/>
    <cellStyle name="Normal 2 10 2 2" xfId="8767"/>
    <cellStyle name="Normal 2 10 3" xfId="8768"/>
    <cellStyle name="Normal 2 11" xfId="1823"/>
    <cellStyle name="Normal 2 11 2" xfId="8769"/>
    <cellStyle name="Normal 2 11 2 2" xfId="8770"/>
    <cellStyle name="Normal 2 11 3" xfId="8771"/>
    <cellStyle name="Normal 2 12" xfId="1824"/>
    <cellStyle name="Normal 2 12 2" xfId="8772"/>
    <cellStyle name="Normal 2 13" xfId="1825"/>
    <cellStyle name="Normal 2 14" xfId="1826"/>
    <cellStyle name="Normal 2 15" xfId="1827"/>
    <cellStyle name="Normal 2 16" xfId="1828"/>
    <cellStyle name="Normal 2 17" xfId="1829"/>
    <cellStyle name="Normal 2 18" xfId="1830"/>
    <cellStyle name="Normal 2 18 2" xfId="8773"/>
    <cellStyle name="Normal 2 18 2 2" xfId="8774"/>
    <cellStyle name="Normal 2 18 3" xfId="8775"/>
    <cellStyle name="Normal 2 18 4" xfId="8776"/>
    <cellStyle name="Normal 2 19" xfId="24"/>
    <cellStyle name="Normal 2 19 2" xfId="1831"/>
    <cellStyle name="Normal 2 19 3" xfId="1832"/>
    <cellStyle name="Normal 2 19 4" xfId="1833"/>
    <cellStyle name="Normal 2 19 5" xfId="1834"/>
    <cellStyle name="Normal 2 2" xfId="58"/>
    <cellStyle name="Normal 2 2 2" xfId="1835"/>
    <cellStyle name="Normal 2 2 2 2" xfId="8777"/>
    <cellStyle name="Normal 2 2 2 2 2" xfId="8778"/>
    <cellStyle name="Normal 2 2 2 3" xfId="8779"/>
    <cellStyle name="Normal 2 2 2 3 2" xfId="8780"/>
    <cellStyle name="Normal 2 2 2 4" xfId="8781"/>
    <cellStyle name="Normal 2 2 2 4 2" xfId="8782"/>
    <cellStyle name="Normal 2 2 2 5" xfId="8783"/>
    <cellStyle name="Normal 2 2 3" xfId="8784"/>
    <cellStyle name="Normal 2 2 3 2" xfId="8785"/>
    <cellStyle name="Normal 2 2 3 3" xfId="8786"/>
    <cellStyle name="Normal 2 2 4" xfId="8787"/>
    <cellStyle name="Normal 2 2 4 2" xfId="8788"/>
    <cellStyle name="Normal 2 2 4 2 2" xfId="8789"/>
    <cellStyle name="Normal 2 2 4 2 2 2" xfId="8790"/>
    <cellStyle name="Normal 2 2 4 2 2 2 2" xfId="8791"/>
    <cellStyle name="Normal 2 2 4 2 2 3" xfId="8792"/>
    <cellStyle name="Normal 2 2 4 2 2 4" xfId="8793"/>
    <cellStyle name="Normal 2 2 4 2 3" xfId="8794"/>
    <cellStyle name="Normal 2 2 4 2 3 2" xfId="8795"/>
    <cellStyle name="Normal 2 2 4 2 4" xfId="8796"/>
    <cellStyle name="Normal 2 2 4 2 5" xfId="8797"/>
    <cellStyle name="Normal 2 2 4 3" xfId="8798"/>
    <cellStyle name="Normal 2 2 4 3 2" xfId="8799"/>
    <cellStyle name="Normal 2 2 4 3 2 2" xfId="8800"/>
    <cellStyle name="Normal 2 2 4 3 3" xfId="8801"/>
    <cellStyle name="Normal 2 2 4 3 4" xfId="8802"/>
    <cellStyle name="Normal 2 2 4 4" xfId="8803"/>
    <cellStyle name="Normal 2 2 4 4 2" xfId="8804"/>
    <cellStyle name="Normal 2 2 4 5" xfId="8805"/>
    <cellStyle name="Normal 2 2 4 5 2" xfId="8806"/>
    <cellStyle name="Normal 2 2 4 6" xfId="8807"/>
    <cellStyle name="Normal 2 2 4 7" xfId="8808"/>
    <cellStyle name="Normal 2 2 5" xfId="8809"/>
    <cellStyle name="Normal 2 2 5 2" xfId="8810"/>
    <cellStyle name="Normal 2 2 5 2 2" xfId="8811"/>
    <cellStyle name="Normal 2 2 5 2 3" xfId="8812"/>
    <cellStyle name="Normal 2 2 5 3" xfId="8813"/>
    <cellStyle name="Normal 2 2 5 4" xfId="8814"/>
    <cellStyle name="Normal 2 2 5 5" xfId="8815"/>
    <cellStyle name="Normal 2 2 5 6" xfId="8816"/>
    <cellStyle name="Normal 2 2 6" xfId="8817"/>
    <cellStyle name="Normal 2 2 6 2" xfId="8818"/>
    <cellStyle name="Normal 2 2 6 2 2" xfId="8819"/>
    <cellStyle name="Normal 2 2 6 3" xfId="8820"/>
    <cellStyle name="Normal 2 2 6 4" xfId="8821"/>
    <cellStyle name="Normal 2 2 6 5" xfId="8822"/>
    <cellStyle name="Normal 2 2 7" xfId="8823"/>
    <cellStyle name="Normal 2 2 8" xfId="8824"/>
    <cellStyle name="Normal 2 2 8 2" xfId="8825"/>
    <cellStyle name="Normal 2 2 8 3" xfId="8826"/>
    <cellStyle name="Normal 2 20" xfId="1836"/>
    <cellStyle name="Normal 2 20 2" xfId="8827"/>
    <cellStyle name="Normal 2 20 3" xfId="8828"/>
    <cellStyle name="Normal 2 21" xfId="1837"/>
    <cellStyle name="Normal 2 21 2" xfId="8829"/>
    <cellStyle name="Normal 2 22" xfId="1838"/>
    <cellStyle name="Normal 2 23" xfId="1839"/>
    <cellStyle name="Normal 2 24" xfId="1840"/>
    <cellStyle name="Normal 2 25" xfId="1841"/>
    <cellStyle name="Normal 2 3" xfId="1842"/>
    <cellStyle name="Normal 2 3 2" xfId="8830"/>
    <cellStyle name="Normal 2 3 2 2" xfId="8831"/>
    <cellStyle name="Normal 2 3 2 3" xfId="8832"/>
    <cellStyle name="Normal 2 3 3" xfId="8833"/>
    <cellStyle name="Normal 2 3 4" xfId="8834"/>
    <cellStyle name="Normal 2 3 4 2" xfId="8835"/>
    <cellStyle name="Normal 2 3 4 2 2" xfId="8836"/>
    <cellStyle name="Normal 2 3 4 3" xfId="8837"/>
    <cellStyle name="Normal 2 3 4 4" xfId="8838"/>
    <cellStyle name="Normal 2 3 4 5" xfId="8839"/>
    <cellStyle name="Normal 2 3 5" xfId="8840"/>
    <cellStyle name="Normal 2 3 5 2" xfId="8841"/>
    <cellStyle name="Normal 2 3 5 2 2" xfId="8842"/>
    <cellStyle name="Normal 2 3 5 3" xfId="8843"/>
    <cellStyle name="Normal 2 3 5 4" xfId="8844"/>
    <cellStyle name="Normal 2 3 5 5" xfId="8845"/>
    <cellStyle name="Normal 2 3 6" xfId="8846"/>
    <cellStyle name="Normal 2 3 6 2" xfId="8847"/>
    <cellStyle name="Normal 2 4" xfId="1843"/>
    <cellStyle name="Normal 2 4 2" xfId="8848"/>
    <cellStyle name="Normal 2 4 2 2" xfId="8849"/>
    <cellStyle name="Normal 2 4 2 3" xfId="8850"/>
    <cellStyle name="Normal 2 4 3" xfId="8851"/>
    <cellStyle name="Normal 2 4 3 2" xfId="8852"/>
    <cellStyle name="Normal 2 4 4" xfId="8853"/>
    <cellStyle name="Normal 2 4 4 2" xfId="8854"/>
    <cellStyle name="Normal 2 4 5" xfId="8855"/>
    <cellStyle name="Normal 2 41" xfId="8856"/>
    <cellStyle name="Normal 2 43" xfId="8857"/>
    <cellStyle name="Normal 2 5" xfId="1844"/>
    <cellStyle name="Normal 2 5 2" xfId="8858"/>
    <cellStyle name="Normal 2 5 2 2" xfId="8859"/>
    <cellStyle name="Normal 2 5 2 2 2" xfId="8860"/>
    <cellStyle name="Normal 2 5 2 2 2 2" xfId="8861"/>
    <cellStyle name="Normal 2 5 2 2 3" xfId="8862"/>
    <cellStyle name="Normal 2 5 2 2 4" xfId="8863"/>
    <cellStyle name="Normal 2 5 2 3" xfId="8864"/>
    <cellStyle name="Normal 2 5 2 3 2" xfId="8865"/>
    <cellStyle name="Normal 2 5 2 3 2 2" xfId="8866"/>
    <cellStyle name="Normal 2 5 2 3 3" xfId="8867"/>
    <cellStyle name="Normal 2 5 2 3 4" xfId="8868"/>
    <cellStyle name="Normal 2 5 2 4" xfId="8869"/>
    <cellStyle name="Normal 2 5 2 4 2" xfId="8870"/>
    <cellStyle name="Normal 2 5 2 5" xfId="8871"/>
    <cellStyle name="Normal 2 5 2 6" xfId="8872"/>
    <cellStyle name="Normal 2 5 2 7" xfId="8873"/>
    <cellStyle name="Normal 2 5 3" xfId="8874"/>
    <cellStyle name="Normal 2 5 3 2" xfId="8875"/>
    <cellStyle name="Normal 2 5 3 2 2" xfId="8876"/>
    <cellStyle name="Normal 2 5 3 3" xfId="8877"/>
    <cellStyle name="Normal 2 5 3 4" xfId="8878"/>
    <cellStyle name="Normal 2 5 4" xfId="8879"/>
    <cellStyle name="Normal 2 5 4 2" xfId="8880"/>
    <cellStyle name="Normal 2 5 4 2 2" xfId="8881"/>
    <cellStyle name="Normal 2 5 4 3" xfId="8882"/>
    <cellStyle name="Normal 2 5 4 4" xfId="8883"/>
    <cellStyle name="Normal 2 5 5" xfId="8884"/>
    <cellStyle name="Normal 2 5 6" xfId="8885"/>
    <cellStyle name="Normal 2 6" xfId="1845"/>
    <cellStyle name="Normal 2 6 2" xfId="8886"/>
    <cellStyle name="Normal 2 6 3" xfId="8887"/>
    <cellStyle name="Normal 2 7" xfId="1846"/>
    <cellStyle name="Normal 2 7 2" xfId="8888"/>
    <cellStyle name="Normal 2 7 2 2" xfId="8889"/>
    <cellStyle name="Normal 2 7 2 2 2" xfId="8890"/>
    <cellStyle name="Normal 2 7 2 2 3" xfId="8891"/>
    <cellStyle name="Normal 2 7 2 3" xfId="8892"/>
    <cellStyle name="Normal 2 7 2 3 2" xfId="8893"/>
    <cellStyle name="Normal 2 7 2 4" xfId="8894"/>
    <cellStyle name="Normal 2 7 2 5" xfId="8895"/>
    <cellStyle name="Normal 2 7 3" xfId="8896"/>
    <cellStyle name="Normal 2 7 3 2" xfId="8897"/>
    <cellStyle name="Normal 2 7 3 2 2" xfId="8898"/>
    <cellStyle name="Normal 2 7 3 3" xfId="8899"/>
    <cellStyle name="Normal 2 7 3 4" xfId="8900"/>
    <cellStyle name="Normal 2 7 3 5" xfId="8901"/>
    <cellStyle name="Normal 2 7 4" xfId="8902"/>
    <cellStyle name="Normal 2 7 4 2" xfId="8903"/>
    <cellStyle name="Normal 2 7 4 2 2" xfId="8904"/>
    <cellStyle name="Normal 2 7 4 3" xfId="8905"/>
    <cellStyle name="Normal 2 7 4 4" xfId="8906"/>
    <cellStyle name="Normal 2 7 4 5" xfId="8907"/>
    <cellStyle name="Normal 2 7 5" xfId="8908"/>
    <cellStyle name="Normal 2 8" xfId="1847"/>
    <cellStyle name="Normal 2 8 2" xfId="8909"/>
    <cellStyle name="Normal 2 8 2 2" xfId="8910"/>
    <cellStyle name="Normal 2 8 2 2 2" xfId="8911"/>
    <cellStyle name="Normal 2 8 2 3" xfId="8912"/>
    <cellStyle name="Normal 2 8 2 4" xfId="8913"/>
    <cellStyle name="Normal 2 8 2 5" xfId="8914"/>
    <cellStyle name="Normal 2 8 3" xfId="8915"/>
    <cellStyle name="Normal 2 8 3 2" xfId="8916"/>
    <cellStyle name="Normal 2 8 3 2 2" xfId="8917"/>
    <cellStyle name="Normal 2 8 3 3" xfId="8918"/>
    <cellStyle name="Normal 2 8 3 4" xfId="8919"/>
    <cellStyle name="Normal 2 8 3 5" xfId="8920"/>
    <cellStyle name="Normal 2 8 4" xfId="8921"/>
    <cellStyle name="Normal 2 9" xfId="1848"/>
    <cellStyle name="Normal 2 9 2" xfId="8922"/>
    <cellStyle name="Normal 2 9 2 2" xfId="8923"/>
    <cellStyle name="Normal 2 9 2 2 2" xfId="8924"/>
    <cellStyle name="Normal 2 9 2 3" xfId="8925"/>
    <cellStyle name="Normal 2 9 2 4" xfId="8926"/>
    <cellStyle name="Normal 2 9 2 5" xfId="8927"/>
    <cellStyle name="Normal 2 9 3" xfId="8928"/>
    <cellStyle name="Normal 2_LGEElecBillingDeterminants2009-10" xfId="8929"/>
    <cellStyle name="Normal 20" xfId="1849"/>
    <cellStyle name="Normal 20 2" xfId="1850"/>
    <cellStyle name="Normal 20 2 2" xfId="8930"/>
    <cellStyle name="Normal 20 2 2 2" xfId="8931"/>
    <cellStyle name="Normal 20 2 3" xfId="8932"/>
    <cellStyle name="Normal 20 2 4" xfId="8933"/>
    <cellStyle name="Normal 20 2 5" xfId="8934"/>
    <cellStyle name="Normal 20 3" xfId="1851"/>
    <cellStyle name="Normal 20 3 2" xfId="8935"/>
    <cellStyle name="Normal 20 3 3" xfId="8936"/>
    <cellStyle name="Normal 20 3 4" xfId="8937"/>
    <cellStyle name="Normal 20 4" xfId="1852"/>
    <cellStyle name="Normal 20 5" xfId="1853"/>
    <cellStyle name="Normal 21" xfId="1854"/>
    <cellStyle name="Normal 21 2" xfId="8938"/>
    <cellStyle name="Normal 22" xfId="1855"/>
    <cellStyle name="Normal 22 2" xfId="8939"/>
    <cellStyle name="Normal 22 2 2" xfId="8940"/>
    <cellStyle name="Normal 22 2 3" xfId="8941"/>
    <cellStyle name="Normal 22 2 4" xfId="8942"/>
    <cellStyle name="Normal 22 2 5" xfId="8943"/>
    <cellStyle name="Normal 22 3" xfId="8944"/>
    <cellStyle name="Normal 23" xfId="1856"/>
    <cellStyle name="Normal 23 2" xfId="8945"/>
    <cellStyle name="Normal 23 2 2" xfId="8946"/>
    <cellStyle name="Normal 23 2 3" xfId="8947"/>
    <cellStyle name="Normal 23 2 4" xfId="8948"/>
    <cellStyle name="Normal 23 2 5" xfId="8949"/>
    <cellStyle name="Normal 23 3" xfId="8950"/>
    <cellStyle name="Normal 24" xfId="1857"/>
    <cellStyle name="Normal 24 2" xfId="8951"/>
    <cellStyle name="Normal 24 3" xfId="8952"/>
    <cellStyle name="Normal 25" xfId="1858"/>
    <cellStyle name="Normal 25 2" xfId="8953"/>
    <cellStyle name="Normal 26" xfId="1859"/>
    <cellStyle name="Normal 26 2" xfId="8954"/>
    <cellStyle name="Normal 26 2 2" xfId="8955"/>
    <cellStyle name="Normal 26 3" xfId="8956"/>
    <cellStyle name="Normal 26 3 2" xfId="8957"/>
    <cellStyle name="Normal 26 3 3" xfId="8958"/>
    <cellStyle name="Normal 26 4" xfId="8959"/>
    <cellStyle name="Normal 26 4 2" xfId="8960"/>
    <cellStyle name="Normal 26 4 3" xfId="8961"/>
    <cellStyle name="Normal 26 5" xfId="8962"/>
    <cellStyle name="Normal 26 5 2" xfId="8963"/>
    <cellStyle name="Normal 26 6" xfId="8964"/>
    <cellStyle name="Normal 26 7" xfId="8965"/>
    <cellStyle name="Normal 26 8" xfId="8966"/>
    <cellStyle name="Normal 27" xfId="1860"/>
    <cellStyle name="Normal 27 2" xfId="8967"/>
    <cellStyle name="Normal 27 2 2" xfId="8968"/>
    <cellStyle name="Normal 27 2 2 2" xfId="8969"/>
    <cellStyle name="Normal 27 2 2 3" xfId="8970"/>
    <cellStyle name="Normal 27 2 3" xfId="8971"/>
    <cellStyle name="Normal 27 2 4" xfId="8972"/>
    <cellStyle name="Normal 27 3" xfId="8973"/>
    <cellStyle name="Normal 27 3 2" xfId="8974"/>
    <cellStyle name="Normal 27 3 3" xfId="8975"/>
    <cellStyle name="Normal 27 4" xfId="8976"/>
    <cellStyle name="Normal 27 5" xfId="8977"/>
    <cellStyle name="Normal 28" xfId="1861"/>
    <cellStyle name="Normal 28 2" xfId="8978"/>
    <cellStyle name="Normal 28 2 2" xfId="8979"/>
    <cellStyle name="Normal 28 2 2 2" xfId="8980"/>
    <cellStyle name="Normal 28 2 3" xfId="8981"/>
    <cellStyle name="Normal 28 2 3 2" xfId="8982"/>
    <cellStyle name="Normal 28 2 4" xfId="8983"/>
    <cellStyle name="Normal 28 3" xfId="8984"/>
    <cellStyle name="Normal 28 3 2" xfId="8985"/>
    <cellStyle name="Normal 28 4" xfId="8986"/>
    <cellStyle name="Normal 28 4 2" xfId="8987"/>
    <cellStyle name="Normal 28 4 3" xfId="8988"/>
    <cellStyle name="Normal 28 5" xfId="8989"/>
    <cellStyle name="Normal 28 5 2" xfId="8990"/>
    <cellStyle name="Normal 28 6" xfId="8991"/>
    <cellStyle name="Normal 28 7" xfId="8992"/>
    <cellStyle name="Normal 28 8" xfId="8993"/>
    <cellStyle name="Normal 29" xfId="1862"/>
    <cellStyle name="Normal 29 2" xfId="8994"/>
    <cellStyle name="Normal 29 2 2" xfId="8995"/>
    <cellStyle name="Normal 29 2 3" xfId="8996"/>
    <cellStyle name="Normal 29 2 4" xfId="8997"/>
    <cellStyle name="Normal 29 3" xfId="8998"/>
    <cellStyle name="Normal 29 3 2" xfId="8999"/>
    <cellStyle name="Normal 29 4" xfId="9000"/>
    <cellStyle name="Normal 29 5" xfId="9001"/>
    <cellStyle name="Normal 29 6" xfId="9002"/>
    <cellStyle name="Normal 3" xfId="60"/>
    <cellStyle name="Normal 3 10" xfId="1863"/>
    <cellStyle name="Normal 3 11" xfId="1864"/>
    <cellStyle name="Normal 3 12" xfId="1865"/>
    <cellStyle name="Normal 3 13" xfId="1866"/>
    <cellStyle name="Normal 3 14" xfId="1867"/>
    <cellStyle name="Normal 3 15" xfId="1868"/>
    <cellStyle name="Normal 3 16" xfId="1869"/>
    <cellStyle name="Normal 3 17" xfId="1870"/>
    <cellStyle name="Normal 3 17 2" xfId="9003"/>
    <cellStyle name="Normal 3 17 2 2" xfId="9004"/>
    <cellStyle name="Normal 3 17 3" xfId="9005"/>
    <cellStyle name="Normal 3 18" xfId="1871"/>
    <cellStyle name="Normal 3 18 2" xfId="9006"/>
    <cellStyle name="Normal 3 18 2 2" xfId="9007"/>
    <cellStyle name="Normal 3 18 2 3" xfId="9008"/>
    <cellStyle name="Normal 3 18 3" xfId="9009"/>
    <cellStyle name="Normal 3 18 3 2" xfId="9010"/>
    <cellStyle name="Normal 3 18 4" xfId="9011"/>
    <cellStyle name="Normal 3 18 5" xfId="9012"/>
    <cellStyle name="Normal 3 18 6" xfId="9013"/>
    <cellStyle name="Normal 3 19" xfId="9014"/>
    <cellStyle name="Normal 3 19 2" xfId="9015"/>
    <cellStyle name="Normal 3 19 3" xfId="9016"/>
    <cellStyle name="Normal 3 2" xfId="1872"/>
    <cellStyle name="Normal 3 2 2" xfId="9017"/>
    <cellStyle name="Normal 3 2 2 2" xfId="9018"/>
    <cellStyle name="Normal 3 2 2 3" xfId="9019"/>
    <cellStyle name="Normal 3 2 3" xfId="9020"/>
    <cellStyle name="Normal 3 2 3 2" xfId="9021"/>
    <cellStyle name="Normal 3 2 4" xfId="9022"/>
    <cellStyle name="Normal 3 2 4 2" xfId="9023"/>
    <cellStyle name="Normal 3 2 4 3" xfId="9024"/>
    <cellStyle name="Normal 3 2 4 4" xfId="9025"/>
    <cellStyle name="Normal 3 20" xfId="9026"/>
    <cellStyle name="Normal 3 20 2" xfId="9027"/>
    <cellStyle name="Normal 3 20 3" xfId="9028"/>
    <cellStyle name="Normal 3 21" xfId="9029"/>
    <cellStyle name="Normal 3 22" xfId="9030"/>
    <cellStyle name="Normal 3 23" xfId="9031"/>
    <cellStyle name="Normal 3 3" xfId="1873"/>
    <cellStyle name="Normal 3 3 2" xfId="9032"/>
    <cellStyle name="Normal 3 3 2 2" xfId="9033"/>
    <cellStyle name="Normal 3 3 2 3" xfId="9034"/>
    <cellStyle name="Normal 3 3 3" xfId="9035"/>
    <cellStyle name="Normal 3 3 3 2" xfId="9036"/>
    <cellStyle name="Normal 3 3 4" xfId="9037"/>
    <cellStyle name="Normal 3 3 5" xfId="9038"/>
    <cellStyle name="Normal 3 4" xfId="1874"/>
    <cellStyle name="Normal 3 4 2" xfId="9039"/>
    <cellStyle name="Normal 3 4 3" xfId="9040"/>
    <cellStyle name="Normal 3 4 3 2" xfId="9041"/>
    <cellStyle name="Normal 3 4 4" xfId="9042"/>
    <cellStyle name="Normal 3 4 5" xfId="9043"/>
    <cellStyle name="Normal 3 5" xfId="1875"/>
    <cellStyle name="Normal 3 5 2" xfId="9044"/>
    <cellStyle name="Normal 3 6" xfId="1876"/>
    <cellStyle name="Normal 3 7" xfId="1877"/>
    <cellStyle name="Normal 3 8" xfId="1878"/>
    <cellStyle name="Normal 3 9" xfId="1879"/>
    <cellStyle name="Normal 3_LGEElecBillingDeterminants2009-10" xfId="9045"/>
    <cellStyle name="Normal 30" xfId="1880"/>
    <cellStyle name="Normal 30 2" xfId="9046"/>
    <cellStyle name="Normal 30 2 2" xfId="9047"/>
    <cellStyle name="Normal 30 2 3" xfId="9048"/>
    <cellStyle name="Normal 30 2 4" xfId="9049"/>
    <cellStyle name="Normal 30 3" xfId="9050"/>
    <cellStyle name="Normal 30 3 2" xfId="9051"/>
    <cellStyle name="Normal 30 4" xfId="9052"/>
    <cellStyle name="Normal 30 5" xfId="9053"/>
    <cellStyle name="Normal 30 6" xfId="9054"/>
    <cellStyle name="Normal 30 7" xfId="9055"/>
    <cellStyle name="Normal 31" xfId="1881"/>
    <cellStyle name="Normal 31 2" xfId="1882"/>
    <cellStyle name="Normal 31 2 2" xfId="9056"/>
    <cellStyle name="Normal 31 2 3" xfId="9057"/>
    <cellStyle name="Normal 31 2 4" xfId="9058"/>
    <cellStyle name="Normal 31 3" xfId="1883"/>
    <cellStyle name="Normal 31 3 2" xfId="9059"/>
    <cellStyle name="Normal 31 4" xfId="1884"/>
    <cellStyle name="Normal 31 5" xfId="1885"/>
    <cellStyle name="Normal 31 6" xfId="9060"/>
    <cellStyle name="Normal 31 7" xfId="9061"/>
    <cellStyle name="Normal 32" xfId="1886"/>
    <cellStyle name="Normal 32 2" xfId="9062"/>
    <cellStyle name="Normal 32 2 2" xfId="9063"/>
    <cellStyle name="Normal 32 2 3" xfId="9064"/>
    <cellStyle name="Normal 32 2 4" xfId="9065"/>
    <cellStyle name="Normal 32 3" xfId="9066"/>
    <cellStyle name="Normal 32 3 2" xfId="9067"/>
    <cellStyle name="Normal 32 4" xfId="9068"/>
    <cellStyle name="Normal 32 5" xfId="9069"/>
    <cellStyle name="Normal 32 6" xfId="9070"/>
    <cellStyle name="Normal 32 7" xfId="9071"/>
    <cellStyle name="Normal 33" xfId="1887"/>
    <cellStyle name="Normal 33 2" xfId="9072"/>
    <cellStyle name="Normal 33 2 2" xfId="9073"/>
    <cellStyle name="Normal 33 2 3" xfId="9074"/>
    <cellStyle name="Normal 33 2 4" xfId="9075"/>
    <cellStyle name="Normal 33 3" xfId="9076"/>
    <cellStyle name="Normal 33 4" xfId="9077"/>
    <cellStyle name="Normal 33 5" xfId="9078"/>
    <cellStyle name="Normal 33 6" xfId="9079"/>
    <cellStyle name="Normal 34" xfId="1888"/>
    <cellStyle name="Normal 34 2" xfId="9080"/>
    <cellStyle name="Normal 34 2 2" xfId="9081"/>
    <cellStyle name="Normal 34 3" xfId="9082"/>
    <cellStyle name="Normal 34 4" xfId="9083"/>
    <cellStyle name="Normal 34 4 2" xfId="9084"/>
    <cellStyle name="Normal 34 4 3" xfId="9085"/>
    <cellStyle name="Normal 34 5" xfId="9086"/>
    <cellStyle name="Normal 34 6" xfId="9087"/>
    <cellStyle name="Normal 34 7" xfId="9088"/>
    <cellStyle name="Normal 35" xfId="63"/>
    <cellStyle name="Normal 35 2" xfId="9089"/>
    <cellStyle name="Normal 35 2 2" xfId="9090"/>
    <cellStyle name="Normal 35 2 3" xfId="9091"/>
    <cellStyle name="Normal 35 3" xfId="9092"/>
    <cellStyle name="Normal 35 4" xfId="9093"/>
    <cellStyle name="Normal 35 5" xfId="9094"/>
    <cellStyle name="Normal 36" xfId="2154"/>
    <cellStyle name="Normal 36 2" xfId="1889"/>
    <cellStyle name="Normal 36 2 2" xfId="9095"/>
    <cellStyle name="Normal 36 2 3" xfId="9096"/>
    <cellStyle name="Normal 36 3" xfId="1890"/>
    <cellStyle name="Normal 36 4" xfId="1891"/>
    <cellStyle name="Normal 36 5" xfId="1892"/>
    <cellStyle name="Normal 37" xfId="1893"/>
    <cellStyle name="Normal 37 2" xfId="9097"/>
    <cellStyle name="Normal 37 2 2" xfId="9098"/>
    <cellStyle name="Normal 37 3" xfId="9099"/>
    <cellStyle name="Normal 37 4" xfId="9100"/>
    <cellStyle name="Normal 37 5" xfId="9101"/>
    <cellStyle name="Normal 38" xfId="1894"/>
    <cellStyle name="Normal 38 2" xfId="9102"/>
    <cellStyle name="Normal 38 2 2" xfId="9103"/>
    <cellStyle name="Normal 38 3" xfId="9104"/>
    <cellStyle name="Normal 38 4" xfId="9105"/>
    <cellStyle name="Normal 38 5" xfId="9106"/>
    <cellStyle name="Normal 39" xfId="9107"/>
    <cellStyle name="Normal 39 2" xfId="9108"/>
    <cellStyle name="Normal 39 3" xfId="9109"/>
    <cellStyle name="Normal 4" xfId="61"/>
    <cellStyle name="Normal 4 10" xfId="9110"/>
    <cellStyle name="Normal 4 11" xfId="9111"/>
    <cellStyle name="Normal 4 2" xfId="62"/>
    <cellStyle name="Normal 4 2 10" xfId="9112"/>
    <cellStyle name="Normal 4 2 10 2" xfId="9113"/>
    <cellStyle name="Normal 4 2 10 2 2" xfId="9114"/>
    <cellStyle name="Normal 4 2 10 3" xfId="9115"/>
    <cellStyle name="Normal 4 2 10 4" xfId="9116"/>
    <cellStyle name="Normal 4 2 10 5" xfId="9117"/>
    <cellStyle name="Normal 4 2 11" xfId="9118"/>
    <cellStyle name="Normal 4 2 2" xfId="9119"/>
    <cellStyle name="Normal 4 2 2 10" xfId="9120"/>
    <cellStyle name="Normal 4 2 2 11" xfId="9121"/>
    <cellStyle name="Normal 4 2 2 2" xfId="9122"/>
    <cellStyle name="Normal 4 2 2 2 10" xfId="9123"/>
    <cellStyle name="Normal 4 2 2 2 2" xfId="9124"/>
    <cellStyle name="Normal 4 2 2 2 2 2" xfId="9125"/>
    <cellStyle name="Normal 4 2 2 2 2 2 2" xfId="9126"/>
    <cellStyle name="Normal 4 2 2 2 2 2 2 2" xfId="9127"/>
    <cellStyle name="Normal 4 2 2 2 2 2 2 2 2" xfId="9128"/>
    <cellStyle name="Normal 4 2 2 2 2 2 2 2 3" xfId="9129"/>
    <cellStyle name="Normal 4 2 2 2 2 2 2 3" xfId="9130"/>
    <cellStyle name="Normal 4 2 2 2 2 2 2 3 2" xfId="9131"/>
    <cellStyle name="Normal 4 2 2 2 2 2 2 4" xfId="9132"/>
    <cellStyle name="Normal 4 2 2 2 2 2 2 5" xfId="9133"/>
    <cellStyle name="Normal 4 2 2 2 2 2 3" xfId="9134"/>
    <cellStyle name="Normal 4 2 2 2 2 2 3 2" xfId="9135"/>
    <cellStyle name="Normal 4 2 2 2 2 2 3 3" xfId="9136"/>
    <cellStyle name="Normal 4 2 2 2 2 2 4" xfId="9137"/>
    <cellStyle name="Normal 4 2 2 2 2 2 4 2" xfId="9138"/>
    <cellStyle name="Normal 4 2 2 2 2 2 5" xfId="9139"/>
    <cellStyle name="Normal 4 2 2 2 2 2 6" xfId="9140"/>
    <cellStyle name="Normal 4 2 2 2 2 3" xfId="9141"/>
    <cellStyle name="Normal 4 2 2 2 2 3 2" xfId="9142"/>
    <cellStyle name="Normal 4 2 2 2 2 3 2 2" xfId="9143"/>
    <cellStyle name="Normal 4 2 2 2 2 3 2 2 2" xfId="9144"/>
    <cellStyle name="Normal 4 2 2 2 2 3 2 3" xfId="9145"/>
    <cellStyle name="Normal 4 2 2 2 2 3 2 4" xfId="9146"/>
    <cellStyle name="Normal 4 2 2 2 2 3 2 5" xfId="9147"/>
    <cellStyle name="Normal 4 2 2 2 2 3 3" xfId="9148"/>
    <cellStyle name="Normal 4 2 2 2 2 3 3 2" xfId="9149"/>
    <cellStyle name="Normal 4 2 2 2 2 3 4" xfId="9150"/>
    <cellStyle name="Normal 4 2 2 2 2 3 5" xfId="9151"/>
    <cellStyle name="Normal 4 2 2 2 2 3 6" xfId="9152"/>
    <cellStyle name="Normal 4 2 2 2 2 4" xfId="9153"/>
    <cellStyle name="Normal 4 2 2 2 2 4 2" xfId="9154"/>
    <cellStyle name="Normal 4 2 2 2 2 4 2 2" xfId="9155"/>
    <cellStyle name="Normal 4 2 2 2 2 4 3" xfId="9156"/>
    <cellStyle name="Normal 4 2 2 2 2 4 4" xfId="9157"/>
    <cellStyle name="Normal 4 2 2 2 2 4 5" xfId="9158"/>
    <cellStyle name="Normal 4 2 2 2 2 5" xfId="9159"/>
    <cellStyle name="Normal 4 2 2 2 2 5 2" xfId="9160"/>
    <cellStyle name="Normal 4 2 2 2 2 5 2 2" xfId="9161"/>
    <cellStyle name="Normal 4 2 2 2 2 5 3" xfId="9162"/>
    <cellStyle name="Normal 4 2 2 2 2 5 4" xfId="9163"/>
    <cellStyle name="Normal 4 2 2 2 2 5 5" xfId="9164"/>
    <cellStyle name="Normal 4 2 2 2 2 6" xfId="9165"/>
    <cellStyle name="Normal 4 2 2 2 2 6 2" xfId="9166"/>
    <cellStyle name="Normal 4 2 2 2 2 7" xfId="9167"/>
    <cellStyle name="Normal 4 2 2 2 2 8" xfId="9168"/>
    <cellStyle name="Normal 4 2 2 2 2 9" xfId="9169"/>
    <cellStyle name="Normal 4 2 2 2 3" xfId="9170"/>
    <cellStyle name="Normal 4 2 2 2 3 2" xfId="9171"/>
    <cellStyle name="Normal 4 2 2 2 3 2 2" xfId="9172"/>
    <cellStyle name="Normal 4 2 2 2 3 2 2 2" xfId="9173"/>
    <cellStyle name="Normal 4 2 2 2 3 2 2 3" xfId="9174"/>
    <cellStyle name="Normal 4 2 2 2 3 2 3" xfId="9175"/>
    <cellStyle name="Normal 4 2 2 2 3 2 3 2" xfId="9176"/>
    <cellStyle name="Normal 4 2 2 2 3 2 4" xfId="9177"/>
    <cellStyle name="Normal 4 2 2 2 3 2 5" xfId="9178"/>
    <cellStyle name="Normal 4 2 2 2 3 3" xfId="9179"/>
    <cellStyle name="Normal 4 2 2 2 3 3 2" xfId="9180"/>
    <cellStyle name="Normal 4 2 2 2 3 3 3" xfId="9181"/>
    <cellStyle name="Normal 4 2 2 2 3 4" xfId="9182"/>
    <cellStyle name="Normal 4 2 2 2 3 4 2" xfId="9183"/>
    <cellStyle name="Normal 4 2 2 2 3 5" xfId="9184"/>
    <cellStyle name="Normal 4 2 2 2 3 6" xfId="9185"/>
    <cellStyle name="Normal 4 2 2 2 4" xfId="9186"/>
    <cellStyle name="Normal 4 2 2 2 4 2" xfId="9187"/>
    <cellStyle name="Normal 4 2 2 2 4 2 2" xfId="9188"/>
    <cellStyle name="Normal 4 2 2 2 4 2 2 2" xfId="9189"/>
    <cellStyle name="Normal 4 2 2 2 4 2 3" xfId="9190"/>
    <cellStyle name="Normal 4 2 2 2 4 2 4" xfId="9191"/>
    <cellStyle name="Normal 4 2 2 2 4 2 5" xfId="9192"/>
    <cellStyle name="Normal 4 2 2 2 4 3" xfId="9193"/>
    <cellStyle name="Normal 4 2 2 2 4 3 2" xfId="9194"/>
    <cellStyle name="Normal 4 2 2 2 4 4" xfId="9195"/>
    <cellStyle name="Normal 4 2 2 2 4 5" xfId="9196"/>
    <cellStyle name="Normal 4 2 2 2 4 6" xfId="9197"/>
    <cellStyle name="Normal 4 2 2 2 5" xfId="9198"/>
    <cellStyle name="Normal 4 2 2 2 5 2" xfId="9199"/>
    <cellStyle name="Normal 4 2 2 2 5 2 2" xfId="9200"/>
    <cellStyle name="Normal 4 2 2 2 5 3" xfId="9201"/>
    <cellStyle name="Normal 4 2 2 2 5 4" xfId="9202"/>
    <cellStyle name="Normal 4 2 2 2 5 5" xfId="9203"/>
    <cellStyle name="Normal 4 2 2 2 6" xfId="9204"/>
    <cellStyle name="Normal 4 2 2 2 6 2" xfId="9205"/>
    <cellStyle name="Normal 4 2 2 2 6 2 2" xfId="9206"/>
    <cellStyle name="Normal 4 2 2 2 6 3" xfId="9207"/>
    <cellStyle name="Normal 4 2 2 2 6 4" xfId="9208"/>
    <cellStyle name="Normal 4 2 2 2 6 5" xfId="9209"/>
    <cellStyle name="Normal 4 2 2 2 7" xfId="9210"/>
    <cellStyle name="Normal 4 2 2 2 7 2" xfId="9211"/>
    <cellStyle name="Normal 4 2 2 2 8" xfId="9212"/>
    <cellStyle name="Normal 4 2 2 2 9" xfId="9213"/>
    <cellStyle name="Normal 4 2 2 3" xfId="9214"/>
    <cellStyle name="Normal 4 2 2 3 2" xfId="9215"/>
    <cellStyle name="Normal 4 2 2 3 2 2" xfId="9216"/>
    <cellStyle name="Normal 4 2 2 3 2 2 2" xfId="9217"/>
    <cellStyle name="Normal 4 2 2 3 2 2 2 2" xfId="9218"/>
    <cellStyle name="Normal 4 2 2 3 2 2 2 3" xfId="9219"/>
    <cellStyle name="Normal 4 2 2 3 2 2 3" xfId="9220"/>
    <cellStyle name="Normal 4 2 2 3 2 2 3 2" xfId="9221"/>
    <cellStyle name="Normal 4 2 2 3 2 2 4" xfId="9222"/>
    <cellStyle name="Normal 4 2 2 3 2 2 5" xfId="9223"/>
    <cellStyle name="Normal 4 2 2 3 2 3" xfId="9224"/>
    <cellStyle name="Normal 4 2 2 3 2 3 2" xfId="9225"/>
    <cellStyle name="Normal 4 2 2 3 2 3 3" xfId="9226"/>
    <cellStyle name="Normal 4 2 2 3 2 4" xfId="9227"/>
    <cellStyle name="Normal 4 2 2 3 2 4 2" xfId="9228"/>
    <cellStyle name="Normal 4 2 2 3 2 5" xfId="9229"/>
    <cellStyle name="Normal 4 2 2 3 2 6" xfId="9230"/>
    <cellStyle name="Normal 4 2 2 3 3" xfId="9231"/>
    <cellStyle name="Normal 4 2 2 3 3 2" xfId="9232"/>
    <cellStyle name="Normal 4 2 2 3 3 2 2" xfId="9233"/>
    <cellStyle name="Normal 4 2 2 3 3 2 2 2" xfId="9234"/>
    <cellStyle name="Normal 4 2 2 3 3 2 3" xfId="9235"/>
    <cellStyle name="Normal 4 2 2 3 3 2 4" xfId="9236"/>
    <cellStyle name="Normal 4 2 2 3 3 2 5" xfId="9237"/>
    <cellStyle name="Normal 4 2 2 3 3 3" xfId="9238"/>
    <cellStyle name="Normal 4 2 2 3 3 3 2" xfId="9239"/>
    <cellStyle name="Normal 4 2 2 3 3 4" xfId="9240"/>
    <cellStyle name="Normal 4 2 2 3 3 5" xfId="9241"/>
    <cellStyle name="Normal 4 2 2 3 3 6" xfId="9242"/>
    <cellStyle name="Normal 4 2 2 3 4" xfId="9243"/>
    <cellStyle name="Normal 4 2 2 3 4 2" xfId="9244"/>
    <cellStyle name="Normal 4 2 2 3 4 2 2" xfId="9245"/>
    <cellStyle name="Normal 4 2 2 3 4 3" xfId="9246"/>
    <cellStyle name="Normal 4 2 2 3 4 4" xfId="9247"/>
    <cellStyle name="Normal 4 2 2 3 4 5" xfId="9248"/>
    <cellStyle name="Normal 4 2 2 3 5" xfId="9249"/>
    <cellStyle name="Normal 4 2 2 3 5 2" xfId="9250"/>
    <cellStyle name="Normal 4 2 2 3 5 2 2" xfId="9251"/>
    <cellStyle name="Normal 4 2 2 3 5 3" xfId="9252"/>
    <cellStyle name="Normal 4 2 2 3 5 4" xfId="9253"/>
    <cellStyle name="Normal 4 2 2 3 5 5" xfId="9254"/>
    <cellStyle name="Normal 4 2 2 3 6" xfId="9255"/>
    <cellStyle name="Normal 4 2 2 3 6 2" xfId="9256"/>
    <cellStyle name="Normal 4 2 2 3 7" xfId="9257"/>
    <cellStyle name="Normal 4 2 2 3 8" xfId="9258"/>
    <cellStyle name="Normal 4 2 2 3 9" xfId="9259"/>
    <cellStyle name="Normal 4 2 2 4" xfId="9260"/>
    <cellStyle name="Normal 4 2 2 4 2" xfId="9261"/>
    <cellStyle name="Normal 4 2 2 4 2 2" xfId="9262"/>
    <cellStyle name="Normal 4 2 2 4 2 2 2" xfId="9263"/>
    <cellStyle name="Normal 4 2 2 4 2 2 3" xfId="9264"/>
    <cellStyle name="Normal 4 2 2 4 2 3" xfId="9265"/>
    <cellStyle name="Normal 4 2 2 4 2 3 2" xfId="9266"/>
    <cellStyle name="Normal 4 2 2 4 2 4" xfId="9267"/>
    <cellStyle name="Normal 4 2 2 4 2 5" xfId="9268"/>
    <cellStyle name="Normal 4 2 2 4 3" xfId="9269"/>
    <cellStyle name="Normal 4 2 2 4 3 2" xfId="9270"/>
    <cellStyle name="Normal 4 2 2 4 3 3" xfId="9271"/>
    <cellStyle name="Normal 4 2 2 4 4" xfId="9272"/>
    <cellStyle name="Normal 4 2 2 4 4 2" xfId="9273"/>
    <cellStyle name="Normal 4 2 2 4 5" xfId="9274"/>
    <cellStyle name="Normal 4 2 2 4 6" xfId="9275"/>
    <cellStyle name="Normal 4 2 2 5" xfId="9276"/>
    <cellStyle name="Normal 4 2 2 5 2" xfId="9277"/>
    <cellStyle name="Normal 4 2 2 5 2 2" xfId="9278"/>
    <cellStyle name="Normal 4 2 2 5 2 2 2" xfId="9279"/>
    <cellStyle name="Normal 4 2 2 5 2 3" xfId="9280"/>
    <cellStyle name="Normal 4 2 2 5 2 4" xfId="9281"/>
    <cellStyle name="Normal 4 2 2 5 2 5" xfId="9282"/>
    <cellStyle name="Normal 4 2 2 5 3" xfId="9283"/>
    <cellStyle name="Normal 4 2 2 5 3 2" xfId="9284"/>
    <cellStyle name="Normal 4 2 2 5 4" xfId="9285"/>
    <cellStyle name="Normal 4 2 2 5 5" xfId="9286"/>
    <cellStyle name="Normal 4 2 2 5 6" xfId="9287"/>
    <cellStyle name="Normal 4 2 2 6" xfId="9288"/>
    <cellStyle name="Normal 4 2 2 6 2" xfId="9289"/>
    <cellStyle name="Normal 4 2 2 6 2 2" xfId="9290"/>
    <cellStyle name="Normal 4 2 2 6 3" xfId="9291"/>
    <cellStyle name="Normal 4 2 2 6 4" xfId="9292"/>
    <cellStyle name="Normal 4 2 2 6 5" xfId="9293"/>
    <cellStyle name="Normal 4 2 2 7" xfId="9294"/>
    <cellStyle name="Normal 4 2 2 7 2" xfId="9295"/>
    <cellStyle name="Normal 4 2 2 7 2 2" xfId="9296"/>
    <cellStyle name="Normal 4 2 2 7 3" xfId="9297"/>
    <cellStyle name="Normal 4 2 2 7 4" xfId="9298"/>
    <cellStyle name="Normal 4 2 2 7 5" xfId="9299"/>
    <cellStyle name="Normal 4 2 2 8" xfId="9300"/>
    <cellStyle name="Normal 4 2 2 8 2" xfId="9301"/>
    <cellStyle name="Normal 4 2 2 9" xfId="9302"/>
    <cellStyle name="Normal 4 2 3" xfId="9303"/>
    <cellStyle name="Normal 4 2 3 10" xfId="9304"/>
    <cellStyle name="Normal 4 2 3 11" xfId="9305"/>
    <cellStyle name="Normal 4 2 3 2" xfId="9306"/>
    <cellStyle name="Normal 4 2 3 2 10" xfId="9307"/>
    <cellStyle name="Normal 4 2 3 2 2" xfId="9308"/>
    <cellStyle name="Normal 4 2 3 2 2 2" xfId="9309"/>
    <cellStyle name="Normal 4 2 3 2 2 2 2" xfId="9310"/>
    <cellStyle name="Normal 4 2 3 2 2 2 2 2" xfId="9311"/>
    <cellStyle name="Normal 4 2 3 2 2 2 2 2 2" xfId="9312"/>
    <cellStyle name="Normal 4 2 3 2 2 2 2 2 3" xfId="9313"/>
    <cellStyle name="Normal 4 2 3 2 2 2 2 3" xfId="9314"/>
    <cellStyle name="Normal 4 2 3 2 2 2 2 3 2" xfId="9315"/>
    <cellStyle name="Normal 4 2 3 2 2 2 2 4" xfId="9316"/>
    <cellStyle name="Normal 4 2 3 2 2 2 2 5" xfId="9317"/>
    <cellStyle name="Normal 4 2 3 2 2 2 3" xfId="9318"/>
    <cellStyle name="Normal 4 2 3 2 2 2 3 2" xfId="9319"/>
    <cellStyle name="Normal 4 2 3 2 2 2 3 3" xfId="9320"/>
    <cellStyle name="Normal 4 2 3 2 2 2 4" xfId="9321"/>
    <cellStyle name="Normal 4 2 3 2 2 2 4 2" xfId="9322"/>
    <cellStyle name="Normal 4 2 3 2 2 2 5" xfId="9323"/>
    <cellStyle name="Normal 4 2 3 2 2 2 6" xfId="9324"/>
    <cellStyle name="Normal 4 2 3 2 2 3" xfId="9325"/>
    <cellStyle name="Normal 4 2 3 2 2 3 2" xfId="9326"/>
    <cellStyle name="Normal 4 2 3 2 2 3 2 2" xfId="9327"/>
    <cellStyle name="Normal 4 2 3 2 2 3 2 2 2" xfId="9328"/>
    <cellStyle name="Normal 4 2 3 2 2 3 2 3" xfId="9329"/>
    <cellStyle name="Normal 4 2 3 2 2 3 2 4" xfId="9330"/>
    <cellStyle name="Normal 4 2 3 2 2 3 2 5" xfId="9331"/>
    <cellStyle name="Normal 4 2 3 2 2 3 3" xfId="9332"/>
    <cellStyle name="Normal 4 2 3 2 2 3 3 2" xfId="9333"/>
    <cellStyle name="Normal 4 2 3 2 2 3 4" xfId="9334"/>
    <cellStyle name="Normal 4 2 3 2 2 3 5" xfId="9335"/>
    <cellStyle name="Normal 4 2 3 2 2 3 6" xfId="9336"/>
    <cellStyle name="Normal 4 2 3 2 2 4" xfId="9337"/>
    <cellStyle name="Normal 4 2 3 2 2 4 2" xfId="9338"/>
    <cellStyle name="Normal 4 2 3 2 2 4 2 2" xfId="9339"/>
    <cellStyle name="Normal 4 2 3 2 2 4 3" xfId="9340"/>
    <cellStyle name="Normal 4 2 3 2 2 4 4" xfId="9341"/>
    <cellStyle name="Normal 4 2 3 2 2 4 5" xfId="9342"/>
    <cellStyle name="Normal 4 2 3 2 2 5" xfId="9343"/>
    <cellStyle name="Normal 4 2 3 2 2 5 2" xfId="9344"/>
    <cellStyle name="Normal 4 2 3 2 2 5 2 2" xfId="9345"/>
    <cellStyle name="Normal 4 2 3 2 2 5 3" xfId="9346"/>
    <cellStyle name="Normal 4 2 3 2 2 5 4" xfId="9347"/>
    <cellStyle name="Normal 4 2 3 2 2 5 5" xfId="9348"/>
    <cellStyle name="Normal 4 2 3 2 2 6" xfId="9349"/>
    <cellStyle name="Normal 4 2 3 2 2 6 2" xfId="9350"/>
    <cellStyle name="Normal 4 2 3 2 2 7" xfId="9351"/>
    <cellStyle name="Normal 4 2 3 2 2 8" xfId="9352"/>
    <cellStyle name="Normal 4 2 3 2 2 9" xfId="9353"/>
    <cellStyle name="Normal 4 2 3 2 3" xfId="9354"/>
    <cellStyle name="Normal 4 2 3 2 3 2" xfId="9355"/>
    <cellStyle name="Normal 4 2 3 2 3 2 2" xfId="9356"/>
    <cellStyle name="Normal 4 2 3 2 3 2 2 2" xfId="9357"/>
    <cellStyle name="Normal 4 2 3 2 3 2 2 3" xfId="9358"/>
    <cellStyle name="Normal 4 2 3 2 3 2 3" xfId="9359"/>
    <cellStyle name="Normal 4 2 3 2 3 2 3 2" xfId="9360"/>
    <cellStyle name="Normal 4 2 3 2 3 2 4" xfId="9361"/>
    <cellStyle name="Normal 4 2 3 2 3 2 5" xfId="9362"/>
    <cellStyle name="Normal 4 2 3 2 3 3" xfId="9363"/>
    <cellStyle name="Normal 4 2 3 2 3 3 2" xfId="9364"/>
    <cellStyle name="Normal 4 2 3 2 3 3 3" xfId="9365"/>
    <cellStyle name="Normal 4 2 3 2 3 4" xfId="9366"/>
    <cellStyle name="Normal 4 2 3 2 3 4 2" xfId="9367"/>
    <cellStyle name="Normal 4 2 3 2 3 5" xfId="9368"/>
    <cellStyle name="Normal 4 2 3 2 3 6" xfId="9369"/>
    <cellStyle name="Normal 4 2 3 2 4" xfId="9370"/>
    <cellStyle name="Normal 4 2 3 2 4 2" xfId="9371"/>
    <cellStyle name="Normal 4 2 3 2 4 2 2" xfId="9372"/>
    <cellStyle name="Normal 4 2 3 2 4 2 2 2" xfId="9373"/>
    <cellStyle name="Normal 4 2 3 2 4 2 3" xfId="9374"/>
    <cellStyle name="Normal 4 2 3 2 4 2 4" xfId="9375"/>
    <cellStyle name="Normal 4 2 3 2 4 2 5" xfId="9376"/>
    <cellStyle name="Normal 4 2 3 2 4 3" xfId="9377"/>
    <cellStyle name="Normal 4 2 3 2 4 3 2" xfId="9378"/>
    <cellStyle name="Normal 4 2 3 2 4 4" xfId="9379"/>
    <cellStyle name="Normal 4 2 3 2 4 5" xfId="9380"/>
    <cellStyle name="Normal 4 2 3 2 4 6" xfId="9381"/>
    <cellStyle name="Normal 4 2 3 2 5" xfId="9382"/>
    <cellStyle name="Normal 4 2 3 2 5 2" xfId="9383"/>
    <cellStyle name="Normal 4 2 3 2 5 2 2" xfId="9384"/>
    <cellStyle name="Normal 4 2 3 2 5 3" xfId="9385"/>
    <cellStyle name="Normal 4 2 3 2 5 4" xfId="9386"/>
    <cellStyle name="Normal 4 2 3 2 5 5" xfId="9387"/>
    <cellStyle name="Normal 4 2 3 2 6" xfId="9388"/>
    <cellStyle name="Normal 4 2 3 2 6 2" xfId="9389"/>
    <cellStyle name="Normal 4 2 3 2 6 2 2" xfId="9390"/>
    <cellStyle name="Normal 4 2 3 2 6 3" xfId="9391"/>
    <cellStyle name="Normal 4 2 3 2 6 4" xfId="9392"/>
    <cellStyle name="Normal 4 2 3 2 6 5" xfId="9393"/>
    <cellStyle name="Normal 4 2 3 2 7" xfId="9394"/>
    <cellStyle name="Normal 4 2 3 2 7 2" xfId="9395"/>
    <cellStyle name="Normal 4 2 3 2 8" xfId="9396"/>
    <cellStyle name="Normal 4 2 3 2 9" xfId="9397"/>
    <cellStyle name="Normal 4 2 3 3" xfId="9398"/>
    <cellStyle name="Normal 4 2 3 3 2" xfId="9399"/>
    <cellStyle name="Normal 4 2 3 3 2 2" xfId="9400"/>
    <cellStyle name="Normal 4 2 3 3 2 2 2" xfId="9401"/>
    <cellStyle name="Normal 4 2 3 3 2 2 2 2" xfId="9402"/>
    <cellStyle name="Normal 4 2 3 3 2 2 2 3" xfId="9403"/>
    <cellStyle name="Normal 4 2 3 3 2 2 3" xfId="9404"/>
    <cellStyle name="Normal 4 2 3 3 2 2 3 2" xfId="9405"/>
    <cellStyle name="Normal 4 2 3 3 2 2 4" xfId="9406"/>
    <cellStyle name="Normal 4 2 3 3 2 2 5" xfId="9407"/>
    <cellStyle name="Normal 4 2 3 3 2 3" xfId="9408"/>
    <cellStyle name="Normal 4 2 3 3 2 3 2" xfId="9409"/>
    <cellStyle name="Normal 4 2 3 3 2 3 3" xfId="9410"/>
    <cellStyle name="Normal 4 2 3 3 2 4" xfId="9411"/>
    <cellStyle name="Normal 4 2 3 3 2 4 2" xfId="9412"/>
    <cellStyle name="Normal 4 2 3 3 2 5" xfId="9413"/>
    <cellStyle name="Normal 4 2 3 3 2 6" xfId="9414"/>
    <cellStyle name="Normal 4 2 3 3 3" xfId="9415"/>
    <cellStyle name="Normal 4 2 3 3 3 2" xfId="9416"/>
    <cellStyle name="Normal 4 2 3 3 3 2 2" xfId="9417"/>
    <cellStyle name="Normal 4 2 3 3 3 2 2 2" xfId="9418"/>
    <cellStyle name="Normal 4 2 3 3 3 2 3" xfId="9419"/>
    <cellStyle name="Normal 4 2 3 3 3 2 4" xfId="9420"/>
    <cellStyle name="Normal 4 2 3 3 3 2 5" xfId="9421"/>
    <cellStyle name="Normal 4 2 3 3 3 3" xfId="9422"/>
    <cellStyle name="Normal 4 2 3 3 3 3 2" xfId="9423"/>
    <cellStyle name="Normal 4 2 3 3 3 4" xfId="9424"/>
    <cellStyle name="Normal 4 2 3 3 3 5" xfId="9425"/>
    <cellStyle name="Normal 4 2 3 3 3 6" xfId="9426"/>
    <cellStyle name="Normal 4 2 3 3 4" xfId="9427"/>
    <cellStyle name="Normal 4 2 3 3 4 2" xfId="9428"/>
    <cellStyle name="Normal 4 2 3 3 4 2 2" xfId="9429"/>
    <cellStyle name="Normal 4 2 3 3 4 3" xfId="9430"/>
    <cellStyle name="Normal 4 2 3 3 4 4" xfId="9431"/>
    <cellStyle name="Normal 4 2 3 3 4 5" xfId="9432"/>
    <cellStyle name="Normal 4 2 3 3 5" xfId="9433"/>
    <cellStyle name="Normal 4 2 3 3 5 2" xfId="9434"/>
    <cellStyle name="Normal 4 2 3 3 5 2 2" xfId="9435"/>
    <cellStyle name="Normal 4 2 3 3 5 3" xfId="9436"/>
    <cellStyle name="Normal 4 2 3 3 5 4" xfId="9437"/>
    <cellStyle name="Normal 4 2 3 3 5 5" xfId="9438"/>
    <cellStyle name="Normal 4 2 3 3 6" xfId="9439"/>
    <cellStyle name="Normal 4 2 3 3 6 2" xfId="9440"/>
    <cellStyle name="Normal 4 2 3 3 7" xfId="9441"/>
    <cellStyle name="Normal 4 2 3 3 8" xfId="9442"/>
    <cellStyle name="Normal 4 2 3 3 9" xfId="9443"/>
    <cellStyle name="Normal 4 2 3 4" xfId="9444"/>
    <cellStyle name="Normal 4 2 3 4 2" xfId="9445"/>
    <cellStyle name="Normal 4 2 3 4 2 2" xfId="9446"/>
    <cellStyle name="Normal 4 2 3 4 2 2 2" xfId="9447"/>
    <cellStyle name="Normal 4 2 3 4 2 2 3" xfId="9448"/>
    <cellStyle name="Normal 4 2 3 4 2 3" xfId="9449"/>
    <cellStyle name="Normal 4 2 3 4 2 3 2" xfId="9450"/>
    <cellStyle name="Normal 4 2 3 4 2 4" xfId="9451"/>
    <cellStyle name="Normal 4 2 3 4 2 5" xfId="9452"/>
    <cellStyle name="Normal 4 2 3 4 3" xfId="9453"/>
    <cellStyle name="Normal 4 2 3 4 3 2" xfId="9454"/>
    <cellStyle name="Normal 4 2 3 4 3 3" xfId="9455"/>
    <cellStyle name="Normal 4 2 3 4 4" xfId="9456"/>
    <cellStyle name="Normal 4 2 3 4 4 2" xfId="9457"/>
    <cellStyle name="Normal 4 2 3 4 5" xfId="9458"/>
    <cellStyle name="Normal 4 2 3 4 6" xfId="9459"/>
    <cellStyle name="Normal 4 2 3 5" xfId="9460"/>
    <cellStyle name="Normal 4 2 3 5 2" xfId="9461"/>
    <cellStyle name="Normal 4 2 3 5 2 2" xfId="9462"/>
    <cellStyle name="Normal 4 2 3 5 2 2 2" xfId="9463"/>
    <cellStyle name="Normal 4 2 3 5 2 3" xfId="9464"/>
    <cellStyle name="Normal 4 2 3 5 2 4" xfId="9465"/>
    <cellStyle name="Normal 4 2 3 5 2 5" xfId="9466"/>
    <cellStyle name="Normal 4 2 3 5 3" xfId="9467"/>
    <cellStyle name="Normal 4 2 3 5 3 2" xfId="9468"/>
    <cellStyle name="Normal 4 2 3 5 4" xfId="9469"/>
    <cellStyle name="Normal 4 2 3 5 5" xfId="9470"/>
    <cellStyle name="Normal 4 2 3 5 6" xfId="9471"/>
    <cellStyle name="Normal 4 2 3 6" xfId="9472"/>
    <cellStyle name="Normal 4 2 3 6 2" xfId="9473"/>
    <cellStyle name="Normal 4 2 3 6 2 2" xfId="9474"/>
    <cellStyle name="Normal 4 2 3 6 3" xfId="9475"/>
    <cellStyle name="Normal 4 2 3 6 4" xfId="9476"/>
    <cellStyle name="Normal 4 2 3 6 5" xfId="9477"/>
    <cellStyle name="Normal 4 2 3 7" xfId="9478"/>
    <cellStyle name="Normal 4 2 3 7 2" xfId="9479"/>
    <cellStyle name="Normal 4 2 3 7 2 2" xfId="9480"/>
    <cellStyle name="Normal 4 2 3 7 3" xfId="9481"/>
    <cellStyle name="Normal 4 2 3 7 4" xfId="9482"/>
    <cellStyle name="Normal 4 2 3 7 5" xfId="9483"/>
    <cellStyle name="Normal 4 2 3 8" xfId="9484"/>
    <cellStyle name="Normal 4 2 3 8 2" xfId="9485"/>
    <cellStyle name="Normal 4 2 3 9" xfId="9486"/>
    <cellStyle name="Normal 4 2 4" xfId="9487"/>
    <cellStyle name="Normal 4 2 4 10" xfId="9488"/>
    <cellStyle name="Normal 4 2 4 2" xfId="9489"/>
    <cellStyle name="Normal 4 2 4 2 2" xfId="9490"/>
    <cellStyle name="Normal 4 2 4 2 2 2" xfId="9491"/>
    <cellStyle name="Normal 4 2 4 2 2 2 2" xfId="9492"/>
    <cellStyle name="Normal 4 2 4 2 2 2 2 2" xfId="9493"/>
    <cellStyle name="Normal 4 2 4 2 2 2 2 3" xfId="9494"/>
    <cellStyle name="Normal 4 2 4 2 2 2 3" xfId="9495"/>
    <cellStyle name="Normal 4 2 4 2 2 2 3 2" xfId="9496"/>
    <cellStyle name="Normal 4 2 4 2 2 2 4" xfId="9497"/>
    <cellStyle name="Normal 4 2 4 2 2 2 5" xfId="9498"/>
    <cellStyle name="Normal 4 2 4 2 2 3" xfId="9499"/>
    <cellStyle name="Normal 4 2 4 2 2 3 2" xfId="9500"/>
    <cellStyle name="Normal 4 2 4 2 2 3 3" xfId="9501"/>
    <cellStyle name="Normal 4 2 4 2 2 4" xfId="9502"/>
    <cellStyle name="Normal 4 2 4 2 2 4 2" xfId="9503"/>
    <cellStyle name="Normal 4 2 4 2 2 5" xfId="9504"/>
    <cellStyle name="Normal 4 2 4 2 2 6" xfId="9505"/>
    <cellStyle name="Normal 4 2 4 2 3" xfId="9506"/>
    <cellStyle name="Normal 4 2 4 2 3 2" xfId="9507"/>
    <cellStyle name="Normal 4 2 4 2 3 2 2" xfId="9508"/>
    <cellStyle name="Normal 4 2 4 2 3 2 2 2" xfId="9509"/>
    <cellStyle name="Normal 4 2 4 2 3 2 3" xfId="9510"/>
    <cellStyle name="Normal 4 2 4 2 3 2 4" xfId="9511"/>
    <cellStyle name="Normal 4 2 4 2 3 2 5" xfId="9512"/>
    <cellStyle name="Normal 4 2 4 2 3 3" xfId="9513"/>
    <cellStyle name="Normal 4 2 4 2 3 3 2" xfId="9514"/>
    <cellStyle name="Normal 4 2 4 2 3 4" xfId="9515"/>
    <cellStyle name="Normal 4 2 4 2 3 5" xfId="9516"/>
    <cellStyle name="Normal 4 2 4 2 3 6" xfId="9517"/>
    <cellStyle name="Normal 4 2 4 2 4" xfId="9518"/>
    <cellStyle name="Normal 4 2 4 2 4 2" xfId="9519"/>
    <cellStyle name="Normal 4 2 4 2 4 2 2" xfId="9520"/>
    <cellStyle name="Normal 4 2 4 2 4 3" xfId="9521"/>
    <cellStyle name="Normal 4 2 4 2 4 4" xfId="9522"/>
    <cellStyle name="Normal 4 2 4 2 4 5" xfId="9523"/>
    <cellStyle name="Normal 4 2 4 2 5" xfId="9524"/>
    <cellStyle name="Normal 4 2 4 2 5 2" xfId="9525"/>
    <cellStyle name="Normal 4 2 4 2 5 2 2" xfId="9526"/>
    <cellStyle name="Normal 4 2 4 2 5 3" xfId="9527"/>
    <cellStyle name="Normal 4 2 4 2 5 4" xfId="9528"/>
    <cellStyle name="Normal 4 2 4 2 5 5" xfId="9529"/>
    <cellStyle name="Normal 4 2 4 2 6" xfId="9530"/>
    <cellStyle name="Normal 4 2 4 2 6 2" xfId="9531"/>
    <cellStyle name="Normal 4 2 4 2 7" xfId="9532"/>
    <cellStyle name="Normal 4 2 4 2 8" xfId="9533"/>
    <cellStyle name="Normal 4 2 4 2 9" xfId="9534"/>
    <cellStyle name="Normal 4 2 4 3" xfId="9535"/>
    <cellStyle name="Normal 4 2 4 3 2" xfId="9536"/>
    <cellStyle name="Normal 4 2 4 3 2 2" xfId="9537"/>
    <cellStyle name="Normal 4 2 4 3 2 2 2" xfId="9538"/>
    <cellStyle name="Normal 4 2 4 3 2 2 3" xfId="9539"/>
    <cellStyle name="Normal 4 2 4 3 2 3" xfId="9540"/>
    <cellStyle name="Normal 4 2 4 3 2 3 2" xfId="9541"/>
    <cellStyle name="Normal 4 2 4 3 2 4" xfId="9542"/>
    <cellStyle name="Normal 4 2 4 3 2 5" xfId="9543"/>
    <cellStyle name="Normal 4 2 4 3 3" xfId="9544"/>
    <cellStyle name="Normal 4 2 4 3 3 2" xfId="9545"/>
    <cellStyle name="Normal 4 2 4 3 3 3" xfId="9546"/>
    <cellStyle name="Normal 4 2 4 3 4" xfId="9547"/>
    <cellStyle name="Normal 4 2 4 3 4 2" xfId="9548"/>
    <cellStyle name="Normal 4 2 4 3 5" xfId="9549"/>
    <cellStyle name="Normal 4 2 4 3 6" xfId="9550"/>
    <cellStyle name="Normal 4 2 4 4" xfId="9551"/>
    <cellStyle name="Normal 4 2 4 4 2" xfId="9552"/>
    <cellStyle name="Normal 4 2 4 4 2 2" xfId="9553"/>
    <cellStyle name="Normal 4 2 4 4 2 2 2" xfId="9554"/>
    <cellStyle name="Normal 4 2 4 4 2 3" xfId="9555"/>
    <cellStyle name="Normal 4 2 4 4 2 4" xfId="9556"/>
    <cellStyle name="Normal 4 2 4 4 2 5" xfId="9557"/>
    <cellStyle name="Normal 4 2 4 4 3" xfId="9558"/>
    <cellStyle name="Normal 4 2 4 4 3 2" xfId="9559"/>
    <cellStyle name="Normal 4 2 4 4 4" xfId="9560"/>
    <cellStyle name="Normal 4 2 4 4 5" xfId="9561"/>
    <cellStyle name="Normal 4 2 4 4 6" xfId="9562"/>
    <cellStyle name="Normal 4 2 4 5" xfId="9563"/>
    <cellStyle name="Normal 4 2 4 5 2" xfId="9564"/>
    <cellStyle name="Normal 4 2 4 5 2 2" xfId="9565"/>
    <cellStyle name="Normal 4 2 4 5 3" xfId="9566"/>
    <cellStyle name="Normal 4 2 4 5 4" xfId="9567"/>
    <cellStyle name="Normal 4 2 4 5 5" xfId="9568"/>
    <cellStyle name="Normal 4 2 4 6" xfId="9569"/>
    <cellStyle name="Normal 4 2 4 6 2" xfId="9570"/>
    <cellStyle name="Normal 4 2 4 6 2 2" xfId="9571"/>
    <cellStyle name="Normal 4 2 4 6 3" xfId="9572"/>
    <cellStyle name="Normal 4 2 4 6 4" xfId="9573"/>
    <cellStyle name="Normal 4 2 4 6 5" xfId="9574"/>
    <cellStyle name="Normal 4 2 4 7" xfId="9575"/>
    <cellStyle name="Normal 4 2 4 7 2" xfId="9576"/>
    <cellStyle name="Normal 4 2 4 8" xfId="9577"/>
    <cellStyle name="Normal 4 2 4 9" xfId="9578"/>
    <cellStyle name="Normal 4 2 5" xfId="9579"/>
    <cellStyle name="Normal 4 2 5 2" xfId="9580"/>
    <cellStyle name="Normal 4 2 5 2 2" xfId="9581"/>
    <cellStyle name="Normal 4 2 5 2 2 2" xfId="9582"/>
    <cellStyle name="Normal 4 2 5 2 2 2 2" xfId="9583"/>
    <cellStyle name="Normal 4 2 5 2 2 2 3" xfId="9584"/>
    <cellStyle name="Normal 4 2 5 2 2 3" xfId="9585"/>
    <cellStyle name="Normal 4 2 5 2 2 3 2" xfId="9586"/>
    <cellStyle name="Normal 4 2 5 2 2 4" xfId="9587"/>
    <cellStyle name="Normal 4 2 5 2 2 5" xfId="9588"/>
    <cellStyle name="Normal 4 2 5 2 3" xfId="9589"/>
    <cellStyle name="Normal 4 2 5 2 3 2" xfId="9590"/>
    <cellStyle name="Normal 4 2 5 2 3 3" xfId="9591"/>
    <cellStyle name="Normal 4 2 5 2 4" xfId="9592"/>
    <cellStyle name="Normal 4 2 5 2 4 2" xfId="9593"/>
    <cellStyle name="Normal 4 2 5 2 5" xfId="9594"/>
    <cellStyle name="Normal 4 2 5 2 6" xfId="9595"/>
    <cellStyle name="Normal 4 2 5 3" xfId="9596"/>
    <cellStyle name="Normal 4 2 5 3 2" xfId="9597"/>
    <cellStyle name="Normal 4 2 5 3 2 2" xfId="9598"/>
    <cellStyle name="Normal 4 2 5 3 2 2 2" xfId="9599"/>
    <cellStyle name="Normal 4 2 5 3 2 3" xfId="9600"/>
    <cellStyle name="Normal 4 2 5 3 2 4" xfId="9601"/>
    <cellStyle name="Normal 4 2 5 3 2 5" xfId="9602"/>
    <cellStyle name="Normal 4 2 5 3 3" xfId="9603"/>
    <cellStyle name="Normal 4 2 5 3 3 2" xfId="9604"/>
    <cellStyle name="Normal 4 2 5 3 4" xfId="9605"/>
    <cellStyle name="Normal 4 2 5 3 5" xfId="9606"/>
    <cellStyle name="Normal 4 2 5 3 6" xfId="9607"/>
    <cellStyle name="Normal 4 2 5 4" xfId="9608"/>
    <cellStyle name="Normal 4 2 5 4 2" xfId="9609"/>
    <cellStyle name="Normal 4 2 5 4 2 2" xfId="9610"/>
    <cellStyle name="Normal 4 2 5 4 3" xfId="9611"/>
    <cellStyle name="Normal 4 2 5 4 4" xfId="9612"/>
    <cellStyle name="Normal 4 2 5 4 5" xfId="9613"/>
    <cellStyle name="Normal 4 2 5 5" xfId="9614"/>
    <cellStyle name="Normal 4 2 5 5 2" xfId="9615"/>
    <cellStyle name="Normal 4 2 5 5 2 2" xfId="9616"/>
    <cellStyle name="Normal 4 2 5 5 3" xfId="9617"/>
    <cellStyle name="Normal 4 2 5 5 4" xfId="9618"/>
    <cellStyle name="Normal 4 2 5 5 5" xfId="9619"/>
    <cellStyle name="Normal 4 2 5 6" xfId="9620"/>
    <cellStyle name="Normal 4 2 5 6 2" xfId="9621"/>
    <cellStyle name="Normal 4 2 5 7" xfId="9622"/>
    <cellStyle name="Normal 4 2 5 8" xfId="9623"/>
    <cellStyle name="Normal 4 2 5 9" xfId="9624"/>
    <cellStyle name="Normal 4 2 6" xfId="9625"/>
    <cellStyle name="Normal 4 2 6 2" xfId="9626"/>
    <cellStyle name="Normal 4 2 6 2 2" xfId="9627"/>
    <cellStyle name="Normal 4 2 6 2 2 2" xfId="9628"/>
    <cellStyle name="Normal 4 2 6 2 2 3" xfId="9629"/>
    <cellStyle name="Normal 4 2 6 2 3" xfId="9630"/>
    <cellStyle name="Normal 4 2 6 2 3 2" xfId="9631"/>
    <cellStyle name="Normal 4 2 6 2 4" xfId="9632"/>
    <cellStyle name="Normal 4 2 6 2 5" xfId="9633"/>
    <cellStyle name="Normal 4 2 6 3" xfId="9634"/>
    <cellStyle name="Normal 4 2 6 3 2" xfId="9635"/>
    <cellStyle name="Normal 4 2 6 3 3" xfId="9636"/>
    <cellStyle name="Normal 4 2 6 4" xfId="9637"/>
    <cellStyle name="Normal 4 2 6 4 2" xfId="9638"/>
    <cellStyle name="Normal 4 2 6 5" xfId="9639"/>
    <cellStyle name="Normal 4 2 6 6" xfId="9640"/>
    <cellStyle name="Normal 4 2 7" xfId="9641"/>
    <cellStyle name="Normal 4 2 7 2" xfId="9642"/>
    <cellStyle name="Normal 4 2 7 2 2" xfId="9643"/>
    <cellStyle name="Normal 4 2 7 2 2 2" xfId="9644"/>
    <cellStyle name="Normal 4 2 7 2 3" xfId="9645"/>
    <cellStyle name="Normal 4 2 7 2 4" xfId="9646"/>
    <cellStyle name="Normal 4 2 7 2 5" xfId="9647"/>
    <cellStyle name="Normal 4 2 7 3" xfId="9648"/>
    <cellStyle name="Normal 4 2 7 3 2" xfId="9649"/>
    <cellStyle name="Normal 4 2 7 4" xfId="9650"/>
    <cellStyle name="Normal 4 2 7 5" xfId="9651"/>
    <cellStyle name="Normal 4 2 7 6" xfId="9652"/>
    <cellStyle name="Normal 4 2 8" xfId="9653"/>
    <cellStyle name="Normal 4 2 8 2" xfId="9654"/>
    <cellStyle name="Normal 4 2 8 2 2" xfId="9655"/>
    <cellStyle name="Normal 4 2 8 3" xfId="9656"/>
    <cellStyle name="Normal 4 2 8 4" xfId="9657"/>
    <cellStyle name="Normal 4 2 8 5" xfId="9658"/>
    <cellStyle name="Normal 4 2 9" xfId="9659"/>
    <cellStyle name="Normal 4 2 9 2" xfId="9660"/>
    <cellStyle name="Normal 4 2 9 2 2" xfId="9661"/>
    <cellStyle name="Normal 4 2 9 3" xfId="9662"/>
    <cellStyle name="Normal 4 2 9 4" xfId="9663"/>
    <cellStyle name="Normal 4 2 9 5" xfId="9664"/>
    <cellStyle name="Normal 4 3" xfId="2150"/>
    <cellStyle name="Normal 4 3 2" xfId="9665"/>
    <cellStyle name="Normal 4 3 2 2" xfId="9666"/>
    <cellStyle name="Normal 4 3 2 2 2" xfId="9667"/>
    <cellStyle name="Normal 4 3 2 2 2 2" xfId="9668"/>
    <cellStyle name="Normal 4 3 2 2 3" xfId="9669"/>
    <cellStyle name="Normal 4 3 2 3" xfId="9670"/>
    <cellStyle name="Normal 4 3 2 3 2" xfId="9671"/>
    <cellStyle name="Normal 4 3 2 4" xfId="9672"/>
    <cellStyle name="Normal 4 3 2 5" xfId="9673"/>
    <cellStyle name="Normal 4 3 3" xfId="9674"/>
    <cellStyle name="Normal 4 3 3 2" xfId="9675"/>
    <cellStyle name="Normal 4 3 3 2 2" xfId="9676"/>
    <cellStyle name="Normal 4 3 3 3" xfId="9677"/>
    <cellStyle name="Normal 4 3 4" xfId="9678"/>
    <cellStyle name="Normal 4 3 4 2" xfId="9679"/>
    <cellStyle name="Normal 4 3 5" xfId="9680"/>
    <cellStyle name="Normal 4 3 6" xfId="9681"/>
    <cellStyle name="Normal 4 4" xfId="9682"/>
    <cellStyle name="Normal 4 4 2" xfId="9683"/>
    <cellStyle name="Normal 4 4 2 2" xfId="9684"/>
    <cellStyle name="Normal 4 4 2 2 2" xfId="9685"/>
    <cellStyle name="Normal 4 4 2 2 3" xfId="9686"/>
    <cellStyle name="Normal 4 4 2 3" xfId="9687"/>
    <cellStyle name="Normal 4 4 2 4" xfId="9688"/>
    <cellStyle name="Normal 4 4 3" xfId="9689"/>
    <cellStyle name="Normal 4 4 3 2" xfId="9690"/>
    <cellStyle name="Normal 4 4 3 3" xfId="9691"/>
    <cellStyle name="Normal 4 4 4" xfId="9692"/>
    <cellStyle name="Normal 4 4 5" xfId="9693"/>
    <cellStyle name="Normal 4 4 6" xfId="9694"/>
    <cellStyle name="Normal 4 4 7" xfId="9695"/>
    <cellStyle name="Normal 4 5" xfId="9696"/>
    <cellStyle name="Normal 4 5 2" xfId="9697"/>
    <cellStyle name="Normal 4 5 2 2" xfId="9698"/>
    <cellStyle name="Normal 4 5 2 3" xfId="9699"/>
    <cellStyle name="Normal 4 5 3" xfId="9700"/>
    <cellStyle name="Normal 4 5 4" xfId="9701"/>
    <cellStyle name="Normal 4 6" xfId="9702"/>
    <cellStyle name="Normal 4 6 2" xfId="9703"/>
    <cellStyle name="Normal 4 6 3" xfId="9704"/>
    <cellStyle name="Normal 4 7" xfId="9705"/>
    <cellStyle name="Normal 4 7 2" xfId="9706"/>
    <cellStyle name="Normal 4 8" xfId="9707"/>
    <cellStyle name="Normal 4 9" xfId="9708"/>
    <cellStyle name="Normal 4_Regenerated Revenues LGE Gas 10312009" xfId="9709"/>
    <cellStyle name="Normal 40" xfId="1895"/>
    <cellStyle name="Normal 40 2" xfId="9710"/>
    <cellStyle name="Normal 41" xfId="9711"/>
    <cellStyle name="Normal 41 2" xfId="9712"/>
    <cellStyle name="Normal 42" xfId="1896"/>
    <cellStyle name="Normal 42 2" xfId="9713"/>
    <cellStyle name="Normal 42 3" xfId="9714"/>
    <cellStyle name="Normal 42 4" xfId="9715"/>
    <cellStyle name="Normal 43" xfId="1897"/>
    <cellStyle name="Normal 43 2" xfId="9716"/>
    <cellStyle name="Normal 43 3" xfId="9717"/>
    <cellStyle name="Normal 44" xfId="9718"/>
    <cellStyle name="Normal 44 2" xfId="9719"/>
    <cellStyle name="Normal 44 3" xfId="9720"/>
    <cellStyle name="Normal 45" xfId="1898"/>
    <cellStyle name="Normal 45 2" xfId="9721"/>
    <cellStyle name="Normal 45 3" xfId="9722"/>
    <cellStyle name="Normal 46" xfId="1899"/>
    <cellStyle name="Normal 46 2" xfId="9723"/>
    <cellStyle name="Normal 46 3" xfId="9724"/>
    <cellStyle name="Normal 47" xfId="2160"/>
    <cellStyle name="Normal 47 2" xfId="9725"/>
    <cellStyle name="Normal 47 3" xfId="9726"/>
    <cellStyle name="Normal 48" xfId="1900"/>
    <cellStyle name="Normal 48 2" xfId="9727"/>
    <cellStyle name="Normal 48 3" xfId="9728"/>
    <cellStyle name="Normal 49" xfId="1901"/>
    <cellStyle name="Normal 49 2" xfId="9729"/>
    <cellStyle name="Normal 49 3" xfId="9730"/>
    <cellStyle name="Normal 5" xfId="1902"/>
    <cellStyle name="Normal 5 10" xfId="9731"/>
    <cellStyle name="Normal 5 10 2" xfId="9732"/>
    <cellStyle name="Normal 5 10 2 2" xfId="9733"/>
    <cellStyle name="Normal 5 10 2 2 2" xfId="9734"/>
    <cellStyle name="Normal 5 10 2 3" xfId="9735"/>
    <cellStyle name="Normal 5 10 3" xfId="9736"/>
    <cellStyle name="Normal 5 10 3 2" xfId="9737"/>
    <cellStyle name="Normal 5 10 4" xfId="9738"/>
    <cellStyle name="Normal 5 11" xfId="9739"/>
    <cellStyle name="Normal 5 11 2" xfId="9740"/>
    <cellStyle name="Normal 5 11 2 2" xfId="9741"/>
    <cellStyle name="Normal 5 11 3" xfId="9742"/>
    <cellStyle name="Normal 5 12" xfId="9743"/>
    <cellStyle name="Normal 5 12 2" xfId="9744"/>
    <cellStyle name="Normal 5 2" xfId="9745"/>
    <cellStyle name="Normal 5 2 10" xfId="9746"/>
    <cellStyle name="Normal 5 2 11" xfId="9747"/>
    <cellStyle name="Normal 5 2 2" xfId="9748"/>
    <cellStyle name="Normal 5 2 2 2" xfId="9749"/>
    <cellStyle name="Normal 5 2 2 2 2" xfId="9750"/>
    <cellStyle name="Normal 5 2 2 2 2 2" xfId="9751"/>
    <cellStyle name="Normal 5 2 2 2 2 2 2" xfId="9752"/>
    <cellStyle name="Normal 5 2 2 2 2 2 2 2" xfId="9753"/>
    <cellStyle name="Normal 5 2 2 2 2 2 2 2 2" xfId="9754"/>
    <cellStyle name="Normal 5 2 2 2 2 2 2 3" xfId="9755"/>
    <cellStyle name="Normal 5 2 2 2 2 2 3" xfId="9756"/>
    <cellStyle name="Normal 5 2 2 2 2 2 3 2" xfId="9757"/>
    <cellStyle name="Normal 5 2 2 2 2 2 4" xfId="9758"/>
    <cellStyle name="Normal 5 2 2 2 2 3" xfId="9759"/>
    <cellStyle name="Normal 5 2 2 2 2 3 2" xfId="9760"/>
    <cellStyle name="Normal 5 2 2 2 2 3 2 2" xfId="9761"/>
    <cellStyle name="Normal 5 2 2 2 2 3 3" xfId="9762"/>
    <cellStyle name="Normal 5 2 2 2 2 4" xfId="9763"/>
    <cellStyle name="Normal 5 2 2 2 2 4 2" xfId="9764"/>
    <cellStyle name="Normal 5 2 2 2 2 5" xfId="9765"/>
    <cellStyle name="Normal 5 2 2 2 2 6" xfId="9766"/>
    <cellStyle name="Normal 5 2 2 2 3" xfId="9767"/>
    <cellStyle name="Normal 5 2 2 2 3 2" xfId="9768"/>
    <cellStyle name="Normal 5 2 2 2 3 2 2" xfId="9769"/>
    <cellStyle name="Normal 5 2 2 2 3 2 2 2" xfId="9770"/>
    <cellStyle name="Normal 5 2 2 2 3 2 3" xfId="9771"/>
    <cellStyle name="Normal 5 2 2 2 3 3" xfId="9772"/>
    <cellStyle name="Normal 5 2 2 2 3 3 2" xfId="9773"/>
    <cellStyle name="Normal 5 2 2 2 3 4" xfId="9774"/>
    <cellStyle name="Normal 5 2 2 2 4" xfId="9775"/>
    <cellStyle name="Normal 5 2 2 2 4 2" xfId="9776"/>
    <cellStyle name="Normal 5 2 2 2 4 2 2" xfId="9777"/>
    <cellStyle name="Normal 5 2 2 2 4 3" xfId="9778"/>
    <cellStyle name="Normal 5 2 2 2 5" xfId="9779"/>
    <cellStyle name="Normal 5 2 2 2 5 2" xfId="9780"/>
    <cellStyle name="Normal 5 2 2 2 6" xfId="9781"/>
    <cellStyle name="Normal 5 2 2 2 7" xfId="9782"/>
    <cellStyle name="Normal 5 2 2 3" xfId="9783"/>
    <cellStyle name="Normal 5 2 2 3 2" xfId="9784"/>
    <cellStyle name="Normal 5 2 2 3 2 2" xfId="9785"/>
    <cellStyle name="Normal 5 2 2 3 2 2 2" xfId="9786"/>
    <cellStyle name="Normal 5 2 2 3 2 2 2 2" xfId="9787"/>
    <cellStyle name="Normal 5 2 2 3 2 2 3" xfId="9788"/>
    <cellStyle name="Normal 5 2 2 3 2 3" xfId="9789"/>
    <cellStyle name="Normal 5 2 2 3 2 3 2" xfId="9790"/>
    <cellStyle name="Normal 5 2 2 3 2 4" xfId="9791"/>
    <cellStyle name="Normal 5 2 2 3 3" xfId="9792"/>
    <cellStyle name="Normal 5 2 2 3 3 2" xfId="9793"/>
    <cellStyle name="Normal 5 2 2 3 3 2 2" xfId="9794"/>
    <cellStyle name="Normal 5 2 2 3 3 3" xfId="9795"/>
    <cellStyle name="Normal 5 2 2 3 4" xfId="9796"/>
    <cellStyle name="Normal 5 2 2 3 4 2" xfId="9797"/>
    <cellStyle name="Normal 5 2 2 3 5" xfId="9798"/>
    <cellStyle name="Normal 5 2 2 3 6" xfId="9799"/>
    <cellStyle name="Normal 5 2 2 4" xfId="9800"/>
    <cellStyle name="Normal 5 2 2 4 2" xfId="9801"/>
    <cellStyle name="Normal 5 2 2 4 2 2" xfId="9802"/>
    <cellStyle name="Normal 5 2 2 4 2 2 2" xfId="9803"/>
    <cellStyle name="Normal 5 2 2 4 2 2 2 2" xfId="9804"/>
    <cellStyle name="Normal 5 2 2 4 2 2 3" xfId="9805"/>
    <cellStyle name="Normal 5 2 2 4 2 3" xfId="9806"/>
    <cellStyle name="Normal 5 2 2 4 2 3 2" xfId="9807"/>
    <cellStyle name="Normal 5 2 2 4 2 4" xfId="9808"/>
    <cellStyle name="Normal 5 2 2 4 3" xfId="9809"/>
    <cellStyle name="Normal 5 2 2 4 3 2" xfId="9810"/>
    <cellStyle name="Normal 5 2 2 4 3 2 2" xfId="9811"/>
    <cellStyle name="Normal 5 2 2 4 3 3" xfId="9812"/>
    <cellStyle name="Normal 5 2 2 4 4" xfId="9813"/>
    <cellStyle name="Normal 5 2 2 4 4 2" xfId="9814"/>
    <cellStyle name="Normal 5 2 2 4 5" xfId="9815"/>
    <cellStyle name="Normal 5 2 2 5" xfId="9816"/>
    <cellStyle name="Normal 5 2 2 5 2" xfId="9817"/>
    <cellStyle name="Normal 5 2 2 5 2 2" xfId="9818"/>
    <cellStyle name="Normal 5 2 2 5 2 2 2" xfId="9819"/>
    <cellStyle name="Normal 5 2 2 5 2 3" xfId="9820"/>
    <cellStyle name="Normal 5 2 2 5 3" xfId="9821"/>
    <cellStyle name="Normal 5 2 2 5 3 2" xfId="9822"/>
    <cellStyle name="Normal 5 2 2 5 4" xfId="9823"/>
    <cellStyle name="Normal 5 2 2 6" xfId="9824"/>
    <cellStyle name="Normal 5 2 2 6 2" xfId="9825"/>
    <cellStyle name="Normal 5 2 2 6 2 2" xfId="9826"/>
    <cellStyle name="Normal 5 2 2 6 3" xfId="9827"/>
    <cellStyle name="Normal 5 2 2 7" xfId="9828"/>
    <cellStyle name="Normal 5 2 2 7 2" xfId="9829"/>
    <cellStyle name="Normal 5 2 2 8" xfId="9830"/>
    <cellStyle name="Normal 5 2 2 9" xfId="9831"/>
    <cellStyle name="Normal 5 2 3" xfId="9832"/>
    <cellStyle name="Normal 5 2 3 2" xfId="9833"/>
    <cellStyle name="Normal 5 2 3 2 2" xfId="9834"/>
    <cellStyle name="Normal 5 2 3 2 2 2" xfId="9835"/>
    <cellStyle name="Normal 5 2 3 2 2 2 2" xfId="9836"/>
    <cellStyle name="Normal 5 2 3 2 2 2 2 2" xfId="9837"/>
    <cellStyle name="Normal 5 2 3 2 2 2 3" xfId="9838"/>
    <cellStyle name="Normal 5 2 3 2 2 3" xfId="9839"/>
    <cellStyle name="Normal 5 2 3 2 2 3 2" xfId="9840"/>
    <cellStyle name="Normal 5 2 3 2 2 4" xfId="9841"/>
    <cellStyle name="Normal 5 2 3 2 3" xfId="9842"/>
    <cellStyle name="Normal 5 2 3 2 3 2" xfId="9843"/>
    <cellStyle name="Normal 5 2 3 2 3 2 2" xfId="9844"/>
    <cellStyle name="Normal 5 2 3 2 3 3" xfId="9845"/>
    <cellStyle name="Normal 5 2 3 2 4" xfId="9846"/>
    <cellStyle name="Normal 5 2 3 2 4 2" xfId="9847"/>
    <cellStyle name="Normal 5 2 3 2 5" xfId="9848"/>
    <cellStyle name="Normal 5 2 3 3" xfId="9849"/>
    <cellStyle name="Normal 5 2 3 3 2" xfId="9850"/>
    <cellStyle name="Normal 5 2 3 3 2 2" xfId="9851"/>
    <cellStyle name="Normal 5 2 3 3 2 2 2" xfId="9852"/>
    <cellStyle name="Normal 5 2 3 3 2 3" xfId="9853"/>
    <cellStyle name="Normal 5 2 3 3 3" xfId="9854"/>
    <cellStyle name="Normal 5 2 3 3 3 2" xfId="9855"/>
    <cellStyle name="Normal 5 2 3 3 4" xfId="9856"/>
    <cellStyle name="Normal 5 2 3 4" xfId="9857"/>
    <cellStyle name="Normal 5 2 3 4 2" xfId="9858"/>
    <cellStyle name="Normal 5 2 3 4 2 2" xfId="9859"/>
    <cellStyle name="Normal 5 2 3 4 3" xfId="9860"/>
    <cellStyle name="Normal 5 2 3 5" xfId="9861"/>
    <cellStyle name="Normal 5 2 3 5 2" xfId="9862"/>
    <cellStyle name="Normal 5 2 3 6" xfId="9863"/>
    <cellStyle name="Normal 5 2 3 7" xfId="9864"/>
    <cellStyle name="Normal 5 2 4" xfId="9865"/>
    <cellStyle name="Normal 5 2 4 2" xfId="9866"/>
    <cellStyle name="Normal 5 2 4 2 2" xfId="9867"/>
    <cellStyle name="Normal 5 2 4 2 2 2" xfId="9868"/>
    <cellStyle name="Normal 5 2 4 2 2 2 2" xfId="9869"/>
    <cellStyle name="Normal 5 2 4 2 2 3" xfId="9870"/>
    <cellStyle name="Normal 5 2 4 2 3" xfId="9871"/>
    <cellStyle name="Normal 5 2 4 2 3 2" xfId="9872"/>
    <cellStyle name="Normal 5 2 4 2 4" xfId="9873"/>
    <cellStyle name="Normal 5 2 4 2 5" xfId="9874"/>
    <cellStyle name="Normal 5 2 4 3" xfId="9875"/>
    <cellStyle name="Normal 5 2 4 3 2" xfId="9876"/>
    <cellStyle name="Normal 5 2 4 3 2 2" xfId="9877"/>
    <cellStyle name="Normal 5 2 4 3 3" xfId="9878"/>
    <cellStyle name="Normal 5 2 4 4" xfId="9879"/>
    <cellStyle name="Normal 5 2 4 4 2" xfId="9880"/>
    <cellStyle name="Normal 5 2 4 5" xfId="9881"/>
    <cellStyle name="Normal 5 2 4 6" xfId="9882"/>
    <cellStyle name="Normal 5 2 5" xfId="9883"/>
    <cellStyle name="Normal 5 2 5 2" xfId="9884"/>
    <cellStyle name="Normal 5 2 5 2 2" xfId="9885"/>
    <cellStyle name="Normal 5 2 5 2 2 2" xfId="9886"/>
    <cellStyle name="Normal 5 2 5 2 2 2 2" xfId="9887"/>
    <cellStyle name="Normal 5 2 5 2 2 3" xfId="9888"/>
    <cellStyle name="Normal 5 2 5 2 3" xfId="9889"/>
    <cellStyle name="Normal 5 2 5 2 3 2" xfId="9890"/>
    <cellStyle name="Normal 5 2 5 2 4" xfId="9891"/>
    <cellStyle name="Normal 5 2 5 3" xfId="9892"/>
    <cellStyle name="Normal 5 2 5 3 2" xfId="9893"/>
    <cellStyle name="Normal 5 2 5 3 2 2" xfId="9894"/>
    <cellStyle name="Normal 5 2 5 3 3" xfId="9895"/>
    <cellStyle name="Normal 5 2 5 4" xfId="9896"/>
    <cellStyle name="Normal 5 2 5 4 2" xfId="9897"/>
    <cellStyle name="Normal 5 2 5 5" xfId="9898"/>
    <cellStyle name="Normal 5 2 5 6" xfId="9899"/>
    <cellStyle name="Normal 5 2 6" xfId="9900"/>
    <cellStyle name="Normal 5 2 6 2" xfId="9901"/>
    <cellStyle name="Normal 5 2 6 2 2" xfId="9902"/>
    <cellStyle name="Normal 5 2 6 2 2 2" xfId="9903"/>
    <cellStyle name="Normal 5 2 6 2 3" xfId="9904"/>
    <cellStyle name="Normal 5 2 6 3" xfId="9905"/>
    <cellStyle name="Normal 5 2 6 3 2" xfId="9906"/>
    <cellStyle name="Normal 5 2 6 4" xfId="9907"/>
    <cellStyle name="Normal 5 2 7" xfId="9908"/>
    <cellStyle name="Normal 5 2 7 2" xfId="9909"/>
    <cellStyle name="Normal 5 2 7 2 2" xfId="9910"/>
    <cellStyle name="Normal 5 2 7 3" xfId="9911"/>
    <cellStyle name="Normal 5 2 8" xfId="9912"/>
    <cellStyle name="Normal 5 2 8 2" xfId="9913"/>
    <cellStyle name="Normal 5 2 9" xfId="9914"/>
    <cellStyle name="Normal 5 3" xfId="9915"/>
    <cellStyle name="Normal 5 3 10" xfId="9916"/>
    <cellStyle name="Normal 5 3 11" xfId="9917"/>
    <cellStyle name="Normal 5 3 2" xfId="9918"/>
    <cellStyle name="Normal 5 3 2 2" xfId="9919"/>
    <cellStyle name="Normal 5 3 2 2 2" xfId="9920"/>
    <cellStyle name="Normal 5 3 2 2 2 2" xfId="9921"/>
    <cellStyle name="Normal 5 3 2 2 2 2 2" xfId="9922"/>
    <cellStyle name="Normal 5 3 2 2 2 2 2 2" xfId="9923"/>
    <cellStyle name="Normal 5 3 2 2 2 2 2 2 2" xfId="9924"/>
    <cellStyle name="Normal 5 3 2 2 2 2 2 3" xfId="9925"/>
    <cellStyle name="Normal 5 3 2 2 2 2 3" xfId="9926"/>
    <cellStyle name="Normal 5 3 2 2 2 2 3 2" xfId="9927"/>
    <cellStyle name="Normal 5 3 2 2 2 2 4" xfId="9928"/>
    <cellStyle name="Normal 5 3 2 2 2 3" xfId="9929"/>
    <cellStyle name="Normal 5 3 2 2 2 3 2" xfId="9930"/>
    <cellStyle name="Normal 5 3 2 2 2 3 2 2" xfId="9931"/>
    <cellStyle name="Normal 5 3 2 2 2 3 3" xfId="9932"/>
    <cellStyle name="Normal 5 3 2 2 2 4" xfId="9933"/>
    <cellStyle name="Normal 5 3 2 2 2 4 2" xfId="9934"/>
    <cellStyle name="Normal 5 3 2 2 2 5" xfId="9935"/>
    <cellStyle name="Normal 5 3 2 2 3" xfId="9936"/>
    <cellStyle name="Normal 5 3 2 2 3 2" xfId="9937"/>
    <cellStyle name="Normal 5 3 2 2 3 2 2" xfId="9938"/>
    <cellStyle name="Normal 5 3 2 2 3 2 2 2" xfId="9939"/>
    <cellStyle name="Normal 5 3 2 2 3 2 3" xfId="9940"/>
    <cellStyle name="Normal 5 3 2 2 3 3" xfId="9941"/>
    <cellStyle name="Normal 5 3 2 2 3 3 2" xfId="9942"/>
    <cellStyle name="Normal 5 3 2 2 3 4" xfId="9943"/>
    <cellStyle name="Normal 5 3 2 2 4" xfId="9944"/>
    <cellStyle name="Normal 5 3 2 2 4 2" xfId="9945"/>
    <cellStyle name="Normal 5 3 2 2 4 2 2" xfId="9946"/>
    <cellStyle name="Normal 5 3 2 2 4 3" xfId="9947"/>
    <cellStyle name="Normal 5 3 2 2 5" xfId="9948"/>
    <cellStyle name="Normal 5 3 2 2 5 2" xfId="9949"/>
    <cellStyle name="Normal 5 3 2 2 6" xfId="9950"/>
    <cellStyle name="Normal 5 3 2 3" xfId="9951"/>
    <cellStyle name="Normal 5 3 2 3 2" xfId="9952"/>
    <cellStyle name="Normal 5 3 2 3 2 2" xfId="9953"/>
    <cellStyle name="Normal 5 3 2 3 2 2 2" xfId="9954"/>
    <cellStyle name="Normal 5 3 2 3 2 2 2 2" xfId="9955"/>
    <cellStyle name="Normal 5 3 2 3 2 2 3" xfId="9956"/>
    <cellStyle name="Normal 5 3 2 3 2 3" xfId="9957"/>
    <cellStyle name="Normal 5 3 2 3 2 3 2" xfId="9958"/>
    <cellStyle name="Normal 5 3 2 3 2 4" xfId="9959"/>
    <cellStyle name="Normal 5 3 2 3 3" xfId="9960"/>
    <cellStyle name="Normal 5 3 2 3 3 2" xfId="9961"/>
    <cellStyle name="Normal 5 3 2 3 3 2 2" xfId="9962"/>
    <cellStyle name="Normal 5 3 2 3 3 3" xfId="9963"/>
    <cellStyle name="Normal 5 3 2 3 4" xfId="9964"/>
    <cellStyle name="Normal 5 3 2 3 4 2" xfId="9965"/>
    <cellStyle name="Normal 5 3 2 3 5" xfId="9966"/>
    <cellStyle name="Normal 5 3 2 4" xfId="9967"/>
    <cellStyle name="Normal 5 3 2 4 2" xfId="9968"/>
    <cellStyle name="Normal 5 3 2 4 2 2" xfId="9969"/>
    <cellStyle name="Normal 5 3 2 4 2 2 2" xfId="9970"/>
    <cellStyle name="Normal 5 3 2 4 2 2 2 2" xfId="9971"/>
    <cellStyle name="Normal 5 3 2 4 2 2 3" xfId="9972"/>
    <cellStyle name="Normal 5 3 2 4 2 3" xfId="9973"/>
    <cellStyle name="Normal 5 3 2 4 2 3 2" xfId="9974"/>
    <cellStyle name="Normal 5 3 2 4 2 4" xfId="9975"/>
    <cellStyle name="Normal 5 3 2 4 3" xfId="9976"/>
    <cellStyle name="Normal 5 3 2 4 3 2" xfId="9977"/>
    <cellStyle name="Normal 5 3 2 4 3 2 2" xfId="9978"/>
    <cellStyle name="Normal 5 3 2 4 3 3" xfId="9979"/>
    <cellStyle name="Normal 5 3 2 4 4" xfId="9980"/>
    <cellStyle name="Normal 5 3 2 4 4 2" xfId="9981"/>
    <cellStyle name="Normal 5 3 2 4 5" xfId="9982"/>
    <cellStyle name="Normal 5 3 2 5" xfId="9983"/>
    <cellStyle name="Normal 5 3 2 5 2" xfId="9984"/>
    <cellStyle name="Normal 5 3 2 5 2 2" xfId="9985"/>
    <cellStyle name="Normal 5 3 2 5 2 2 2" xfId="9986"/>
    <cellStyle name="Normal 5 3 2 5 2 3" xfId="9987"/>
    <cellStyle name="Normal 5 3 2 5 3" xfId="9988"/>
    <cellStyle name="Normal 5 3 2 5 3 2" xfId="9989"/>
    <cellStyle name="Normal 5 3 2 5 4" xfId="9990"/>
    <cellStyle name="Normal 5 3 2 6" xfId="9991"/>
    <cellStyle name="Normal 5 3 2 6 2" xfId="9992"/>
    <cellStyle name="Normal 5 3 2 6 2 2" xfId="9993"/>
    <cellStyle name="Normal 5 3 2 6 3" xfId="9994"/>
    <cellStyle name="Normal 5 3 2 7" xfId="9995"/>
    <cellStyle name="Normal 5 3 2 7 2" xfId="9996"/>
    <cellStyle name="Normal 5 3 2 8" xfId="9997"/>
    <cellStyle name="Normal 5 3 3" xfId="9998"/>
    <cellStyle name="Normal 5 3 3 2" xfId="9999"/>
    <cellStyle name="Normal 5 3 3 2 2" xfId="10000"/>
    <cellStyle name="Normal 5 3 3 2 2 2" xfId="10001"/>
    <cellStyle name="Normal 5 3 3 2 2 2 2" xfId="10002"/>
    <cellStyle name="Normal 5 3 3 2 2 2 2 2" xfId="10003"/>
    <cellStyle name="Normal 5 3 3 2 2 2 3" xfId="10004"/>
    <cellStyle name="Normal 5 3 3 2 2 3" xfId="10005"/>
    <cellStyle name="Normal 5 3 3 2 2 3 2" xfId="10006"/>
    <cellStyle name="Normal 5 3 3 2 2 4" xfId="10007"/>
    <cellStyle name="Normal 5 3 3 2 3" xfId="10008"/>
    <cellStyle name="Normal 5 3 3 2 3 2" xfId="10009"/>
    <cellStyle name="Normal 5 3 3 2 3 2 2" xfId="10010"/>
    <cellStyle name="Normal 5 3 3 2 3 3" xfId="10011"/>
    <cellStyle name="Normal 5 3 3 2 4" xfId="10012"/>
    <cellStyle name="Normal 5 3 3 2 4 2" xfId="10013"/>
    <cellStyle name="Normal 5 3 3 2 5" xfId="10014"/>
    <cellStyle name="Normal 5 3 3 3" xfId="10015"/>
    <cellStyle name="Normal 5 3 3 3 2" xfId="10016"/>
    <cellStyle name="Normal 5 3 3 3 2 2" xfId="10017"/>
    <cellStyle name="Normal 5 3 3 3 2 2 2" xfId="10018"/>
    <cellStyle name="Normal 5 3 3 3 2 3" xfId="10019"/>
    <cellStyle name="Normal 5 3 3 3 3" xfId="10020"/>
    <cellStyle name="Normal 5 3 3 3 3 2" xfId="10021"/>
    <cellStyle name="Normal 5 3 3 3 4" xfId="10022"/>
    <cellStyle name="Normal 5 3 3 4" xfId="10023"/>
    <cellStyle name="Normal 5 3 3 4 2" xfId="10024"/>
    <cellStyle name="Normal 5 3 3 4 2 2" xfId="10025"/>
    <cellStyle name="Normal 5 3 3 4 3" xfId="10026"/>
    <cellStyle name="Normal 5 3 3 5" xfId="10027"/>
    <cellStyle name="Normal 5 3 3 5 2" xfId="10028"/>
    <cellStyle name="Normal 5 3 3 6" xfId="10029"/>
    <cellStyle name="Normal 5 3 4" xfId="10030"/>
    <cellStyle name="Normal 5 3 4 2" xfId="10031"/>
    <cellStyle name="Normal 5 3 4 2 2" xfId="10032"/>
    <cellStyle name="Normal 5 3 4 2 2 2" xfId="10033"/>
    <cellStyle name="Normal 5 3 4 2 2 2 2" xfId="10034"/>
    <cellStyle name="Normal 5 3 4 2 2 3" xfId="10035"/>
    <cellStyle name="Normal 5 3 4 2 3" xfId="10036"/>
    <cellStyle name="Normal 5 3 4 2 3 2" xfId="10037"/>
    <cellStyle name="Normal 5 3 4 2 4" xfId="10038"/>
    <cellStyle name="Normal 5 3 4 3" xfId="10039"/>
    <cellStyle name="Normal 5 3 4 3 2" xfId="10040"/>
    <cellStyle name="Normal 5 3 4 3 2 2" xfId="10041"/>
    <cellStyle name="Normal 5 3 4 3 3" xfId="10042"/>
    <cellStyle name="Normal 5 3 4 4" xfId="10043"/>
    <cellStyle name="Normal 5 3 4 4 2" xfId="10044"/>
    <cellStyle name="Normal 5 3 4 5" xfId="10045"/>
    <cellStyle name="Normal 5 3 5" xfId="10046"/>
    <cellStyle name="Normal 5 3 5 2" xfId="10047"/>
    <cellStyle name="Normal 5 3 5 2 2" xfId="10048"/>
    <cellStyle name="Normal 5 3 5 2 2 2" xfId="10049"/>
    <cellStyle name="Normal 5 3 5 2 2 2 2" xfId="10050"/>
    <cellStyle name="Normal 5 3 5 2 2 3" xfId="10051"/>
    <cellStyle name="Normal 5 3 5 2 3" xfId="10052"/>
    <cellStyle name="Normal 5 3 5 2 3 2" xfId="10053"/>
    <cellStyle name="Normal 5 3 5 2 4" xfId="10054"/>
    <cellStyle name="Normal 5 3 5 3" xfId="10055"/>
    <cellStyle name="Normal 5 3 5 3 2" xfId="10056"/>
    <cellStyle name="Normal 5 3 5 3 2 2" xfId="10057"/>
    <cellStyle name="Normal 5 3 5 3 3" xfId="10058"/>
    <cellStyle name="Normal 5 3 5 4" xfId="10059"/>
    <cellStyle name="Normal 5 3 5 4 2" xfId="10060"/>
    <cellStyle name="Normal 5 3 5 5" xfId="10061"/>
    <cellStyle name="Normal 5 3 6" xfId="10062"/>
    <cellStyle name="Normal 5 3 6 2" xfId="10063"/>
    <cellStyle name="Normal 5 3 6 2 2" xfId="10064"/>
    <cellStyle name="Normal 5 3 6 2 2 2" xfId="10065"/>
    <cellStyle name="Normal 5 3 6 2 3" xfId="10066"/>
    <cellStyle name="Normal 5 3 6 3" xfId="10067"/>
    <cellStyle name="Normal 5 3 6 3 2" xfId="10068"/>
    <cellStyle name="Normal 5 3 6 4" xfId="10069"/>
    <cellStyle name="Normal 5 3 7" xfId="10070"/>
    <cellStyle name="Normal 5 3 7 2" xfId="10071"/>
    <cellStyle name="Normal 5 3 7 2 2" xfId="10072"/>
    <cellStyle name="Normal 5 3 7 3" xfId="10073"/>
    <cellStyle name="Normal 5 3 8" xfId="10074"/>
    <cellStyle name="Normal 5 3 8 2" xfId="10075"/>
    <cellStyle name="Normal 5 3 9" xfId="10076"/>
    <cellStyle name="Normal 5 4" xfId="10077"/>
    <cellStyle name="Normal 5 4 10" xfId="10078"/>
    <cellStyle name="Normal 5 4 2" xfId="10079"/>
    <cellStyle name="Normal 5 4 2 2" xfId="10080"/>
    <cellStyle name="Normal 5 4 2 2 2" xfId="10081"/>
    <cellStyle name="Normal 5 4 2 2 2 2" xfId="10082"/>
    <cellStyle name="Normal 5 4 2 2 2 2 2" xfId="10083"/>
    <cellStyle name="Normal 5 4 2 2 2 2 2 2" xfId="10084"/>
    <cellStyle name="Normal 5 4 2 2 2 2 3" xfId="10085"/>
    <cellStyle name="Normal 5 4 2 2 2 3" xfId="10086"/>
    <cellStyle name="Normal 5 4 2 2 2 3 2" xfId="10087"/>
    <cellStyle name="Normal 5 4 2 2 2 4" xfId="10088"/>
    <cellStyle name="Normal 5 4 2 2 3" xfId="10089"/>
    <cellStyle name="Normal 5 4 2 2 3 2" xfId="10090"/>
    <cellStyle name="Normal 5 4 2 2 3 2 2" xfId="10091"/>
    <cellStyle name="Normal 5 4 2 2 3 3" xfId="10092"/>
    <cellStyle name="Normal 5 4 2 2 4" xfId="10093"/>
    <cellStyle name="Normal 5 4 2 2 4 2" xfId="10094"/>
    <cellStyle name="Normal 5 4 2 2 5" xfId="10095"/>
    <cellStyle name="Normal 5 4 2 2 6" xfId="10096"/>
    <cellStyle name="Normal 5 4 2 3" xfId="10097"/>
    <cellStyle name="Normal 5 4 2 3 2" xfId="10098"/>
    <cellStyle name="Normal 5 4 2 3 2 2" xfId="10099"/>
    <cellStyle name="Normal 5 4 2 3 2 2 2" xfId="10100"/>
    <cellStyle name="Normal 5 4 2 3 2 2 2 2" xfId="10101"/>
    <cellStyle name="Normal 5 4 2 3 2 2 3" xfId="10102"/>
    <cellStyle name="Normal 5 4 2 3 2 3" xfId="10103"/>
    <cellStyle name="Normal 5 4 2 3 2 3 2" xfId="10104"/>
    <cellStyle name="Normal 5 4 2 3 2 4" xfId="10105"/>
    <cellStyle name="Normal 5 4 2 3 3" xfId="10106"/>
    <cellStyle name="Normal 5 4 2 3 3 2" xfId="10107"/>
    <cellStyle name="Normal 5 4 2 3 3 2 2" xfId="10108"/>
    <cellStyle name="Normal 5 4 2 3 3 3" xfId="10109"/>
    <cellStyle name="Normal 5 4 2 3 4" xfId="10110"/>
    <cellStyle name="Normal 5 4 2 3 4 2" xfId="10111"/>
    <cellStyle name="Normal 5 4 2 3 5" xfId="10112"/>
    <cellStyle name="Normal 5 4 2 4" xfId="10113"/>
    <cellStyle name="Normal 5 4 2 4 2" xfId="10114"/>
    <cellStyle name="Normal 5 4 2 4 2 2" xfId="10115"/>
    <cellStyle name="Normal 5 4 2 4 2 2 2" xfId="10116"/>
    <cellStyle name="Normal 5 4 2 4 2 3" xfId="10117"/>
    <cellStyle name="Normal 5 4 2 4 3" xfId="10118"/>
    <cellStyle name="Normal 5 4 2 4 3 2" xfId="10119"/>
    <cellStyle name="Normal 5 4 2 4 4" xfId="10120"/>
    <cellStyle name="Normal 5 4 2 5" xfId="10121"/>
    <cellStyle name="Normal 5 4 2 5 2" xfId="10122"/>
    <cellStyle name="Normal 5 4 2 5 2 2" xfId="10123"/>
    <cellStyle name="Normal 5 4 2 5 3" xfId="10124"/>
    <cellStyle name="Normal 5 4 2 6" xfId="10125"/>
    <cellStyle name="Normal 5 4 2 6 2" xfId="10126"/>
    <cellStyle name="Normal 5 4 2 7" xfId="10127"/>
    <cellStyle name="Normal 5 4 2 8" xfId="10128"/>
    <cellStyle name="Normal 5 4 3" xfId="10129"/>
    <cellStyle name="Normal 5 4 3 2" xfId="10130"/>
    <cellStyle name="Normal 5 4 3 2 2" xfId="10131"/>
    <cellStyle name="Normal 5 4 3 2 2 2" xfId="10132"/>
    <cellStyle name="Normal 5 4 3 2 2 2 2" xfId="10133"/>
    <cellStyle name="Normal 5 4 3 2 2 2 2 2" xfId="10134"/>
    <cellStyle name="Normal 5 4 3 2 2 2 3" xfId="10135"/>
    <cellStyle name="Normal 5 4 3 2 2 3" xfId="10136"/>
    <cellStyle name="Normal 5 4 3 2 2 3 2" xfId="10137"/>
    <cellStyle name="Normal 5 4 3 2 2 4" xfId="10138"/>
    <cellStyle name="Normal 5 4 3 2 3" xfId="10139"/>
    <cellStyle name="Normal 5 4 3 2 3 2" xfId="10140"/>
    <cellStyle name="Normal 5 4 3 2 3 2 2" xfId="10141"/>
    <cellStyle name="Normal 5 4 3 2 3 3" xfId="10142"/>
    <cellStyle name="Normal 5 4 3 2 4" xfId="10143"/>
    <cellStyle name="Normal 5 4 3 2 4 2" xfId="10144"/>
    <cellStyle name="Normal 5 4 3 2 5" xfId="10145"/>
    <cellStyle name="Normal 5 4 3 3" xfId="10146"/>
    <cellStyle name="Normal 5 4 3 3 2" xfId="10147"/>
    <cellStyle name="Normal 5 4 3 3 2 2" xfId="10148"/>
    <cellStyle name="Normal 5 4 3 3 2 2 2" xfId="10149"/>
    <cellStyle name="Normal 5 4 3 3 2 3" xfId="10150"/>
    <cellStyle name="Normal 5 4 3 3 3" xfId="10151"/>
    <cellStyle name="Normal 5 4 3 3 3 2" xfId="10152"/>
    <cellStyle name="Normal 5 4 3 3 4" xfId="10153"/>
    <cellStyle name="Normal 5 4 3 4" xfId="10154"/>
    <cellStyle name="Normal 5 4 3 4 2" xfId="10155"/>
    <cellStyle name="Normal 5 4 3 4 2 2" xfId="10156"/>
    <cellStyle name="Normal 5 4 3 4 3" xfId="10157"/>
    <cellStyle name="Normal 5 4 3 5" xfId="10158"/>
    <cellStyle name="Normal 5 4 3 5 2" xfId="10159"/>
    <cellStyle name="Normal 5 4 3 6" xfId="10160"/>
    <cellStyle name="Normal 5 4 3 7" xfId="10161"/>
    <cellStyle name="Normal 5 4 4" xfId="10162"/>
    <cellStyle name="Normal 5 4 4 2" xfId="10163"/>
    <cellStyle name="Normal 5 4 4 2 2" xfId="10164"/>
    <cellStyle name="Normal 5 4 4 2 2 2" xfId="10165"/>
    <cellStyle name="Normal 5 4 4 2 2 2 2" xfId="10166"/>
    <cellStyle name="Normal 5 4 4 2 2 3" xfId="10167"/>
    <cellStyle name="Normal 5 4 4 2 3" xfId="10168"/>
    <cellStyle name="Normal 5 4 4 2 3 2" xfId="10169"/>
    <cellStyle name="Normal 5 4 4 2 4" xfId="10170"/>
    <cellStyle name="Normal 5 4 4 3" xfId="10171"/>
    <cellStyle name="Normal 5 4 4 3 2" xfId="10172"/>
    <cellStyle name="Normal 5 4 4 3 2 2" xfId="10173"/>
    <cellStyle name="Normal 5 4 4 3 3" xfId="10174"/>
    <cellStyle name="Normal 5 4 4 4" xfId="10175"/>
    <cellStyle name="Normal 5 4 4 4 2" xfId="10176"/>
    <cellStyle name="Normal 5 4 4 5" xfId="10177"/>
    <cellStyle name="Normal 5 4 5" xfId="10178"/>
    <cellStyle name="Normal 5 4 5 2" xfId="10179"/>
    <cellStyle name="Normal 5 4 5 2 2" xfId="10180"/>
    <cellStyle name="Normal 5 4 5 2 2 2" xfId="10181"/>
    <cellStyle name="Normal 5 4 5 2 2 2 2" xfId="10182"/>
    <cellStyle name="Normal 5 4 5 2 2 3" xfId="10183"/>
    <cellStyle name="Normal 5 4 5 2 3" xfId="10184"/>
    <cellStyle name="Normal 5 4 5 2 3 2" xfId="10185"/>
    <cellStyle name="Normal 5 4 5 2 4" xfId="10186"/>
    <cellStyle name="Normal 5 4 5 3" xfId="10187"/>
    <cellStyle name="Normal 5 4 5 3 2" xfId="10188"/>
    <cellStyle name="Normal 5 4 5 3 2 2" xfId="10189"/>
    <cellStyle name="Normal 5 4 5 3 3" xfId="10190"/>
    <cellStyle name="Normal 5 4 5 4" xfId="10191"/>
    <cellStyle name="Normal 5 4 5 4 2" xfId="10192"/>
    <cellStyle name="Normal 5 4 5 5" xfId="10193"/>
    <cellStyle name="Normal 5 4 6" xfId="10194"/>
    <cellStyle name="Normal 5 4 6 2" xfId="10195"/>
    <cellStyle name="Normal 5 4 6 2 2" xfId="10196"/>
    <cellStyle name="Normal 5 4 6 2 2 2" xfId="10197"/>
    <cellStyle name="Normal 5 4 6 2 3" xfId="10198"/>
    <cellStyle name="Normal 5 4 6 3" xfId="10199"/>
    <cellStyle name="Normal 5 4 6 3 2" xfId="10200"/>
    <cellStyle name="Normal 5 4 6 4" xfId="10201"/>
    <cellStyle name="Normal 5 4 7" xfId="10202"/>
    <cellStyle name="Normal 5 4 7 2" xfId="10203"/>
    <cellStyle name="Normal 5 4 7 2 2" xfId="10204"/>
    <cellStyle name="Normal 5 4 7 3" xfId="10205"/>
    <cellStyle name="Normal 5 4 8" xfId="10206"/>
    <cellStyle name="Normal 5 4 8 2" xfId="10207"/>
    <cellStyle name="Normal 5 4 9" xfId="10208"/>
    <cellStyle name="Normal 5 5" xfId="10209"/>
    <cellStyle name="Normal 5 5 2" xfId="10210"/>
    <cellStyle name="Normal 5 5 2 2" xfId="10211"/>
    <cellStyle name="Normal 5 5 2 2 2" xfId="10212"/>
    <cellStyle name="Normal 5 5 2 2 2 2" xfId="10213"/>
    <cellStyle name="Normal 5 5 2 2 2 2 2" xfId="10214"/>
    <cellStyle name="Normal 5 5 2 2 2 3" xfId="10215"/>
    <cellStyle name="Normal 5 5 2 2 3" xfId="10216"/>
    <cellStyle name="Normal 5 5 2 2 3 2" xfId="10217"/>
    <cellStyle name="Normal 5 5 2 2 4" xfId="10218"/>
    <cellStyle name="Normal 5 5 2 3" xfId="10219"/>
    <cellStyle name="Normal 5 5 2 3 2" xfId="10220"/>
    <cellStyle name="Normal 5 5 2 3 2 2" xfId="10221"/>
    <cellStyle name="Normal 5 5 2 3 3" xfId="10222"/>
    <cellStyle name="Normal 5 5 2 4" xfId="10223"/>
    <cellStyle name="Normal 5 5 2 4 2" xfId="10224"/>
    <cellStyle name="Normal 5 5 2 5" xfId="10225"/>
    <cellStyle name="Normal 5 5 3" xfId="10226"/>
    <cellStyle name="Normal 5 5 3 2" xfId="10227"/>
    <cellStyle name="Normal 5 5 3 2 2" xfId="10228"/>
    <cellStyle name="Normal 5 5 3 2 2 2" xfId="10229"/>
    <cellStyle name="Normal 5 5 3 2 2 2 2" xfId="10230"/>
    <cellStyle name="Normal 5 5 3 2 2 3" xfId="10231"/>
    <cellStyle name="Normal 5 5 3 2 3" xfId="10232"/>
    <cellStyle name="Normal 5 5 3 2 3 2" xfId="10233"/>
    <cellStyle name="Normal 5 5 3 2 4" xfId="10234"/>
    <cellStyle name="Normal 5 5 3 3" xfId="10235"/>
    <cellStyle name="Normal 5 5 3 3 2" xfId="10236"/>
    <cellStyle name="Normal 5 5 3 3 2 2" xfId="10237"/>
    <cellStyle name="Normal 5 5 3 3 3" xfId="10238"/>
    <cellStyle name="Normal 5 5 3 4" xfId="10239"/>
    <cellStyle name="Normal 5 5 3 4 2" xfId="10240"/>
    <cellStyle name="Normal 5 5 3 5" xfId="10241"/>
    <cellStyle name="Normal 5 5 4" xfId="10242"/>
    <cellStyle name="Normal 5 5 4 2" xfId="10243"/>
    <cellStyle name="Normal 5 5 4 2 2" xfId="10244"/>
    <cellStyle name="Normal 5 5 4 2 2 2" xfId="10245"/>
    <cellStyle name="Normal 5 5 4 2 3" xfId="10246"/>
    <cellStyle name="Normal 5 5 4 3" xfId="10247"/>
    <cellStyle name="Normal 5 5 4 3 2" xfId="10248"/>
    <cellStyle name="Normal 5 5 4 4" xfId="10249"/>
    <cellStyle name="Normal 5 5 5" xfId="10250"/>
    <cellStyle name="Normal 5 5 5 2" xfId="10251"/>
    <cellStyle name="Normal 5 5 5 2 2" xfId="10252"/>
    <cellStyle name="Normal 5 5 5 3" xfId="10253"/>
    <cellStyle name="Normal 5 5 6" xfId="10254"/>
    <cellStyle name="Normal 5 5 6 2" xfId="10255"/>
    <cellStyle name="Normal 5 5 7" xfId="10256"/>
    <cellStyle name="Normal 5 6" xfId="10257"/>
    <cellStyle name="Normal 5 6 2" xfId="10258"/>
    <cellStyle name="Normal 5 6 2 2" xfId="10259"/>
    <cellStyle name="Normal 5 6 2 2 2" xfId="10260"/>
    <cellStyle name="Normal 5 6 2 2 2 2" xfId="10261"/>
    <cellStyle name="Normal 5 6 2 2 2 2 2" xfId="10262"/>
    <cellStyle name="Normal 5 6 2 2 2 3" xfId="10263"/>
    <cellStyle name="Normal 5 6 2 2 3" xfId="10264"/>
    <cellStyle name="Normal 5 6 2 2 3 2" xfId="10265"/>
    <cellStyle name="Normal 5 6 2 2 4" xfId="10266"/>
    <cellStyle name="Normal 5 6 2 3" xfId="10267"/>
    <cellStyle name="Normal 5 6 2 3 2" xfId="10268"/>
    <cellStyle name="Normal 5 6 2 3 2 2" xfId="10269"/>
    <cellStyle name="Normal 5 6 2 3 3" xfId="10270"/>
    <cellStyle name="Normal 5 6 2 4" xfId="10271"/>
    <cellStyle name="Normal 5 6 2 4 2" xfId="10272"/>
    <cellStyle name="Normal 5 6 2 5" xfId="10273"/>
    <cellStyle name="Normal 5 6 3" xfId="10274"/>
    <cellStyle name="Normal 5 6 3 2" xfId="10275"/>
    <cellStyle name="Normal 5 6 3 2 2" xfId="10276"/>
    <cellStyle name="Normal 5 6 3 2 2 2" xfId="10277"/>
    <cellStyle name="Normal 5 6 3 2 3" xfId="10278"/>
    <cellStyle name="Normal 5 6 3 3" xfId="10279"/>
    <cellStyle name="Normal 5 6 3 3 2" xfId="10280"/>
    <cellStyle name="Normal 5 6 3 4" xfId="10281"/>
    <cellStyle name="Normal 5 6 4" xfId="10282"/>
    <cellStyle name="Normal 5 6 4 2" xfId="10283"/>
    <cellStyle name="Normal 5 6 4 2 2" xfId="10284"/>
    <cellStyle name="Normal 5 6 4 3" xfId="10285"/>
    <cellStyle name="Normal 5 6 5" xfId="10286"/>
    <cellStyle name="Normal 5 6 5 2" xfId="10287"/>
    <cellStyle name="Normal 5 6 6" xfId="10288"/>
    <cellStyle name="Normal 5 7" xfId="10289"/>
    <cellStyle name="Normal 5 7 2" xfId="10290"/>
    <cellStyle name="Normal 5 7 2 2" xfId="10291"/>
    <cellStyle name="Normal 5 7 2 2 2" xfId="10292"/>
    <cellStyle name="Normal 5 7 2 2 2 2" xfId="10293"/>
    <cellStyle name="Normal 5 7 2 2 3" xfId="10294"/>
    <cellStyle name="Normal 5 7 2 3" xfId="10295"/>
    <cellStyle name="Normal 5 7 2 3 2" xfId="10296"/>
    <cellStyle name="Normal 5 7 2 4" xfId="10297"/>
    <cellStyle name="Normal 5 7 3" xfId="10298"/>
    <cellStyle name="Normal 5 7 3 2" xfId="10299"/>
    <cellStyle name="Normal 5 7 3 2 2" xfId="10300"/>
    <cellStyle name="Normal 5 7 3 3" xfId="10301"/>
    <cellStyle name="Normal 5 7 4" xfId="10302"/>
    <cellStyle name="Normal 5 7 4 2" xfId="10303"/>
    <cellStyle name="Normal 5 7 5" xfId="10304"/>
    <cellStyle name="Normal 5 8" xfId="10305"/>
    <cellStyle name="Normal 5 8 2" xfId="10306"/>
    <cellStyle name="Normal 5 8 2 2" xfId="10307"/>
    <cellStyle name="Normal 5 8 2 2 2" xfId="10308"/>
    <cellStyle name="Normal 5 8 2 2 2 2" xfId="10309"/>
    <cellStyle name="Normal 5 8 2 2 3" xfId="10310"/>
    <cellStyle name="Normal 5 8 2 3" xfId="10311"/>
    <cellStyle name="Normal 5 8 2 3 2" xfId="10312"/>
    <cellStyle name="Normal 5 8 2 4" xfId="10313"/>
    <cellStyle name="Normal 5 8 3" xfId="10314"/>
    <cellStyle name="Normal 5 8 3 2" xfId="10315"/>
    <cellStyle name="Normal 5 8 3 2 2" xfId="10316"/>
    <cellStyle name="Normal 5 8 3 3" xfId="10317"/>
    <cellStyle name="Normal 5 8 4" xfId="10318"/>
    <cellStyle name="Normal 5 8 4 2" xfId="10319"/>
    <cellStyle name="Normal 5 8 5" xfId="10320"/>
    <cellStyle name="Normal 5 9" xfId="10321"/>
    <cellStyle name="Normal 5 9 2" xfId="10322"/>
    <cellStyle name="Normal 5 9 2 2" xfId="10323"/>
    <cellStyle name="Normal 5 9 2 2 2" xfId="10324"/>
    <cellStyle name="Normal 5 9 2 3" xfId="10325"/>
    <cellStyle name="Normal 5 9 3" xfId="10326"/>
    <cellStyle name="Normal 5 9 3 2" xfId="10327"/>
    <cellStyle name="Normal 5 9 4" xfId="10328"/>
    <cellStyle name="Normal 50" xfId="1903"/>
    <cellStyle name="Normal 50 2" xfId="10329"/>
    <cellStyle name="Normal 50 3" xfId="10330"/>
    <cellStyle name="Normal 51" xfId="1904"/>
    <cellStyle name="Normal 51 2" xfId="10331"/>
    <cellStyle name="Normal 51 3" xfId="10332"/>
    <cellStyle name="Normal 52" xfId="1905"/>
    <cellStyle name="Normal 52 2" xfId="10333"/>
    <cellStyle name="Normal 52 3" xfId="10334"/>
    <cellStyle name="Normal 53" xfId="10335"/>
    <cellStyle name="Normal 53 2" xfId="10336"/>
    <cellStyle name="Normal 53 3" xfId="10337"/>
    <cellStyle name="Normal 54" xfId="10338"/>
    <cellStyle name="Normal 54 2" xfId="10339"/>
    <cellStyle name="Normal 54 3" xfId="10340"/>
    <cellStyle name="Normal 55" xfId="10341"/>
    <cellStyle name="Normal 55 2" xfId="10342"/>
    <cellStyle name="Normal 55 3" xfId="10343"/>
    <cellStyle name="Normal 56" xfId="10344"/>
    <cellStyle name="Normal 56 2" xfId="10345"/>
    <cellStyle name="Normal 57" xfId="10346"/>
    <cellStyle name="Normal 57 2" xfId="10347"/>
    <cellStyle name="Normal 58" xfId="10348"/>
    <cellStyle name="Normal 58 2" xfId="10349"/>
    <cellStyle name="Normal 59" xfId="10350"/>
    <cellStyle name="Normal 6" xfId="1906"/>
    <cellStyle name="Normal 6 10" xfId="10351"/>
    <cellStyle name="Normal 6 11" xfId="10352"/>
    <cellStyle name="Normal 6 2" xfId="10353"/>
    <cellStyle name="Normal 6 2 2" xfId="10354"/>
    <cellStyle name="Normal 6 2 2 2" xfId="10355"/>
    <cellStyle name="Normal 6 2 2 2 2" xfId="10356"/>
    <cellStyle name="Normal 6 2 2 2 2 2" xfId="10357"/>
    <cellStyle name="Normal 6 2 2 2 2 2 2" xfId="10358"/>
    <cellStyle name="Normal 6 2 2 2 2 3" xfId="10359"/>
    <cellStyle name="Normal 6 2 2 2 3" xfId="10360"/>
    <cellStyle name="Normal 6 2 2 2 3 2" xfId="10361"/>
    <cellStyle name="Normal 6 2 2 2 4" xfId="10362"/>
    <cellStyle name="Normal 6 2 2 2 5" xfId="10363"/>
    <cellStyle name="Normal 6 2 2 3" xfId="10364"/>
    <cellStyle name="Normal 6 2 2 3 2" xfId="10365"/>
    <cellStyle name="Normal 6 2 2 3 2 2" xfId="10366"/>
    <cellStyle name="Normal 6 2 2 3 3" xfId="10367"/>
    <cellStyle name="Normal 6 2 2 4" xfId="10368"/>
    <cellStyle name="Normal 6 2 2 4 2" xfId="10369"/>
    <cellStyle name="Normal 6 2 2 5" xfId="10370"/>
    <cellStyle name="Normal 6 2 2 6" xfId="10371"/>
    <cellStyle name="Normal 6 2 3" xfId="10372"/>
    <cellStyle name="Normal 6 2 3 2" xfId="10373"/>
    <cellStyle name="Normal 6 2 3 2 2" xfId="10374"/>
    <cellStyle name="Normal 6 2 3 2 2 2" xfId="10375"/>
    <cellStyle name="Normal 6 2 3 2 3" xfId="10376"/>
    <cellStyle name="Normal 6 2 3 3" xfId="10377"/>
    <cellStyle name="Normal 6 2 3 3 2" xfId="10378"/>
    <cellStyle name="Normal 6 2 3 4" xfId="10379"/>
    <cellStyle name="Normal 6 2 3 5" xfId="10380"/>
    <cellStyle name="Normal 6 2 4" xfId="10381"/>
    <cellStyle name="Normal 6 2 4 2" xfId="10382"/>
    <cellStyle name="Normal 6 2 4 2 2" xfId="10383"/>
    <cellStyle name="Normal 6 2 4 3" xfId="10384"/>
    <cellStyle name="Normal 6 2 5" xfId="10385"/>
    <cellStyle name="Normal 6 2 5 2" xfId="10386"/>
    <cellStyle name="Normal 6 2 6" xfId="10387"/>
    <cellStyle name="Normal 6 2 7" xfId="10388"/>
    <cellStyle name="Normal 6 2 8" xfId="10389"/>
    <cellStyle name="Normal 6 3" xfId="10390"/>
    <cellStyle name="Normal 6 3 2" xfId="10391"/>
    <cellStyle name="Normal 6 3 2 2" xfId="10392"/>
    <cellStyle name="Normal 6 3 2 2 2" xfId="10393"/>
    <cellStyle name="Normal 6 3 2 2 2 2" xfId="10394"/>
    <cellStyle name="Normal 6 3 2 2 3" xfId="10395"/>
    <cellStyle name="Normal 6 3 2 3" xfId="10396"/>
    <cellStyle name="Normal 6 3 2 3 2" xfId="10397"/>
    <cellStyle name="Normal 6 3 2 4" xfId="10398"/>
    <cellStyle name="Normal 6 3 2 5" xfId="10399"/>
    <cellStyle name="Normal 6 3 3" xfId="10400"/>
    <cellStyle name="Normal 6 3 3 2" xfId="10401"/>
    <cellStyle name="Normal 6 3 3 2 2" xfId="10402"/>
    <cellStyle name="Normal 6 3 3 3" xfId="10403"/>
    <cellStyle name="Normal 6 3 4" xfId="10404"/>
    <cellStyle name="Normal 6 3 4 2" xfId="10405"/>
    <cellStyle name="Normal 6 3 5" xfId="10406"/>
    <cellStyle name="Normal 6 3 6" xfId="10407"/>
    <cellStyle name="Normal 6 3 7" xfId="10408"/>
    <cellStyle name="Normal 6 4" xfId="10409"/>
    <cellStyle name="Normal 6 4 2" xfId="10410"/>
    <cellStyle name="Normal 6 4 2 2" xfId="10411"/>
    <cellStyle name="Normal 6 4 2 2 2" xfId="10412"/>
    <cellStyle name="Normal 6 4 2 2 3" xfId="10413"/>
    <cellStyle name="Normal 6 4 2 3" xfId="10414"/>
    <cellStyle name="Normal 6 4 2 3 2" xfId="10415"/>
    <cellStyle name="Normal 6 4 2 4" xfId="10416"/>
    <cellStyle name="Normal 6 4 2 5" xfId="10417"/>
    <cellStyle name="Normal 6 4 2 6" xfId="10418"/>
    <cellStyle name="Normal 6 4 3" xfId="10419"/>
    <cellStyle name="Normal 6 4 3 2" xfId="10420"/>
    <cellStyle name="Normal 6 4 3 3" xfId="10421"/>
    <cellStyle name="Normal 6 4 4" xfId="10422"/>
    <cellStyle name="Normal 6 4 4 2" xfId="10423"/>
    <cellStyle name="Normal 6 4 4 3" xfId="10424"/>
    <cellStyle name="Normal 6 4 5" xfId="10425"/>
    <cellStyle name="Normal 6 4 5 2" xfId="10426"/>
    <cellStyle name="Normal 6 4 6" xfId="10427"/>
    <cellStyle name="Normal 6 4 7" xfId="10428"/>
    <cellStyle name="Normal 6 4 8" xfId="10429"/>
    <cellStyle name="Normal 6 5" xfId="10430"/>
    <cellStyle name="Normal 6 5 2" xfId="10431"/>
    <cellStyle name="Normal 6 5 2 2" xfId="10432"/>
    <cellStyle name="Normal 6 5 2 2 2" xfId="10433"/>
    <cellStyle name="Normal 6 5 2 3" xfId="10434"/>
    <cellStyle name="Normal 6 5 3" xfId="10435"/>
    <cellStyle name="Normal 6 5 3 2" xfId="10436"/>
    <cellStyle name="Normal 6 5 4" xfId="10437"/>
    <cellStyle name="Normal 6 5 5" xfId="10438"/>
    <cellStyle name="Normal 6 5 6" xfId="10439"/>
    <cellStyle name="Normal 6 6" xfId="10440"/>
    <cellStyle name="Normal 6 6 2" xfId="10441"/>
    <cellStyle name="Normal 6 6 2 2" xfId="10442"/>
    <cellStyle name="Normal 6 6 3" xfId="10443"/>
    <cellStyle name="Normal 6 6 4" xfId="10444"/>
    <cellStyle name="Normal 6 6 5" xfId="10445"/>
    <cellStyle name="Normal 6 7" xfId="10446"/>
    <cellStyle name="Normal 6 7 2" xfId="10447"/>
    <cellStyle name="Normal 6 7 3" xfId="10448"/>
    <cellStyle name="Normal 6 8" xfId="10449"/>
    <cellStyle name="Normal 6 8 2" xfId="10450"/>
    <cellStyle name="Normal 6 8 3" xfId="10451"/>
    <cellStyle name="Normal 6 9" xfId="10452"/>
    <cellStyle name="Normal 60" xfId="10453"/>
    <cellStyle name="Normal 61" xfId="10454"/>
    <cellStyle name="Normal 62" xfId="10455"/>
    <cellStyle name="Normal 63" xfId="10456"/>
    <cellStyle name="Normal 64" xfId="10457"/>
    <cellStyle name="Normal 65" xfId="10458"/>
    <cellStyle name="Normal 66" xfId="10459"/>
    <cellStyle name="Normal 67" xfId="10460"/>
    <cellStyle name="Normal 68" xfId="10461"/>
    <cellStyle name="Normal 69" xfId="10462"/>
    <cellStyle name="Normal 7" xfId="1907"/>
    <cellStyle name="Normal 7 10" xfId="10463"/>
    <cellStyle name="Normal 7 11" xfId="10464"/>
    <cellStyle name="Normal 7 2" xfId="10465"/>
    <cellStyle name="Normal 7 2 2" xfId="10466"/>
    <cellStyle name="Normal 7 2 2 2" xfId="10467"/>
    <cellStyle name="Normal 7 2 2 2 2" xfId="10468"/>
    <cellStyle name="Normal 7 2 2 2 2 2" xfId="10469"/>
    <cellStyle name="Normal 7 2 2 2 2 2 2" xfId="10470"/>
    <cellStyle name="Normal 7 2 2 2 2 2 2 2" xfId="10471"/>
    <cellStyle name="Normal 7 2 2 2 2 2 3" xfId="10472"/>
    <cellStyle name="Normal 7 2 2 2 2 3" xfId="10473"/>
    <cellStyle name="Normal 7 2 2 2 2 3 2" xfId="10474"/>
    <cellStyle name="Normal 7 2 2 2 2 4" xfId="10475"/>
    <cellStyle name="Normal 7 2 2 2 3" xfId="10476"/>
    <cellStyle name="Normal 7 2 2 2 3 2" xfId="10477"/>
    <cellStyle name="Normal 7 2 2 2 3 2 2" xfId="10478"/>
    <cellStyle name="Normal 7 2 2 2 3 3" xfId="10479"/>
    <cellStyle name="Normal 7 2 2 2 4" xfId="10480"/>
    <cellStyle name="Normal 7 2 2 2 4 2" xfId="10481"/>
    <cellStyle name="Normal 7 2 2 2 5" xfId="10482"/>
    <cellStyle name="Normal 7 2 2 2 6" xfId="10483"/>
    <cellStyle name="Normal 7 2 2 3" xfId="10484"/>
    <cellStyle name="Normal 7 2 2 3 2" xfId="10485"/>
    <cellStyle name="Normal 7 2 2 3 2 2" xfId="10486"/>
    <cellStyle name="Normal 7 2 2 3 2 2 2" xfId="10487"/>
    <cellStyle name="Normal 7 2 2 3 2 3" xfId="10488"/>
    <cellStyle name="Normal 7 2 2 3 3" xfId="10489"/>
    <cellStyle name="Normal 7 2 2 3 3 2" xfId="10490"/>
    <cellStyle name="Normal 7 2 2 3 4" xfId="10491"/>
    <cellStyle name="Normal 7 2 2 4" xfId="10492"/>
    <cellStyle name="Normal 7 2 2 4 2" xfId="10493"/>
    <cellStyle name="Normal 7 2 2 4 2 2" xfId="10494"/>
    <cellStyle name="Normal 7 2 2 4 3" xfId="10495"/>
    <cellStyle name="Normal 7 2 2 5" xfId="10496"/>
    <cellStyle name="Normal 7 2 2 5 2" xfId="10497"/>
    <cellStyle name="Normal 7 2 2 6" xfId="10498"/>
    <cellStyle name="Normal 7 2 2 7" xfId="10499"/>
    <cellStyle name="Normal 7 2 3" xfId="10500"/>
    <cellStyle name="Normal 7 2 3 2" xfId="10501"/>
    <cellStyle name="Normal 7 2 3 2 2" xfId="10502"/>
    <cellStyle name="Normal 7 2 3 2 2 2" xfId="10503"/>
    <cellStyle name="Normal 7 2 3 2 2 2 2" xfId="10504"/>
    <cellStyle name="Normal 7 2 3 2 2 3" xfId="10505"/>
    <cellStyle name="Normal 7 2 3 2 3" xfId="10506"/>
    <cellStyle name="Normal 7 2 3 2 3 2" xfId="10507"/>
    <cellStyle name="Normal 7 2 3 2 4" xfId="10508"/>
    <cellStyle name="Normal 7 2 3 3" xfId="10509"/>
    <cellStyle name="Normal 7 2 3 3 2" xfId="10510"/>
    <cellStyle name="Normal 7 2 3 3 2 2" xfId="10511"/>
    <cellStyle name="Normal 7 2 3 3 3" xfId="10512"/>
    <cellStyle name="Normal 7 2 3 4" xfId="10513"/>
    <cellStyle name="Normal 7 2 3 4 2" xfId="10514"/>
    <cellStyle name="Normal 7 2 3 5" xfId="10515"/>
    <cellStyle name="Normal 7 2 3 6" xfId="10516"/>
    <cellStyle name="Normal 7 2 4" xfId="10517"/>
    <cellStyle name="Normal 7 2 4 2" xfId="10518"/>
    <cellStyle name="Normal 7 2 4 2 2" xfId="10519"/>
    <cellStyle name="Normal 7 2 4 2 2 2" xfId="10520"/>
    <cellStyle name="Normal 7 2 4 2 2 2 2" xfId="10521"/>
    <cellStyle name="Normal 7 2 4 2 2 3" xfId="10522"/>
    <cellStyle name="Normal 7 2 4 2 3" xfId="10523"/>
    <cellStyle name="Normal 7 2 4 2 3 2" xfId="10524"/>
    <cellStyle name="Normal 7 2 4 2 4" xfId="10525"/>
    <cellStyle name="Normal 7 2 4 3" xfId="10526"/>
    <cellStyle name="Normal 7 2 4 3 2" xfId="10527"/>
    <cellStyle name="Normal 7 2 4 3 2 2" xfId="10528"/>
    <cellStyle name="Normal 7 2 4 3 3" xfId="10529"/>
    <cellStyle name="Normal 7 2 4 4" xfId="10530"/>
    <cellStyle name="Normal 7 2 4 4 2" xfId="10531"/>
    <cellStyle name="Normal 7 2 4 5" xfId="10532"/>
    <cellStyle name="Normal 7 2 5" xfId="10533"/>
    <cellStyle name="Normal 7 2 5 2" xfId="10534"/>
    <cellStyle name="Normal 7 2 5 2 2" xfId="10535"/>
    <cellStyle name="Normal 7 2 5 2 2 2" xfId="10536"/>
    <cellStyle name="Normal 7 2 5 2 3" xfId="10537"/>
    <cellStyle name="Normal 7 2 5 3" xfId="10538"/>
    <cellStyle name="Normal 7 2 5 3 2" xfId="10539"/>
    <cellStyle name="Normal 7 2 5 4" xfId="10540"/>
    <cellStyle name="Normal 7 2 6" xfId="10541"/>
    <cellStyle name="Normal 7 2 6 2" xfId="10542"/>
    <cellStyle name="Normal 7 2 6 2 2" xfId="10543"/>
    <cellStyle name="Normal 7 2 6 3" xfId="10544"/>
    <cellStyle name="Normal 7 2 7" xfId="10545"/>
    <cellStyle name="Normal 7 2 7 2" xfId="10546"/>
    <cellStyle name="Normal 7 2 8" xfId="10547"/>
    <cellStyle name="Normal 7 2 9" xfId="10548"/>
    <cellStyle name="Normal 7 3" xfId="10549"/>
    <cellStyle name="Normal 7 3 2" xfId="10550"/>
    <cellStyle name="Normal 7 3 2 2" xfId="10551"/>
    <cellStyle name="Normal 7 3 2 2 2" xfId="10552"/>
    <cellStyle name="Normal 7 3 2 2 2 2" xfId="10553"/>
    <cellStyle name="Normal 7 3 2 2 2 2 2" xfId="10554"/>
    <cellStyle name="Normal 7 3 2 2 2 3" xfId="10555"/>
    <cellStyle name="Normal 7 3 2 2 3" xfId="10556"/>
    <cellStyle name="Normal 7 3 2 2 3 2" xfId="10557"/>
    <cellStyle name="Normal 7 3 2 2 4" xfId="10558"/>
    <cellStyle name="Normal 7 3 2 3" xfId="10559"/>
    <cellStyle name="Normal 7 3 2 3 2" xfId="10560"/>
    <cellStyle name="Normal 7 3 2 3 2 2" xfId="10561"/>
    <cellStyle name="Normal 7 3 2 3 3" xfId="10562"/>
    <cellStyle name="Normal 7 3 2 4" xfId="10563"/>
    <cellStyle name="Normal 7 3 2 4 2" xfId="10564"/>
    <cellStyle name="Normal 7 3 2 5" xfId="10565"/>
    <cellStyle name="Normal 7 3 2 6" xfId="10566"/>
    <cellStyle name="Normal 7 3 3" xfId="10567"/>
    <cellStyle name="Normal 7 3 3 2" xfId="10568"/>
    <cellStyle name="Normal 7 3 3 2 2" xfId="10569"/>
    <cellStyle name="Normal 7 3 3 2 2 2" xfId="10570"/>
    <cellStyle name="Normal 7 3 3 2 3" xfId="10571"/>
    <cellStyle name="Normal 7 3 3 3" xfId="10572"/>
    <cellStyle name="Normal 7 3 3 3 2" xfId="10573"/>
    <cellStyle name="Normal 7 3 3 4" xfId="10574"/>
    <cellStyle name="Normal 7 3 4" xfId="10575"/>
    <cellStyle name="Normal 7 3 4 2" xfId="10576"/>
    <cellStyle name="Normal 7 3 4 2 2" xfId="10577"/>
    <cellStyle name="Normal 7 3 4 3" xfId="10578"/>
    <cellStyle name="Normal 7 3 5" xfId="10579"/>
    <cellStyle name="Normal 7 3 5 2" xfId="10580"/>
    <cellStyle name="Normal 7 3 6" xfId="10581"/>
    <cellStyle name="Normal 7 3 7" xfId="10582"/>
    <cellStyle name="Normal 7 4" xfId="10583"/>
    <cellStyle name="Normal 7 4 2" xfId="10584"/>
    <cellStyle name="Normal 7 4 2 2" xfId="10585"/>
    <cellStyle name="Normal 7 4 2 2 2" xfId="10586"/>
    <cellStyle name="Normal 7 4 2 2 2 2" xfId="10587"/>
    <cellStyle name="Normal 7 4 2 2 3" xfId="10588"/>
    <cellStyle name="Normal 7 4 2 3" xfId="10589"/>
    <cellStyle name="Normal 7 4 2 3 2" xfId="10590"/>
    <cellStyle name="Normal 7 4 2 4" xfId="10591"/>
    <cellStyle name="Normal 7 4 2 5" xfId="10592"/>
    <cellStyle name="Normal 7 4 3" xfId="10593"/>
    <cellStyle name="Normal 7 4 3 2" xfId="10594"/>
    <cellStyle name="Normal 7 4 3 2 2" xfId="10595"/>
    <cellStyle name="Normal 7 4 3 3" xfId="10596"/>
    <cellStyle name="Normal 7 4 4" xfId="10597"/>
    <cellStyle name="Normal 7 4 4 2" xfId="10598"/>
    <cellStyle name="Normal 7 4 5" xfId="10599"/>
    <cellStyle name="Normal 7 4 6" xfId="10600"/>
    <cellStyle name="Normal 7 4 7" xfId="10601"/>
    <cellStyle name="Normal 7 5" xfId="10602"/>
    <cellStyle name="Normal 7 5 2" xfId="10603"/>
    <cellStyle name="Normal 7 5 2 2" xfId="10604"/>
    <cellStyle name="Normal 7 5 2 2 2" xfId="10605"/>
    <cellStyle name="Normal 7 5 2 2 2 2" xfId="10606"/>
    <cellStyle name="Normal 7 5 2 2 3" xfId="10607"/>
    <cellStyle name="Normal 7 5 2 3" xfId="10608"/>
    <cellStyle name="Normal 7 5 2 3 2" xfId="10609"/>
    <cellStyle name="Normal 7 5 2 4" xfId="10610"/>
    <cellStyle name="Normal 7 5 3" xfId="10611"/>
    <cellStyle name="Normal 7 5 3 2" xfId="10612"/>
    <cellStyle name="Normal 7 5 3 2 2" xfId="10613"/>
    <cellStyle name="Normal 7 5 3 3" xfId="10614"/>
    <cellStyle name="Normal 7 5 4" xfId="10615"/>
    <cellStyle name="Normal 7 5 4 2" xfId="10616"/>
    <cellStyle name="Normal 7 5 5" xfId="10617"/>
    <cellStyle name="Normal 7 5 6" xfId="10618"/>
    <cellStyle name="Normal 7 6" xfId="10619"/>
    <cellStyle name="Normal 7 6 2" xfId="10620"/>
    <cellStyle name="Normal 7 6 2 2" xfId="10621"/>
    <cellStyle name="Normal 7 6 2 2 2" xfId="10622"/>
    <cellStyle name="Normal 7 6 2 3" xfId="10623"/>
    <cellStyle name="Normal 7 6 3" xfId="10624"/>
    <cellStyle name="Normal 7 6 3 2" xfId="10625"/>
    <cellStyle name="Normal 7 6 4" xfId="10626"/>
    <cellStyle name="Normal 7 7" xfId="10627"/>
    <cellStyle name="Normal 7 7 2" xfId="10628"/>
    <cellStyle name="Normal 7 7 2 2" xfId="10629"/>
    <cellStyle name="Normal 7 7 3" xfId="10630"/>
    <cellStyle name="Normal 7 8" xfId="10631"/>
    <cellStyle name="Normal 7 8 2" xfId="10632"/>
    <cellStyle name="Normal 7 8 2 2" xfId="10633"/>
    <cellStyle name="Normal 7 8 3" xfId="10634"/>
    <cellStyle name="Normal 7 9" xfId="10635"/>
    <cellStyle name="Normal 7 9 2" xfId="10636"/>
    <cellStyle name="Normal 70" xfId="10637"/>
    <cellStyle name="Normal 71" xfId="10638"/>
    <cellStyle name="Normal 72" xfId="53"/>
    <cellStyle name="Normal 8" xfId="1908"/>
    <cellStyle name="Normal 8 2" xfId="10639"/>
    <cellStyle name="Normal 8 2 2" xfId="2155"/>
    <cellStyle name="Normal 8 2 2 2" xfId="10640"/>
    <cellStyle name="Normal 8 2 2 2 2" xfId="10641"/>
    <cellStyle name="Normal 8 2 2 2 2 2" xfId="10642"/>
    <cellStyle name="Normal 8 2 2 2 2 2 2" xfId="10643"/>
    <cellStyle name="Normal 8 2 2 2 2 3" xfId="10644"/>
    <cellStyle name="Normal 8 2 2 2 3" xfId="10645"/>
    <cellStyle name="Normal 8 2 2 2 3 2" xfId="10646"/>
    <cellStyle name="Normal 8 2 2 2 4" xfId="10647"/>
    <cellStyle name="Normal 8 2 2 2 5" xfId="10648"/>
    <cellStyle name="Normal 8 2 2 3" xfId="10649"/>
    <cellStyle name="Normal 8 2 2 3 2" xfId="10650"/>
    <cellStyle name="Normal 8 2 2 3 2 2" xfId="10651"/>
    <cellStyle name="Normal 8 2 2 3 3" xfId="10652"/>
    <cellStyle name="Normal 8 2 2 4" xfId="10653"/>
    <cellStyle name="Normal 8 2 2 4 2" xfId="10654"/>
    <cellStyle name="Normal 8 2 2 5" xfId="10655"/>
    <cellStyle name="Normal 8 2 2 6" xfId="10656"/>
    <cellStyle name="Normal 8 2 3" xfId="10657"/>
    <cellStyle name="Normal 8 2 3 2" xfId="10658"/>
    <cellStyle name="Normal 8 2 3 2 2" xfId="10659"/>
    <cellStyle name="Normal 8 2 3 2 2 2" xfId="10660"/>
    <cellStyle name="Normal 8 2 3 2 3" xfId="10661"/>
    <cellStyle name="Normal 8 2 3 3" xfId="10662"/>
    <cellStyle name="Normal 8 2 3 3 2" xfId="10663"/>
    <cellStyle name="Normal 8 2 3 4" xfId="10664"/>
    <cellStyle name="Normal 8 2 3 5" xfId="10665"/>
    <cellStyle name="Normal 8 2 4" xfId="10666"/>
    <cellStyle name="Normal 8 2 4 2" xfId="10667"/>
    <cellStyle name="Normal 8 2 4 2 2" xfId="10668"/>
    <cellStyle name="Normal 8 2 4 3" xfId="10669"/>
    <cellStyle name="Normal 8 2 5" xfId="10670"/>
    <cellStyle name="Normal 8 2 5 2" xfId="10671"/>
    <cellStyle name="Normal 8 2 6" xfId="10672"/>
    <cellStyle name="Normal 8 2 7" xfId="10673"/>
    <cellStyle name="Normal 8 2 8" xfId="10674"/>
    <cellStyle name="Normal 8 3" xfId="2156"/>
    <cellStyle name="Normal 8 3 2" xfId="10675"/>
    <cellStyle name="Normal 8 3 2 2" xfId="10676"/>
    <cellStyle name="Normal 8 3 2 2 2" xfId="10677"/>
    <cellStyle name="Normal 8 3 2 2 2 2" xfId="10678"/>
    <cellStyle name="Normal 8 3 2 2 3" xfId="10679"/>
    <cellStyle name="Normal 8 3 2 3" xfId="10680"/>
    <cellStyle name="Normal 8 3 2 3 2" xfId="10681"/>
    <cellStyle name="Normal 8 3 2 4" xfId="10682"/>
    <cellStyle name="Normal 8 3 2 5" xfId="10683"/>
    <cellStyle name="Normal 8 3 3" xfId="10684"/>
    <cellStyle name="Normal 8 3 3 2" xfId="10685"/>
    <cellStyle name="Normal 8 3 3 2 2" xfId="10686"/>
    <cellStyle name="Normal 8 3 3 3" xfId="10687"/>
    <cellStyle name="Normal 8 3 4" xfId="10688"/>
    <cellStyle name="Normal 8 3 4 2" xfId="10689"/>
    <cellStyle name="Normal 8 3 5" xfId="10690"/>
    <cellStyle name="Normal 8 3 6" xfId="10691"/>
    <cellStyle name="Normal 8 4" xfId="10692"/>
    <cellStyle name="Normal 8 4 2" xfId="10693"/>
    <cellStyle name="Normal 8 4 2 2" xfId="10694"/>
    <cellStyle name="Normal 8 4 2 2 2" xfId="10695"/>
    <cellStyle name="Normal 8 4 2 3" xfId="10696"/>
    <cellStyle name="Normal 8 4 3" xfId="10697"/>
    <cellStyle name="Normal 8 4 3 2" xfId="10698"/>
    <cellStyle name="Normal 8 4 4" xfId="10699"/>
    <cellStyle name="Normal 8 4 5" xfId="10700"/>
    <cellStyle name="Normal 8 5" xfId="10701"/>
    <cellStyle name="Normal 8 5 2" xfId="10702"/>
    <cellStyle name="Normal 8 5 2 2" xfId="10703"/>
    <cellStyle name="Normal 8 5 3" xfId="10704"/>
    <cellStyle name="Normal 8 6" xfId="10705"/>
    <cellStyle name="Normal 8 6 2" xfId="10706"/>
    <cellStyle name="Normal 8 7" xfId="10707"/>
    <cellStyle name="Normal 8 8" xfId="10708"/>
    <cellStyle name="Normal 9" xfId="1909"/>
    <cellStyle name="Normal 9 2" xfId="10709"/>
    <cellStyle name="Normal 9 2 2" xfId="10710"/>
    <cellStyle name="Normal 9 2 2 2" xfId="10711"/>
    <cellStyle name="Normal 9 2 2 2 2" xfId="10712"/>
    <cellStyle name="Normal 9 2 2 2 2 2" xfId="10713"/>
    <cellStyle name="Normal 9 2 2 2 2 2 2" xfId="10714"/>
    <cellStyle name="Normal 9 2 2 2 2 3" xfId="10715"/>
    <cellStyle name="Normal 9 2 2 2 3" xfId="10716"/>
    <cellStyle name="Normal 9 2 2 2 3 2" xfId="10717"/>
    <cellStyle name="Normal 9 2 2 2 4" xfId="10718"/>
    <cellStyle name="Normal 9 2 2 2 5" xfId="10719"/>
    <cellStyle name="Normal 9 2 2 2 6" xfId="10720"/>
    <cellStyle name="Normal 9 2 2 3" xfId="10721"/>
    <cellStyle name="Normal 9 2 2 3 2" xfId="10722"/>
    <cellStyle name="Normal 9 2 2 3 2 2" xfId="10723"/>
    <cellStyle name="Normal 9 2 2 3 3" xfId="10724"/>
    <cellStyle name="Normal 9 2 2 4" xfId="10725"/>
    <cellStyle name="Normal 9 2 2 4 2" xfId="10726"/>
    <cellStyle name="Normal 9 2 2 5" xfId="10727"/>
    <cellStyle name="Normal 9 2 2 6" xfId="10728"/>
    <cellStyle name="Normal 9 2 2 7" xfId="10729"/>
    <cellStyle name="Normal 9 2 3" xfId="10730"/>
    <cellStyle name="Normal 9 2 3 2" xfId="10731"/>
    <cellStyle name="Normal 9 2 3 2 2" xfId="10732"/>
    <cellStyle name="Normal 9 2 3 2 2 2" xfId="10733"/>
    <cellStyle name="Normal 9 2 3 2 3" xfId="10734"/>
    <cellStyle name="Normal 9 2 3 3" xfId="10735"/>
    <cellStyle name="Normal 9 2 3 3 2" xfId="10736"/>
    <cellStyle name="Normal 9 2 3 4" xfId="10737"/>
    <cellStyle name="Normal 9 2 3 5" xfId="10738"/>
    <cellStyle name="Normal 9 2 3 6" xfId="10739"/>
    <cellStyle name="Normal 9 2 4" xfId="10740"/>
    <cellStyle name="Normal 9 2 4 2" xfId="10741"/>
    <cellStyle name="Normal 9 2 4 2 2" xfId="10742"/>
    <cellStyle name="Normal 9 2 4 3" xfId="10743"/>
    <cellStyle name="Normal 9 2 4 4" xfId="10744"/>
    <cellStyle name="Normal 9 2 5" xfId="10745"/>
    <cellStyle name="Normal 9 2 5 2" xfId="10746"/>
    <cellStyle name="Normal 9 2 6" xfId="10747"/>
    <cellStyle name="Normal 9 2 7" xfId="10748"/>
    <cellStyle name="Normal 9 2 8" xfId="10749"/>
    <cellStyle name="Normal 9 3" xfId="10750"/>
    <cellStyle name="Normal 9 3 2" xfId="10751"/>
    <cellStyle name="Normal 9 3 2 2" xfId="10752"/>
    <cellStyle name="Normal 9 3 2 2 2" xfId="10753"/>
    <cellStyle name="Normal 9 3 2 2 2 2" xfId="10754"/>
    <cellStyle name="Normal 9 3 2 2 3" xfId="10755"/>
    <cellStyle name="Normal 9 3 2 3" xfId="10756"/>
    <cellStyle name="Normal 9 3 2 3 2" xfId="10757"/>
    <cellStyle name="Normal 9 3 2 4" xfId="10758"/>
    <cellStyle name="Normal 9 3 2 5" xfId="10759"/>
    <cellStyle name="Normal 9 3 2 6" xfId="10760"/>
    <cellStyle name="Normal 9 3 3" xfId="10761"/>
    <cellStyle name="Normal 9 3 3 2" xfId="10762"/>
    <cellStyle name="Normal 9 3 3 2 2" xfId="10763"/>
    <cellStyle name="Normal 9 3 3 3" xfId="10764"/>
    <cellStyle name="Normal 9 3 3 4" xfId="10765"/>
    <cellStyle name="Normal 9 3 4" xfId="10766"/>
    <cellStyle name="Normal 9 3 4 2" xfId="10767"/>
    <cellStyle name="Normal 9 3 5" xfId="10768"/>
    <cellStyle name="Normal 9 3 6" xfId="10769"/>
    <cellStyle name="Normal 9 3 7" xfId="10770"/>
    <cellStyle name="Normal 9 4" xfId="10771"/>
    <cellStyle name="Normal 9 4 2" xfId="10772"/>
    <cellStyle name="Normal 9 4 2 2" xfId="10773"/>
    <cellStyle name="Normal 9 4 2 2 2" xfId="10774"/>
    <cellStyle name="Normal 9 4 2 3" xfId="10775"/>
    <cellStyle name="Normal 9 4 3" xfId="10776"/>
    <cellStyle name="Normal 9 4 3 2" xfId="10777"/>
    <cellStyle name="Normal 9 4 4" xfId="10778"/>
    <cellStyle name="Normal 9 4 5" xfId="10779"/>
    <cellStyle name="Normal 9 4 6" xfId="10780"/>
    <cellStyle name="Normal 9 5" xfId="10781"/>
    <cellStyle name="Normal 9 5 2" xfId="10782"/>
    <cellStyle name="Normal 9 5 2 2" xfId="10783"/>
    <cellStyle name="Normal 9 5 3" xfId="10784"/>
    <cellStyle name="Normal 9 5 4" xfId="10785"/>
    <cellStyle name="Normal 9 6" xfId="10786"/>
    <cellStyle name="Normal 9 6 2" xfId="10787"/>
    <cellStyle name="Normal 9 7" xfId="10788"/>
    <cellStyle name="Normal 9 8" xfId="10789"/>
    <cellStyle name="Normal 9 9" xfId="10790"/>
    <cellStyle name="Note 10" xfId="1910"/>
    <cellStyle name="Note 10 10" xfId="10791"/>
    <cellStyle name="Note 10 10 2" xfId="10792"/>
    <cellStyle name="Note 10 11" xfId="10793"/>
    <cellStyle name="Note 10 12" xfId="10794"/>
    <cellStyle name="Note 10 13" xfId="10795"/>
    <cellStyle name="Note 10 2" xfId="1911"/>
    <cellStyle name="Note 10 2 10" xfId="10796"/>
    <cellStyle name="Note 10 2 2" xfId="10797"/>
    <cellStyle name="Note 10 2 2 2" xfId="10798"/>
    <cellStyle name="Note 10 2 3" xfId="10799"/>
    <cellStyle name="Note 10 2 3 2" xfId="10800"/>
    <cellStyle name="Note 10 2 4" xfId="10801"/>
    <cellStyle name="Note 10 2 4 2" xfId="10802"/>
    <cellStyle name="Note 10 2 5" xfId="10803"/>
    <cellStyle name="Note 10 2 5 2" xfId="10804"/>
    <cellStyle name="Note 10 2 6" xfId="10805"/>
    <cellStyle name="Note 10 2 6 2" xfId="10806"/>
    <cellStyle name="Note 10 2 7" xfId="10807"/>
    <cellStyle name="Note 10 2 7 2" xfId="10808"/>
    <cellStyle name="Note 10 2 8" xfId="10809"/>
    <cellStyle name="Note 10 2 8 2" xfId="10810"/>
    <cellStyle name="Note 10 2 9" xfId="10811"/>
    <cellStyle name="Note 10 2 9 2" xfId="10812"/>
    <cellStyle name="Note 10 3" xfId="1912"/>
    <cellStyle name="Note 10 3 2" xfId="10813"/>
    <cellStyle name="Note 10 4" xfId="1913"/>
    <cellStyle name="Note 10 4 2" xfId="10814"/>
    <cellStyle name="Note 10 5" xfId="1914"/>
    <cellStyle name="Note 10 5 2" xfId="10815"/>
    <cellStyle name="Note 10 6" xfId="10816"/>
    <cellStyle name="Note 10 6 2" xfId="10817"/>
    <cellStyle name="Note 10 7" xfId="10818"/>
    <cellStyle name="Note 10 7 2" xfId="10819"/>
    <cellStyle name="Note 10 8" xfId="10820"/>
    <cellStyle name="Note 10 8 2" xfId="10821"/>
    <cellStyle name="Note 10 9" xfId="10822"/>
    <cellStyle name="Note 10 9 2" xfId="10823"/>
    <cellStyle name="Note 11" xfId="1915"/>
    <cellStyle name="Note 11 10" xfId="10824"/>
    <cellStyle name="Note 11 10 2" xfId="10825"/>
    <cellStyle name="Note 11 11" xfId="10826"/>
    <cellStyle name="Note 11 12" xfId="10827"/>
    <cellStyle name="Note 11 13" xfId="10828"/>
    <cellStyle name="Note 11 2" xfId="1916"/>
    <cellStyle name="Note 11 2 10" xfId="10829"/>
    <cellStyle name="Note 11 2 2" xfId="10830"/>
    <cellStyle name="Note 11 2 2 2" xfId="10831"/>
    <cellStyle name="Note 11 2 3" xfId="10832"/>
    <cellStyle name="Note 11 2 3 2" xfId="10833"/>
    <cellStyle name="Note 11 2 4" xfId="10834"/>
    <cellStyle name="Note 11 2 4 2" xfId="10835"/>
    <cellStyle name="Note 11 2 5" xfId="10836"/>
    <cellStyle name="Note 11 2 5 2" xfId="10837"/>
    <cellStyle name="Note 11 2 6" xfId="10838"/>
    <cellStyle name="Note 11 2 6 2" xfId="10839"/>
    <cellStyle name="Note 11 2 7" xfId="10840"/>
    <cellStyle name="Note 11 2 7 2" xfId="10841"/>
    <cellStyle name="Note 11 2 8" xfId="10842"/>
    <cellStyle name="Note 11 2 8 2" xfId="10843"/>
    <cellStyle name="Note 11 2 9" xfId="10844"/>
    <cellStyle name="Note 11 2 9 2" xfId="10845"/>
    <cellStyle name="Note 11 3" xfId="1917"/>
    <cellStyle name="Note 11 3 2" xfId="10846"/>
    <cellStyle name="Note 11 4" xfId="1918"/>
    <cellStyle name="Note 11 4 2" xfId="10847"/>
    <cellStyle name="Note 11 5" xfId="1919"/>
    <cellStyle name="Note 11 5 2" xfId="10848"/>
    <cellStyle name="Note 11 6" xfId="10849"/>
    <cellStyle name="Note 11 6 2" xfId="10850"/>
    <cellStyle name="Note 11 7" xfId="10851"/>
    <cellStyle name="Note 11 7 2" xfId="10852"/>
    <cellStyle name="Note 11 8" xfId="10853"/>
    <cellStyle name="Note 11 8 2" xfId="10854"/>
    <cellStyle name="Note 11 9" xfId="10855"/>
    <cellStyle name="Note 11 9 2" xfId="10856"/>
    <cellStyle name="Note 12" xfId="1920"/>
    <cellStyle name="Note 12 10" xfId="10857"/>
    <cellStyle name="Note 12 10 2" xfId="10858"/>
    <cellStyle name="Note 12 11" xfId="10859"/>
    <cellStyle name="Note 12 12" xfId="10860"/>
    <cellStyle name="Note 12 13" xfId="10861"/>
    <cellStyle name="Note 12 2" xfId="10862"/>
    <cellStyle name="Note 12 2 10" xfId="10863"/>
    <cellStyle name="Note 12 2 2" xfId="10864"/>
    <cellStyle name="Note 12 2 2 2" xfId="10865"/>
    <cellStyle name="Note 12 2 3" xfId="10866"/>
    <cellStyle name="Note 12 2 3 2" xfId="10867"/>
    <cellStyle name="Note 12 2 4" xfId="10868"/>
    <cellStyle name="Note 12 2 4 2" xfId="10869"/>
    <cellStyle name="Note 12 2 5" xfId="10870"/>
    <cellStyle name="Note 12 2 5 2" xfId="10871"/>
    <cellStyle name="Note 12 2 6" xfId="10872"/>
    <cellStyle name="Note 12 2 6 2" xfId="10873"/>
    <cellStyle name="Note 12 2 7" xfId="10874"/>
    <cellStyle name="Note 12 2 7 2" xfId="10875"/>
    <cellStyle name="Note 12 2 8" xfId="10876"/>
    <cellStyle name="Note 12 2 8 2" xfId="10877"/>
    <cellStyle name="Note 12 2 9" xfId="10878"/>
    <cellStyle name="Note 12 2 9 2" xfId="10879"/>
    <cellStyle name="Note 12 3" xfId="10880"/>
    <cellStyle name="Note 12 3 2" xfId="10881"/>
    <cellStyle name="Note 12 4" xfId="10882"/>
    <cellStyle name="Note 12 4 2" xfId="10883"/>
    <cellStyle name="Note 12 5" xfId="10884"/>
    <cellStyle name="Note 12 5 2" xfId="10885"/>
    <cellStyle name="Note 12 6" xfId="10886"/>
    <cellStyle name="Note 12 6 2" xfId="10887"/>
    <cellStyle name="Note 12 7" xfId="10888"/>
    <cellStyle name="Note 12 7 2" xfId="10889"/>
    <cellStyle name="Note 12 8" xfId="10890"/>
    <cellStyle name="Note 12 8 2" xfId="10891"/>
    <cellStyle name="Note 12 9" xfId="10892"/>
    <cellStyle name="Note 12 9 2" xfId="10893"/>
    <cellStyle name="Note 13" xfId="1921"/>
    <cellStyle name="Note 13 10" xfId="10894"/>
    <cellStyle name="Note 13 10 2" xfId="10895"/>
    <cellStyle name="Note 13 11" xfId="10896"/>
    <cellStyle name="Note 13 12" xfId="10897"/>
    <cellStyle name="Note 13 13" xfId="10898"/>
    <cellStyle name="Note 13 2" xfId="10899"/>
    <cellStyle name="Note 13 2 10" xfId="10900"/>
    <cellStyle name="Note 13 2 2" xfId="10901"/>
    <cellStyle name="Note 13 2 2 2" xfId="10902"/>
    <cellStyle name="Note 13 2 3" xfId="10903"/>
    <cellStyle name="Note 13 2 3 2" xfId="10904"/>
    <cellStyle name="Note 13 2 4" xfId="10905"/>
    <cellStyle name="Note 13 2 4 2" xfId="10906"/>
    <cellStyle name="Note 13 2 5" xfId="10907"/>
    <cellStyle name="Note 13 2 5 2" xfId="10908"/>
    <cellStyle name="Note 13 2 6" xfId="10909"/>
    <cellStyle name="Note 13 2 6 2" xfId="10910"/>
    <cellStyle name="Note 13 2 7" xfId="10911"/>
    <cellStyle name="Note 13 2 7 2" xfId="10912"/>
    <cellStyle name="Note 13 2 8" xfId="10913"/>
    <cellStyle name="Note 13 2 8 2" xfId="10914"/>
    <cellStyle name="Note 13 2 9" xfId="10915"/>
    <cellStyle name="Note 13 2 9 2" xfId="10916"/>
    <cellStyle name="Note 13 3" xfId="10917"/>
    <cellStyle name="Note 13 3 2" xfId="10918"/>
    <cellStyle name="Note 13 4" xfId="10919"/>
    <cellStyle name="Note 13 4 2" xfId="10920"/>
    <cellStyle name="Note 13 5" xfId="10921"/>
    <cellStyle name="Note 13 5 2" xfId="10922"/>
    <cellStyle name="Note 13 6" xfId="10923"/>
    <cellStyle name="Note 13 6 2" xfId="10924"/>
    <cellStyle name="Note 13 7" xfId="10925"/>
    <cellStyle name="Note 13 7 2" xfId="10926"/>
    <cellStyle name="Note 13 8" xfId="10927"/>
    <cellStyle name="Note 13 8 2" xfId="10928"/>
    <cellStyle name="Note 13 9" xfId="10929"/>
    <cellStyle name="Note 13 9 2" xfId="10930"/>
    <cellStyle name="Note 14" xfId="1922"/>
    <cellStyle name="Note 14 10" xfId="10931"/>
    <cellStyle name="Note 14 10 2" xfId="10932"/>
    <cellStyle name="Note 14 11" xfId="10933"/>
    <cellStyle name="Note 14 12" xfId="10934"/>
    <cellStyle name="Note 14 13" xfId="10935"/>
    <cellStyle name="Note 14 2" xfId="10936"/>
    <cellStyle name="Note 14 2 10" xfId="10937"/>
    <cellStyle name="Note 14 2 2" xfId="10938"/>
    <cellStyle name="Note 14 2 2 2" xfId="10939"/>
    <cellStyle name="Note 14 2 3" xfId="10940"/>
    <cellStyle name="Note 14 2 3 2" xfId="10941"/>
    <cellStyle name="Note 14 2 4" xfId="10942"/>
    <cellStyle name="Note 14 2 4 2" xfId="10943"/>
    <cellStyle name="Note 14 2 5" xfId="10944"/>
    <cellStyle name="Note 14 2 5 2" xfId="10945"/>
    <cellStyle name="Note 14 2 6" xfId="10946"/>
    <cellStyle name="Note 14 2 6 2" xfId="10947"/>
    <cellStyle name="Note 14 2 7" xfId="10948"/>
    <cellStyle name="Note 14 2 7 2" xfId="10949"/>
    <cellStyle name="Note 14 2 8" xfId="10950"/>
    <cellStyle name="Note 14 2 8 2" xfId="10951"/>
    <cellStyle name="Note 14 2 9" xfId="10952"/>
    <cellStyle name="Note 14 2 9 2" xfId="10953"/>
    <cellStyle name="Note 14 3" xfId="10954"/>
    <cellStyle name="Note 14 3 2" xfId="10955"/>
    <cellStyle name="Note 14 4" xfId="10956"/>
    <cellStyle name="Note 14 4 2" xfId="10957"/>
    <cellStyle name="Note 14 5" xfId="10958"/>
    <cellStyle name="Note 14 5 2" xfId="10959"/>
    <cellStyle name="Note 14 6" xfId="10960"/>
    <cellStyle name="Note 14 6 2" xfId="10961"/>
    <cellStyle name="Note 14 7" xfId="10962"/>
    <cellStyle name="Note 14 7 2" xfId="10963"/>
    <cellStyle name="Note 14 8" xfId="10964"/>
    <cellStyle name="Note 14 8 2" xfId="10965"/>
    <cellStyle name="Note 14 9" xfId="10966"/>
    <cellStyle name="Note 14 9 2" xfId="10967"/>
    <cellStyle name="Note 15" xfId="1923"/>
    <cellStyle name="Note 15 10" xfId="10968"/>
    <cellStyle name="Note 15 10 2" xfId="10969"/>
    <cellStyle name="Note 15 11" xfId="10970"/>
    <cellStyle name="Note 15 12" xfId="10971"/>
    <cellStyle name="Note 15 2" xfId="1924"/>
    <cellStyle name="Note 15 2 10" xfId="10972"/>
    <cellStyle name="Note 15 2 2" xfId="10973"/>
    <cellStyle name="Note 15 2 2 2" xfId="10974"/>
    <cellStyle name="Note 15 2 3" xfId="10975"/>
    <cellStyle name="Note 15 2 3 2" xfId="10976"/>
    <cellStyle name="Note 15 2 4" xfId="10977"/>
    <cellStyle name="Note 15 2 4 2" xfId="10978"/>
    <cellStyle name="Note 15 2 5" xfId="10979"/>
    <cellStyle name="Note 15 2 5 2" xfId="10980"/>
    <cellStyle name="Note 15 2 6" xfId="10981"/>
    <cellStyle name="Note 15 2 6 2" xfId="10982"/>
    <cellStyle name="Note 15 2 7" xfId="10983"/>
    <cellStyle name="Note 15 2 7 2" xfId="10984"/>
    <cellStyle name="Note 15 2 8" xfId="10985"/>
    <cellStyle name="Note 15 2 8 2" xfId="10986"/>
    <cellStyle name="Note 15 2 9" xfId="10987"/>
    <cellStyle name="Note 15 2 9 2" xfId="10988"/>
    <cellStyle name="Note 15 3" xfId="1925"/>
    <cellStyle name="Note 15 3 2" xfId="10989"/>
    <cellStyle name="Note 15 4" xfId="1926"/>
    <cellStyle name="Note 15 4 2" xfId="10990"/>
    <cellStyle name="Note 15 5" xfId="1927"/>
    <cellStyle name="Note 15 5 2" xfId="10991"/>
    <cellStyle name="Note 15 6" xfId="10992"/>
    <cellStyle name="Note 15 6 2" xfId="10993"/>
    <cellStyle name="Note 15 7" xfId="10994"/>
    <cellStyle name="Note 15 7 2" xfId="10995"/>
    <cellStyle name="Note 15 8" xfId="10996"/>
    <cellStyle name="Note 15 8 2" xfId="10997"/>
    <cellStyle name="Note 15 9" xfId="10998"/>
    <cellStyle name="Note 15 9 2" xfId="10999"/>
    <cellStyle name="Note 16" xfId="1928"/>
    <cellStyle name="Note 16 10" xfId="11000"/>
    <cellStyle name="Note 16 10 2" xfId="11001"/>
    <cellStyle name="Note 16 11" xfId="11002"/>
    <cellStyle name="Note 16 2" xfId="1929"/>
    <cellStyle name="Note 16 2 10" xfId="11003"/>
    <cellStyle name="Note 16 2 2" xfId="11004"/>
    <cellStyle name="Note 16 2 2 2" xfId="11005"/>
    <cellStyle name="Note 16 2 3" xfId="11006"/>
    <cellStyle name="Note 16 2 3 2" xfId="11007"/>
    <cellStyle name="Note 16 2 4" xfId="11008"/>
    <cellStyle name="Note 16 2 4 2" xfId="11009"/>
    <cellStyle name="Note 16 2 5" xfId="11010"/>
    <cellStyle name="Note 16 2 5 2" xfId="11011"/>
    <cellStyle name="Note 16 2 6" xfId="11012"/>
    <cellStyle name="Note 16 2 6 2" xfId="11013"/>
    <cellStyle name="Note 16 2 7" xfId="11014"/>
    <cellStyle name="Note 16 2 7 2" xfId="11015"/>
    <cellStyle name="Note 16 2 8" xfId="11016"/>
    <cellStyle name="Note 16 2 8 2" xfId="11017"/>
    <cellStyle name="Note 16 2 9" xfId="11018"/>
    <cellStyle name="Note 16 2 9 2" xfId="11019"/>
    <cellStyle name="Note 16 3" xfId="1930"/>
    <cellStyle name="Note 16 3 2" xfId="11020"/>
    <cellStyle name="Note 16 4" xfId="1931"/>
    <cellStyle name="Note 16 4 2" xfId="11021"/>
    <cellStyle name="Note 16 5" xfId="1932"/>
    <cellStyle name="Note 16 5 2" xfId="11022"/>
    <cellStyle name="Note 16 6" xfId="11023"/>
    <cellStyle name="Note 16 6 2" xfId="11024"/>
    <cellStyle name="Note 16 7" xfId="11025"/>
    <cellStyle name="Note 16 7 2" xfId="11026"/>
    <cellStyle name="Note 16 8" xfId="11027"/>
    <cellStyle name="Note 16 8 2" xfId="11028"/>
    <cellStyle name="Note 16 9" xfId="11029"/>
    <cellStyle name="Note 16 9 2" xfId="11030"/>
    <cellStyle name="Note 17" xfId="1933"/>
    <cellStyle name="Note 17 10" xfId="11031"/>
    <cellStyle name="Note 17 10 2" xfId="11032"/>
    <cellStyle name="Note 17 11" xfId="11033"/>
    <cellStyle name="Note 17 2" xfId="11034"/>
    <cellStyle name="Note 17 2 10" xfId="11035"/>
    <cellStyle name="Note 17 2 2" xfId="11036"/>
    <cellStyle name="Note 17 2 2 2" xfId="11037"/>
    <cellStyle name="Note 17 2 3" xfId="11038"/>
    <cellStyle name="Note 17 2 3 2" xfId="11039"/>
    <cellStyle name="Note 17 2 4" xfId="11040"/>
    <cellStyle name="Note 17 2 4 2" xfId="11041"/>
    <cellStyle name="Note 17 2 5" xfId="11042"/>
    <cellStyle name="Note 17 2 5 2" xfId="11043"/>
    <cellStyle name="Note 17 2 6" xfId="11044"/>
    <cellStyle name="Note 17 2 6 2" xfId="11045"/>
    <cellStyle name="Note 17 2 7" xfId="11046"/>
    <cellStyle name="Note 17 2 7 2" xfId="11047"/>
    <cellStyle name="Note 17 2 8" xfId="11048"/>
    <cellStyle name="Note 17 2 8 2" xfId="11049"/>
    <cellStyle name="Note 17 2 9" xfId="11050"/>
    <cellStyle name="Note 17 2 9 2" xfId="11051"/>
    <cellStyle name="Note 17 3" xfId="11052"/>
    <cellStyle name="Note 17 3 2" xfId="11053"/>
    <cellStyle name="Note 17 4" xfId="11054"/>
    <cellStyle name="Note 17 4 2" xfId="11055"/>
    <cellStyle name="Note 17 5" xfId="11056"/>
    <cellStyle name="Note 17 5 2" xfId="11057"/>
    <cellStyle name="Note 17 6" xfId="11058"/>
    <cellStyle name="Note 17 6 2" xfId="11059"/>
    <cellStyle name="Note 17 7" xfId="11060"/>
    <cellStyle name="Note 17 7 2" xfId="11061"/>
    <cellStyle name="Note 17 8" xfId="11062"/>
    <cellStyle name="Note 17 8 2" xfId="11063"/>
    <cellStyle name="Note 17 9" xfId="11064"/>
    <cellStyle name="Note 17 9 2" xfId="11065"/>
    <cellStyle name="Note 18" xfId="1934"/>
    <cellStyle name="Note 18 10" xfId="11066"/>
    <cellStyle name="Note 18 10 2" xfId="11067"/>
    <cellStyle name="Note 18 11" xfId="11068"/>
    <cellStyle name="Note 18 2" xfId="1935"/>
    <cellStyle name="Note 18 2 10" xfId="11069"/>
    <cellStyle name="Note 18 2 2" xfId="11070"/>
    <cellStyle name="Note 18 2 2 2" xfId="11071"/>
    <cellStyle name="Note 18 2 3" xfId="11072"/>
    <cellStyle name="Note 18 2 3 2" xfId="11073"/>
    <cellStyle name="Note 18 2 4" xfId="11074"/>
    <cellStyle name="Note 18 2 4 2" xfId="11075"/>
    <cellStyle name="Note 18 2 5" xfId="11076"/>
    <cellStyle name="Note 18 2 5 2" xfId="11077"/>
    <cellStyle name="Note 18 2 6" xfId="11078"/>
    <cellStyle name="Note 18 2 6 2" xfId="11079"/>
    <cellStyle name="Note 18 2 7" xfId="11080"/>
    <cellStyle name="Note 18 2 7 2" xfId="11081"/>
    <cellStyle name="Note 18 2 8" xfId="11082"/>
    <cellStyle name="Note 18 2 8 2" xfId="11083"/>
    <cellStyle name="Note 18 2 9" xfId="11084"/>
    <cellStyle name="Note 18 2 9 2" xfId="11085"/>
    <cellStyle name="Note 18 3" xfId="1936"/>
    <cellStyle name="Note 18 3 2" xfId="11086"/>
    <cellStyle name="Note 18 4" xfId="1937"/>
    <cellStyle name="Note 18 4 2" xfId="11087"/>
    <cellStyle name="Note 18 5" xfId="1938"/>
    <cellStyle name="Note 18 5 2" xfId="11088"/>
    <cellStyle name="Note 18 6" xfId="11089"/>
    <cellStyle name="Note 18 6 2" xfId="11090"/>
    <cellStyle name="Note 18 7" xfId="11091"/>
    <cellStyle name="Note 18 7 2" xfId="11092"/>
    <cellStyle name="Note 18 8" xfId="11093"/>
    <cellStyle name="Note 18 8 2" xfId="11094"/>
    <cellStyle name="Note 18 9" xfId="11095"/>
    <cellStyle name="Note 18 9 2" xfId="11096"/>
    <cellStyle name="Note 19" xfId="1939"/>
    <cellStyle name="Note 19 10" xfId="11097"/>
    <cellStyle name="Note 19 10 2" xfId="11098"/>
    <cellStyle name="Note 19 11" xfId="11099"/>
    <cellStyle name="Note 19 2" xfId="11100"/>
    <cellStyle name="Note 19 2 10" xfId="11101"/>
    <cellStyle name="Note 19 2 2" xfId="11102"/>
    <cellStyle name="Note 19 2 2 2" xfId="11103"/>
    <cellStyle name="Note 19 2 3" xfId="11104"/>
    <cellStyle name="Note 19 2 3 2" xfId="11105"/>
    <cellStyle name="Note 19 2 4" xfId="11106"/>
    <cellStyle name="Note 19 2 4 2" xfId="11107"/>
    <cellStyle name="Note 19 2 5" xfId="11108"/>
    <cellStyle name="Note 19 2 5 2" xfId="11109"/>
    <cellStyle name="Note 19 2 6" xfId="11110"/>
    <cellStyle name="Note 19 2 6 2" xfId="11111"/>
    <cellStyle name="Note 19 2 7" xfId="11112"/>
    <cellStyle name="Note 19 2 7 2" xfId="11113"/>
    <cellStyle name="Note 19 2 8" xfId="11114"/>
    <cellStyle name="Note 19 2 8 2" xfId="11115"/>
    <cellStyle name="Note 19 2 9" xfId="11116"/>
    <cellStyle name="Note 19 2 9 2" xfId="11117"/>
    <cellStyle name="Note 19 3" xfId="11118"/>
    <cellStyle name="Note 19 3 2" xfId="11119"/>
    <cellStyle name="Note 19 4" xfId="11120"/>
    <cellStyle name="Note 19 4 2" xfId="11121"/>
    <cellStyle name="Note 19 5" xfId="11122"/>
    <cellStyle name="Note 19 5 2" xfId="11123"/>
    <cellStyle name="Note 19 6" xfId="11124"/>
    <cellStyle name="Note 19 6 2" xfId="11125"/>
    <cellStyle name="Note 19 7" xfId="11126"/>
    <cellStyle name="Note 19 7 2" xfId="11127"/>
    <cellStyle name="Note 19 8" xfId="11128"/>
    <cellStyle name="Note 19 8 2" xfId="11129"/>
    <cellStyle name="Note 19 9" xfId="11130"/>
    <cellStyle name="Note 19 9 2" xfId="11131"/>
    <cellStyle name="Note 2" xfId="1940"/>
    <cellStyle name="Note 2 10" xfId="11132"/>
    <cellStyle name="Note 2 10 2" xfId="11133"/>
    <cellStyle name="Note 2 11" xfId="11134"/>
    <cellStyle name="Note 2 12" xfId="11135"/>
    <cellStyle name="Note 2 12 2" xfId="11136"/>
    <cellStyle name="Note 2 12 3" xfId="11137"/>
    <cellStyle name="Note 2 12 4" xfId="11138"/>
    <cellStyle name="Note 2 13" xfId="11139"/>
    <cellStyle name="Note 2 14" xfId="11140"/>
    <cellStyle name="Note 2 15" xfId="11141"/>
    <cellStyle name="Note 2 16" xfId="11142"/>
    <cellStyle name="Note 2 2" xfId="1941"/>
    <cellStyle name="Note 2 2 10" xfId="11143"/>
    <cellStyle name="Note 2 2 11" xfId="11144"/>
    <cellStyle name="Note 2 2 12" xfId="11145"/>
    <cellStyle name="Note 2 2 2" xfId="11146"/>
    <cellStyle name="Note 2 2 2 2" xfId="11147"/>
    <cellStyle name="Note 2 2 2 2 2" xfId="11148"/>
    <cellStyle name="Note 2 2 2 2 2 2" xfId="11149"/>
    <cellStyle name="Note 2 2 2 2 2 2 2" xfId="11150"/>
    <cellStyle name="Note 2 2 2 2 2 3" xfId="11151"/>
    <cellStyle name="Note 2 2 2 2 3" xfId="11152"/>
    <cellStyle name="Note 2 2 2 2 3 2" xfId="11153"/>
    <cellStyle name="Note 2 2 2 2 4" xfId="11154"/>
    <cellStyle name="Note 2 2 2 2 5" xfId="11155"/>
    <cellStyle name="Note 2 2 2 3" xfId="11156"/>
    <cellStyle name="Note 2 2 2 3 2" xfId="11157"/>
    <cellStyle name="Note 2 2 2 3 2 2" xfId="11158"/>
    <cellStyle name="Note 2 2 2 3 3" xfId="11159"/>
    <cellStyle name="Note 2 2 2 3 4" xfId="11160"/>
    <cellStyle name="Note 2 2 2 4" xfId="11161"/>
    <cellStyle name="Note 2 2 2 4 2" xfId="11162"/>
    <cellStyle name="Note 2 2 2 5" xfId="11163"/>
    <cellStyle name="Note 2 2 2 6" xfId="11164"/>
    <cellStyle name="Note 2 2 2 7" xfId="11165"/>
    <cellStyle name="Note 2 2 3" xfId="11166"/>
    <cellStyle name="Note 2 2 3 2" xfId="11167"/>
    <cellStyle name="Note 2 2 3 2 2" xfId="11168"/>
    <cellStyle name="Note 2 2 3 2 2 2" xfId="11169"/>
    <cellStyle name="Note 2 2 3 2 3" xfId="11170"/>
    <cellStyle name="Note 2 2 3 2 4" xfId="11171"/>
    <cellStyle name="Note 2 2 3 2 5" xfId="11172"/>
    <cellStyle name="Note 2 2 3 3" xfId="11173"/>
    <cellStyle name="Note 2 2 3 3 2" xfId="11174"/>
    <cellStyle name="Note 2 2 3 4" xfId="11175"/>
    <cellStyle name="Note 2 2 3 5" xfId="11176"/>
    <cellStyle name="Note 2 2 3 6" xfId="11177"/>
    <cellStyle name="Note 2 2 4" xfId="11178"/>
    <cellStyle name="Note 2 2 4 2" xfId="11179"/>
    <cellStyle name="Note 2 2 4 2 2" xfId="11180"/>
    <cellStyle name="Note 2 2 4 2 3" xfId="11181"/>
    <cellStyle name="Note 2 2 4 2 4" xfId="11182"/>
    <cellStyle name="Note 2 2 4 3" xfId="11183"/>
    <cellStyle name="Note 2 2 4 4" xfId="11184"/>
    <cellStyle name="Note 2 2 4 5" xfId="11185"/>
    <cellStyle name="Note 2 2 5" xfId="11186"/>
    <cellStyle name="Note 2 2 5 2" xfId="11187"/>
    <cellStyle name="Note 2 2 5 3" xfId="11188"/>
    <cellStyle name="Note 2 2 6" xfId="11189"/>
    <cellStyle name="Note 2 2 6 2" xfId="11190"/>
    <cellStyle name="Note 2 2 7" xfId="11191"/>
    <cellStyle name="Note 2 2 7 2" xfId="11192"/>
    <cellStyle name="Note 2 2 8" xfId="11193"/>
    <cellStyle name="Note 2 2 8 2" xfId="11194"/>
    <cellStyle name="Note 2 2 9" xfId="11195"/>
    <cellStyle name="Note 2 2 9 2" xfId="11196"/>
    <cellStyle name="Note 2 3" xfId="11197"/>
    <cellStyle name="Note 2 3 2" xfId="11198"/>
    <cellStyle name="Note 2 3 2 2" xfId="11199"/>
    <cellStyle name="Note 2 3 2 2 2" xfId="11200"/>
    <cellStyle name="Note 2 3 2 2 2 2" xfId="11201"/>
    <cellStyle name="Note 2 3 2 2 3" xfId="11202"/>
    <cellStyle name="Note 2 3 2 2 4" xfId="11203"/>
    <cellStyle name="Note 2 3 2 3" xfId="11204"/>
    <cellStyle name="Note 2 3 2 3 2" xfId="11205"/>
    <cellStyle name="Note 2 3 2 4" xfId="11206"/>
    <cellStyle name="Note 2 3 2 5" xfId="11207"/>
    <cellStyle name="Note 2 3 3" xfId="11208"/>
    <cellStyle name="Note 2 3 3 2" xfId="11209"/>
    <cellStyle name="Note 2 3 3 2 2" xfId="11210"/>
    <cellStyle name="Note 2 3 3 3" xfId="11211"/>
    <cellStyle name="Note 2 3 3 4" xfId="11212"/>
    <cellStyle name="Note 2 3 3 5" xfId="11213"/>
    <cellStyle name="Note 2 3 4" xfId="11214"/>
    <cellStyle name="Note 2 3 4 2" xfId="11215"/>
    <cellStyle name="Note 2 3 5" xfId="11216"/>
    <cellStyle name="Note 2 3 6" xfId="11217"/>
    <cellStyle name="Note 2 3 7" xfId="11218"/>
    <cellStyle name="Note 2 4" xfId="11219"/>
    <cellStyle name="Note 2 4 2" xfId="11220"/>
    <cellStyle name="Note 2 4 2 2" xfId="11221"/>
    <cellStyle name="Note 2 4 2 2 2" xfId="11222"/>
    <cellStyle name="Note 2 4 2 2 3" xfId="11223"/>
    <cellStyle name="Note 2 4 2 3" xfId="11224"/>
    <cellStyle name="Note 2 4 2 4" xfId="11225"/>
    <cellStyle name="Note 2 4 2 5" xfId="11226"/>
    <cellStyle name="Note 2 4 3" xfId="11227"/>
    <cellStyle name="Note 2 4 3 2" xfId="11228"/>
    <cellStyle name="Note 2 4 3 3" xfId="11229"/>
    <cellStyle name="Note 2 4 4" xfId="11230"/>
    <cellStyle name="Note 2 4 4 2" xfId="11231"/>
    <cellStyle name="Note 2 4 5" xfId="11232"/>
    <cellStyle name="Note 2 4 6" xfId="11233"/>
    <cellStyle name="Note 2 4 7" xfId="11234"/>
    <cellStyle name="Note 2 5" xfId="11235"/>
    <cellStyle name="Note 2 5 2" xfId="11236"/>
    <cellStyle name="Note 2 5 2 2" xfId="11237"/>
    <cellStyle name="Note 2 5 2 3" xfId="11238"/>
    <cellStyle name="Note 2 5 2 4" xfId="11239"/>
    <cellStyle name="Note 2 5 2 5" xfId="11240"/>
    <cellStyle name="Note 2 5 3" xfId="11241"/>
    <cellStyle name="Note 2 5 4" xfId="11242"/>
    <cellStyle name="Note 2 5 5" xfId="11243"/>
    <cellStyle name="Note 2 6" xfId="11244"/>
    <cellStyle name="Note 2 6 2" xfId="11245"/>
    <cellStyle name="Note 2 6 2 2" xfId="11246"/>
    <cellStyle name="Note 2 6 2 3" xfId="11247"/>
    <cellStyle name="Note 2 6 2 4" xfId="11248"/>
    <cellStyle name="Note 2 6 3" xfId="11249"/>
    <cellStyle name="Note 2 6 4" xfId="11250"/>
    <cellStyle name="Note 2 6 5" xfId="11251"/>
    <cellStyle name="Note 2 7" xfId="11252"/>
    <cellStyle name="Note 2 7 2" xfId="11253"/>
    <cellStyle name="Note 2 7 2 2" xfId="11254"/>
    <cellStyle name="Note 2 7 2 3" xfId="11255"/>
    <cellStyle name="Note 2 7 2 4" xfId="11256"/>
    <cellStyle name="Note 2 7 3" xfId="11257"/>
    <cellStyle name="Note 2 7 4" xfId="11258"/>
    <cellStyle name="Note 2 7 5" xfId="11259"/>
    <cellStyle name="Note 2 8" xfId="11260"/>
    <cellStyle name="Note 2 8 2" xfId="11261"/>
    <cellStyle name="Note 2 9" xfId="11262"/>
    <cellStyle name="Note 2 9 2" xfId="11263"/>
    <cellStyle name="Note 20" xfId="1942"/>
    <cellStyle name="Note 20 10" xfId="11264"/>
    <cellStyle name="Note 20 10 2" xfId="11265"/>
    <cellStyle name="Note 20 11" xfId="11266"/>
    <cellStyle name="Note 20 2" xfId="11267"/>
    <cellStyle name="Note 20 2 10" xfId="11268"/>
    <cellStyle name="Note 20 2 2" xfId="11269"/>
    <cellStyle name="Note 20 2 2 2" xfId="11270"/>
    <cellStyle name="Note 20 2 3" xfId="11271"/>
    <cellStyle name="Note 20 2 3 2" xfId="11272"/>
    <cellStyle name="Note 20 2 4" xfId="11273"/>
    <cellStyle name="Note 20 2 4 2" xfId="11274"/>
    <cellStyle name="Note 20 2 5" xfId="11275"/>
    <cellStyle name="Note 20 2 5 2" xfId="11276"/>
    <cellStyle name="Note 20 2 6" xfId="11277"/>
    <cellStyle name="Note 20 2 6 2" xfId="11278"/>
    <cellStyle name="Note 20 2 7" xfId="11279"/>
    <cellStyle name="Note 20 2 7 2" xfId="11280"/>
    <cellStyle name="Note 20 2 8" xfId="11281"/>
    <cellStyle name="Note 20 2 8 2" xfId="11282"/>
    <cellStyle name="Note 20 2 9" xfId="11283"/>
    <cellStyle name="Note 20 2 9 2" xfId="11284"/>
    <cellStyle name="Note 20 3" xfId="11285"/>
    <cellStyle name="Note 20 3 2" xfId="11286"/>
    <cellStyle name="Note 20 4" xfId="11287"/>
    <cellStyle name="Note 20 4 2" xfId="11288"/>
    <cellStyle name="Note 20 5" xfId="11289"/>
    <cellStyle name="Note 20 5 2" xfId="11290"/>
    <cellStyle name="Note 20 6" xfId="11291"/>
    <cellStyle name="Note 20 6 2" xfId="11292"/>
    <cellStyle name="Note 20 7" xfId="11293"/>
    <cellStyle name="Note 20 7 2" xfId="11294"/>
    <cellStyle name="Note 20 8" xfId="11295"/>
    <cellStyle name="Note 20 8 2" xfId="11296"/>
    <cellStyle name="Note 20 9" xfId="11297"/>
    <cellStyle name="Note 20 9 2" xfId="11298"/>
    <cellStyle name="Note 21" xfId="1943"/>
    <cellStyle name="Note 21 10" xfId="11299"/>
    <cellStyle name="Note 21 10 2" xfId="11300"/>
    <cellStyle name="Note 21 11" xfId="11301"/>
    <cellStyle name="Note 21 2" xfId="11302"/>
    <cellStyle name="Note 21 2 10" xfId="11303"/>
    <cellStyle name="Note 21 2 2" xfId="11304"/>
    <cellStyle name="Note 21 2 2 2" xfId="11305"/>
    <cellStyle name="Note 21 2 3" xfId="11306"/>
    <cellStyle name="Note 21 2 3 2" xfId="11307"/>
    <cellStyle name="Note 21 2 4" xfId="11308"/>
    <cellStyle name="Note 21 2 4 2" xfId="11309"/>
    <cellStyle name="Note 21 2 5" xfId="11310"/>
    <cellStyle name="Note 21 2 5 2" xfId="11311"/>
    <cellStyle name="Note 21 2 6" xfId="11312"/>
    <cellStyle name="Note 21 2 6 2" xfId="11313"/>
    <cellStyle name="Note 21 2 7" xfId="11314"/>
    <cellStyle name="Note 21 2 7 2" xfId="11315"/>
    <cellStyle name="Note 21 2 8" xfId="11316"/>
    <cellStyle name="Note 21 2 8 2" xfId="11317"/>
    <cellStyle name="Note 21 2 9" xfId="11318"/>
    <cellStyle name="Note 21 2 9 2" xfId="11319"/>
    <cellStyle name="Note 21 3" xfId="11320"/>
    <cellStyle name="Note 21 3 2" xfId="11321"/>
    <cellStyle name="Note 21 4" xfId="11322"/>
    <cellStyle name="Note 21 4 2" xfId="11323"/>
    <cellStyle name="Note 21 5" xfId="11324"/>
    <cellStyle name="Note 21 5 2" xfId="11325"/>
    <cellStyle name="Note 21 6" xfId="11326"/>
    <cellStyle name="Note 21 6 2" xfId="11327"/>
    <cellStyle name="Note 21 7" xfId="11328"/>
    <cellStyle name="Note 21 7 2" xfId="11329"/>
    <cellStyle name="Note 21 8" xfId="11330"/>
    <cellStyle name="Note 21 8 2" xfId="11331"/>
    <cellStyle name="Note 21 9" xfId="11332"/>
    <cellStyle name="Note 21 9 2" xfId="11333"/>
    <cellStyle name="Note 22" xfId="1944"/>
    <cellStyle name="Note 22 10" xfId="11334"/>
    <cellStyle name="Note 22 2" xfId="11335"/>
    <cellStyle name="Note 22 2 2" xfId="11336"/>
    <cellStyle name="Note 22 3" xfId="11337"/>
    <cellStyle name="Note 22 3 2" xfId="11338"/>
    <cellStyle name="Note 22 4" xfId="11339"/>
    <cellStyle name="Note 22 4 2" xfId="11340"/>
    <cellStyle name="Note 22 5" xfId="11341"/>
    <cellStyle name="Note 22 5 2" xfId="11342"/>
    <cellStyle name="Note 22 6" xfId="11343"/>
    <cellStyle name="Note 22 6 2" xfId="11344"/>
    <cellStyle name="Note 22 7" xfId="11345"/>
    <cellStyle name="Note 22 7 2" xfId="11346"/>
    <cellStyle name="Note 22 8" xfId="11347"/>
    <cellStyle name="Note 22 8 2" xfId="11348"/>
    <cellStyle name="Note 22 9" xfId="11349"/>
    <cellStyle name="Note 22 9 2" xfId="11350"/>
    <cellStyle name="Note 23" xfId="1945"/>
    <cellStyle name="Note 23 2" xfId="11351"/>
    <cellStyle name="Note 23 2 2" xfId="11352"/>
    <cellStyle name="Note 23 3" xfId="11353"/>
    <cellStyle name="Note 23 4" xfId="11354"/>
    <cellStyle name="Note 24" xfId="1946"/>
    <cellStyle name="Note 25" xfId="1947"/>
    <cellStyle name="Note 26" xfId="1948"/>
    <cellStyle name="Note 27" xfId="1949"/>
    <cellStyle name="Note 28" xfId="1950"/>
    <cellStyle name="Note 29" xfId="1951"/>
    <cellStyle name="Note 3" xfId="1952"/>
    <cellStyle name="Note 3 10" xfId="11355"/>
    <cellStyle name="Note 3 10 2" xfId="11356"/>
    <cellStyle name="Note 3 11" xfId="11357"/>
    <cellStyle name="Note 3 12" xfId="11358"/>
    <cellStyle name="Note 3 2" xfId="11359"/>
    <cellStyle name="Note 3 2 10" xfId="11360"/>
    <cellStyle name="Note 3 2 11" xfId="11361"/>
    <cellStyle name="Note 3 2 12" xfId="11362"/>
    <cellStyle name="Note 3 2 2" xfId="11363"/>
    <cellStyle name="Note 3 2 2 2" xfId="11364"/>
    <cellStyle name="Note 3 2 2 2 2" xfId="11365"/>
    <cellStyle name="Note 3 2 2 2 2 2" xfId="11366"/>
    <cellStyle name="Note 3 2 2 2 2 2 2" xfId="11367"/>
    <cellStyle name="Note 3 2 2 2 2 3" xfId="11368"/>
    <cellStyle name="Note 3 2 2 2 3" xfId="11369"/>
    <cellStyle name="Note 3 2 2 2 3 2" xfId="11370"/>
    <cellStyle name="Note 3 2 2 2 4" xfId="11371"/>
    <cellStyle name="Note 3 2 2 3" xfId="11372"/>
    <cellStyle name="Note 3 2 2 3 2" xfId="11373"/>
    <cellStyle name="Note 3 2 2 3 2 2" xfId="11374"/>
    <cellStyle name="Note 3 2 2 3 3" xfId="11375"/>
    <cellStyle name="Note 3 2 2 4" xfId="11376"/>
    <cellStyle name="Note 3 2 2 4 2" xfId="11377"/>
    <cellStyle name="Note 3 2 2 5" xfId="11378"/>
    <cellStyle name="Note 3 2 2 6" xfId="11379"/>
    <cellStyle name="Note 3 2 3" xfId="11380"/>
    <cellStyle name="Note 3 2 3 2" xfId="11381"/>
    <cellStyle name="Note 3 2 3 2 2" xfId="11382"/>
    <cellStyle name="Note 3 2 3 2 2 2" xfId="11383"/>
    <cellStyle name="Note 3 2 3 2 3" xfId="11384"/>
    <cellStyle name="Note 3 2 3 3" xfId="11385"/>
    <cellStyle name="Note 3 2 3 3 2" xfId="11386"/>
    <cellStyle name="Note 3 2 3 4" xfId="11387"/>
    <cellStyle name="Note 3 2 3 5" xfId="11388"/>
    <cellStyle name="Note 3 2 4" xfId="11389"/>
    <cellStyle name="Note 3 2 4 2" xfId="11390"/>
    <cellStyle name="Note 3 2 4 2 2" xfId="11391"/>
    <cellStyle name="Note 3 2 4 3" xfId="11392"/>
    <cellStyle name="Note 3 2 4 4" xfId="11393"/>
    <cellStyle name="Note 3 2 5" xfId="11394"/>
    <cellStyle name="Note 3 2 5 2" xfId="11395"/>
    <cellStyle name="Note 3 2 5 3" xfId="11396"/>
    <cellStyle name="Note 3 2 6" xfId="11397"/>
    <cellStyle name="Note 3 2 6 2" xfId="11398"/>
    <cellStyle name="Note 3 2 7" xfId="11399"/>
    <cellStyle name="Note 3 2 7 2" xfId="11400"/>
    <cellStyle name="Note 3 2 8" xfId="11401"/>
    <cellStyle name="Note 3 2 8 2" xfId="11402"/>
    <cellStyle name="Note 3 2 9" xfId="11403"/>
    <cellStyle name="Note 3 2 9 2" xfId="11404"/>
    <cellStyle name="Note 3 3" xfId="11405"/>
    <cellStyle name="Note 3 3 2" xfId="11406"/>
    <cellStyle name="Note 3 3 2 2" xfId="11407"/>
    <cellStyle name="Note 3 3 2 2 2" xfId="11408"/>
    <cellStyle name="Note 3 3 2 2 2 2" xfId="11409"/>
    <cellStyle name="Note 3 3 2 2 3" xfId="11410"/>
    <cellStyle name="Note 3 3 2 3" xfId="11411"/>
    <cellStyle name="Note 3 3 2 3 2" xfId="11412"/>
    <cellStyle name="Note 3 3 2 4" xfId="11413"/>
    <cellStyle name="Note 3 3 3" xfId="11414"/>
    <cellStyle name="Note 3 3 3 2" xfId="11415"/>
    <cellStyle name="Note 3 3 3 2 2" xfId="11416"/>
    <cellStyle name="Note 3 3 3 3" xfId="11417"/>
    <cellStyle name="Note 3 3 4" xfId="11418"/>
    <cellStyle name="Note 3 3 4 2" xfId="11419"/>
    <cellStyle name="Note 3 3 5" xfId="11420"/>
    <cellStyle name="Note 3 3 6" xfId="11421"/>
    <cellStyle name="Note 3 3 7" xfId="11422"/>
    <cellStyle name="Note 3 4" xfId="11423"/>
    <cellStyle name="Note 3 4 2" xfId="11424"/>
    <cellStyle name="Note 3 4 2 2" xfId="11425"/>
    <cellStyle name="Note 3 4 2 2 2" xfId="11426"/>
    <cellStyle name="Note 3 4 2 3" xfId="11427"/>
    <cellStyle name="Note 3 4 2 4" xfId="11428"/>
    <cellStyle name="Note 3 4 3" xfId="11429"/>
    <cellStyle name="Note 3 4 3 2" xfId="11430"/>
    <cellStyle name="Note 3 4 4" xfId="11431"/>
    <cellStyle name="Note 3 4 5" xfId="11432"/>
    <cellStyle name="Note 3 5" xfId="11433"/>
    <cellStyle name="Note 3 5 2" xfId="11434"/>
    <cellStyle name="Note 3 5 2 2" xfId="11435"/>
    <cellStyle name="Note 3 5 3" xfId="11436"/>
    <cellStyle name="Note 3 5 4" xfId="11437"/>
    <cellStyle name="Note 3 6" xfId="11438"/>
    <cellStyle name="Note 3 6 2" xfId="11439"/>
    <cellStyle name="Note 3 6 3" xfId="11440"/>
    <cellStyle name="Note 3 7" xfId="11441"/>
    <cellStyle name="Note 3 7 2" xfId="11442"/>
    <cellStyle name="Note 3 8" xfId="11443"/>
    <cellStyle name="Note 3 8 2" xfId="11444"/>
    <cellStyle name="Note 3 9" xfId="11445"/>
    <cellStyle name="Note 3 9 2" xfId="11446"/>
    <cellStyle name="Note 30" xfId="1953"/>
    <cellStyle name="Note 31" xfId="1954"/>
    <cellStyle name="Note 32" xfId="1955"/>
    <cellStyle name="Note 33" xfId="1956"/>
    <cellStyle name="Note 34" xfId="1957"/>
    <cellStyle name="Note 4" xfId="1958"/>
    <cellStyle name="Note 4 10" xfId="11447"/>
    <cellStyle name="Note 4 10 2" xfId="11448"/>
    <cellStyle name="Note 4 11" xfId="11449"/>
    <cellStyle name="Note 4 12" xfId="11450"/>
    <cellStyle name="Note 4 13" xfId="11451"/>
    <cellStyle name="Note 4 2" xfId="11452"/>
    <cellStyle name="Note 4 2 10" xfId="11453"/>
    <cellStyle name="Note 4 2 11" xfId="11454"/>
    <cellStyle name="Note 4 2 12" xfId="11455"/>
    <cellStyle name="Note 4 2 2" xfId="11456"/>
    <cellStyle name="Note 4 2 2 2" xfId="11457"/>
    <cellStyle name="Note 4 2 2 2 2" xfId="11458"/>
    <cellStyle name="Note 4 2 2 2 2 2" xfId="11459"/>
    <cellStyle name="Note 4 2 2 2 2 2 2" xfId="11460"/>
    <cellStyle name="Note 4 2 2 2 2 3" xfId="11461"/>
    <cellStyle name="Note 4 2 2 2 3" xfId="11462"/>
    <cellStyle name="Note 4 2 2 2 3 2" xfId="11463"/>
    <cellStyle name="Note 4 2 2 2 4" xfId="11464"/>
    <cellStyle name="Note 4 2 2 3" xfId="11465"/>
    <cellStyle name="Note 4 2 2 3 2" xfId="11466"/>
    <cellStyle name="Note 4 2 2 3 2 2" xfId="11467"/>
    <cellStyle name="Note 4 2 2 3 3" xfId="11468"/>
    <cellStyle name="Note 4 2 2 4" xfId="11469"/>
    <cellStyle name="Note 4 2 2 4 2" xfId="11470"/>
    <cellStyle name="Note 4 2 2 5" xfId="11471"/>
    <cellStyle name="Note 4 2 2 6" xfId="11472"/>
    <cellStyle name="Note 4 2 3" xfId="11473"/>
    <cellStyle name="Note 4 2 3 2" xfId="11474"/>
    <cellStyle name="Note 4 2 3 2 2" xfId="11475"/>
    <cellStyle name="Note 4 2 3 2 2 2" xfId="11476"/>
    <cellStyle name="Note 4 2 3 2 3" xfId="11477"/>
    <cellStyle name="Note 4 2 3 3" xfId="11478"/>
    <cellStyle name="Note 4 2 3 3 2" xfId="11479"/>
    <cellStyle name="Note 4 2 3 4" xfId="11480"/>
    <cellStyle name="Note 4 2 3 5" xfId="11481"/>
    <cellStyle name="Note 4 2 4" xfId="11482"/>
    <cellStyle name="Note 4 2 4 2" xfId="11483"/>
    <cellStyle name="Note 4 2 4 2 2" xfId="11484"/>
    <cellStyle name="Note 4 2 4 3" xfId="11485"/>
    <cellStyle name="Note 4 2 4 4" xfId="11486"/>
    <cellStyle name="Note 4 2 5" xfId="11487"/>
    <cellStyle name="Note 4 2 5 2" xfId="11488"/>
    <cellStyle name="Note 4 2 5 3" xfId="11489"/>
    <cellStyle name="Note 4 2 6" xfId="11490"/>
    <cellStyle name="Note 4 2 6 2" xfId="11491"/>
    <cellStyle name="Note 4 2 7" xfId="11492"/>
    <cellStyle name="Note 4 2 7 2" xfId="11493"/>
    <cellStyle name="Note 4 2 8" xfId="11494"/>
    <cellStyle name="Note 4 2 8 2" xfId="11495"/>
    <cellStyle name="Note 4 2 9" xfId="11496"/>
    <cellStyle name="Note 4 2 9 2" xfId="11497"/>
    <cellStyle name="Note 4 3" xfId="11498"/>
    <cellStyle name="Note 4 3 2" xfId="11499"/>
    <cellStyle name="Note 4 3 2 2" xfId="11500"/>
    <cellStyle name="Note 4 3 2 2 2" xfId="11501"/>
    <cellStyle name="Note 4 3 2 2 2 2" xfId="11502"/>
    <cellStyle name="Note 4 3 2 2 3" xfId="11503"/>
    <cellStyle name="Note 4 3 2 3" xfId="11504"/>
    <cellStyle name="Note 4 3 2 3 2" xfId="11505"/>
    <cellStyle name="Note 4 3 2 4" xfId="11506"/>
    <cellStyle name="Note 4 3 3" xfId="11507"/>
    <cellStyle name="Note 4 3 3 2" xfId="11508"/>
    <cellStyle name="Note 4 3 3 2 2" xfId="11509"/>
    <cellStyle name="Note 4 3 3 3" xfId="11510"/>
    <cellStyle name="Note 4 3 4" xfId="11511"/>
    <cellStyle name="Note 4 3 4 2" xfId="11512"/>
    <cellStyle name="Note 4 3 5" xfId="11513"/>
    <cellStyle name="Note 4 3 6" xfId="11514"/>
    <cellStyle name="Note 4 3 7" xfId="11515"/>
    <cellStyle name="Note 4 4" xfId="11516"/>
    <cellStyle name="Note 4 4 2" xfId="11517"/>
    <cellStyle name="Note 4 4 2 2" xfId="11518"/>
    <cellStyle name="Note 4 4 2 2 2" xfId="11519"/>
    <cellStyle name="Note 4 4 2 3" xfId="11520"/>
    <cellStyle name="Note 4 4 3" xfId="11521"/>
    <cellStyle name="Note 4 4 3 2" xfId="11522"/>
    <cellStyle name="Note 4 4 4" xfId="11523"/>
    <cellStyle name="Note 4 4 5" xfId="11524"/>
    <cellStyle name="Note 4 5" xfId="11525"/>
    <cellStyle name="Note 4 5 2" xfId="11526"/>
    <cellStyle name="Note 4 5 2 2" xfId="11527"/>
    <cellStyle name="Note 4 5 3" xfId="11528"/>
    <cellStyle name="Note 4 5 4" xfId="11529"/>
    <cellStyle name="Note 4 6" xfId="11530"/>
    <cellStyle name="Note 4 6 2" xfId="11531"/>
    <cellStyle name="Note 4 6 3" xfId="11532"/>
    <cellStyle name="Note 4 7" xfId="11533"/>
    <cellStyle name="Note 4 7 2" xfId="11534"/>
    <cellStyle name="Note 4 8" xfId="11535"/>
    <cellStyle name="Note 4 8 2" xfId="11536"/>
    <cellStyle name="Note 4 9" xfId="11537"/>
    <cellStyle name="Note 4 9 2" xfId="11538"/>
    <cellStyle name="Note 5" xfId="1959"/>
    <cellStyle name="Note 5 10" xfId="11539"/>
    <cellStyle name="Note 5 10 2" xfId="11540"/>
    <cellStyle name="Note 5 11" xfId="11541"/>
    <cellStyle name="Note 5 12" xfId="11542"/>
    <cellStyle name="Note 5 13" xfId="11543"/>
    <cellStyle name="Note 5 2" xfId="11544"/>
    <cellStyle name="Note 5 2 10" xfId="11545"/>
    <cellStyle name="Note 5 2 11" xfId="11546"/>
    <cellStyle name="Note 5 2 12" xfId="11547"/>
    <cellStyle name="Note 5 2 2" xfId="11548"/>
    <cellStyle name="Note 5 2 2 2" xfId="11549"/>
    <cellStyle name="Note 5 2 2 3" xfId="11550"/>
    <cellStyle name="Note 5 2 3" xfId="11551"/>
    <cellStyle name="Note 5 2 3 2" xfId="11552"/>
    <cellStyle name="Note 5 2 4" xfId="11553"/>
    <cellStyle name="Note 5 2 4 2" xfId="11554"/>
    <cellStyle name="Note 5 2 5" xfId="11555"/>
    <cellStyle name="Note 5 2 5 2" xfId="11556"/>
    <cellStyle name="Note 5 2 6" xfId="11557"/>
    <cellStyle name="Note 5 2 6 2" xfId="11558"/>
    <cellStyle name="Note 5 2 7" xfId="11559"/>
    <cellStyle name="Note 5 2 7 2" xfId="11560"/>
    <cellStyle name="Note 5 2 8" xfId="11561"/>
    <cellStyle name="Note 5 2 8 2" xfId="11562"/>
    <cellStyle name="Note 5 2 9" xfId="11563"/>
    <cellStyle name="Note 5 2 9 2" xfId="11564"/>
    <cellStyle name="Note 5 3" xfId="11565"/>
    <cellStyle name="Note 5 3 2" xfId="11566"/>
    <cellStyle name="Note 5 3 3" xfId="11567"/>
    <cellStyle name="Note 5 3 4" xfId="11568"/>
    <cellStyle name="Note 5 4" xfId="11569"/>
    <cellStyle name="Note 5 4 2" xfId="11570"/>
    <cellStyle name="Note 5 5" xfId="11571"/>
    <cellStyle name="Note 5 5 2" xfId="11572"/>
    <cellStyle name="Note 5 6" xfId="11573"/>
    <cellStyle name="Note 5 6 2" xfId="11574"/>
    <cellStyle name="Note 5 7" xfId="11575"/>
    <cellStyle name="Note 5 7 2" xfId="11576"/>
    <cellStyle name="Note 5 8" xfId="11577"/>
    <cellStyle name="Note 5 8 2" xfId="11578"/>
    <cellStyle name="Note 5 9" xfId="11579"/>
    <cellStyle name="Note 5 9 2" xfId="11580"/>
    <cellStyle name="Note 6" xfId="1960"/>
    <cellStyle name="Note 6 10" xfId="11581"/>
    <cellStyle name="Note 6 10 2" xfId="11582"/>
    <cellStyle name="Note 6 11" xfId="11583"/>
    <cellStyle name="Note 6 12" xfId="11584"/>
    <cellStyle name="Note 6 13" xfId="11585"/>
    <cellStyle name="Note 6 2" xfId="11586"/>
    <cellStyle name="Note 6 2 10" xfId="11587"/>
    <cellStyle name="Note 6 2 11" xfId="11588"/>
    <cellStyle name="Note 6 2 12" xfId="11589"/>
    <cellStyle name="Note 6 2 2" xfId="11590"/>
    <cellStyle name="Note 6 2 2 2" xfId="11591"/>
    <cellStyle name="Note 6 2 2 3" xfId="11592"/>
    <cellStyle name="Note 6 2 3" xfId="11593"/>
    <cellStyle name="Note 6 2 3 2" xfId="11594"/>
    <cellStyle name="Note 6 2 4" xfId="11595"/>
    <cellStyle name="Note 6 2 4 2" xfId="11596"/>
    <cellStyle name="Note 6 2 5" xfId="11597"/>
    <cellStyle name="Note 6 2 5 2" xfId="11598"/>
    <cellStyle name="Note 6 2 6" xfId="11599"/>
    <cellStyle name="Note 6 2 6 2" xfId="11600"/>
    <cellStyle name="Note 6 2 7" xfId="11601"/>
    <cellStyle name="Note 6 2 7 2" xfId="11602"/>
    <cellStyle name="Note 6 2 8" xfId="11603"/>
    <cellStyle name="Note 6 2 8 2" xfId="11604"/>
    <cellStyle name="Note 6 2 9" xfId="11605"/>
    <cellStyle name="Note 6 2 9 2" xfId="11606"/>
    <cellStyle name="Note 6 3" xfId="11607"/>
    <cellStyle name="Note 6 3 2" xfId="11608"/>
    <cellStyle name="Note 6 3 3" xfId="11609"/>
    <cellStyle name="Note 6 3 4" xfId="11610"/>
    <cellStyle name="Note 6 4" xfId="11611"/>
    <cellStyle name="Note 6 4 2" xfId="11612"/>
    <cellStyle name="Note 6 5" xfId="11613"/>
    <cellStyle name="Note 6 5 2" xfId="11614"/>
    <cellStyle name="Note 6 6" xfId="11615"/>
    <cellStyle name="Note 6 6 2" xfId="11616"/>
    <cellStyle name="Note 6 7" xfId="11617"/>
    <cellStyle name="Note 6 7 2" xfId="11618"/>
    <cellStyle name="Note 6 8" xfId="11619"/>
    <cellStyle name="Note 6 8 2" xfId="11620"/>
    <cellStyle name="Note 6 9" xfId="11621"/>
    <cellStyle name="Note 6 9 2" xfId="11622"/>
    <cellStyle name="Note 7" xfId="1961"/>
    <cellStyle name="Note 7 10" xfId="11623"/>
    <cellStyle name="Note 7 10 2" xfId="11624"/>
    <cellStyle name="Note 7 11" xfId="11625"/>
    <cellStyle name="Note 7 12" xfId="11626"/>
    <cellStyle name="Note 7 13" xfId="11627"/>
    <cellStyle name="Note 7 2" xfId="11628"/>
    <cellStyle name="Note 7 2 10" xfId="11629"/>
    <cellStyle name="Note 7 2 11" xfId="11630"/>
    <cellStyle name="Note 7 2 12" xfId="11631"/>
    <cellStyle name="Note 7 2 2" xfId="11632"/>
    <cellStyle name="Note 7 2 2 2" xfId="11633"/>
    <cellStyle name="Note 7 2 3" xfId="11634"/>
    <cellStyle name="Note 7 2 3 2" xfId="11635"/>
    <cellStyle name="Note 7 2 4" xfId="11636"/>
    <cellStyle name="Note 7 2 4 2" xfId="11637"/>
    <cellStyle name="Note 7 2 5" xfId="11638"/>
    <cellStyle name="Note 7 2 5 2" xfId="11639"/>
    <cellStyle name="Note 7 2 6" xfId="11640"/>
    <cellStyle name="Note 7 2 6 2" xfId="11641"/>
    <cellStyle name="Note 7 2 7" xfId="11642"/>
    <cellStyle name="Note 7 2 7 2" xfId="11643"/>
    <cellStyle name="Note 7 2 8" xfId="11644"/>
    <cellStyle name="Note 7 2 8 2" xfId="11645"/>
    <cellStyle name="Note 7 2 9" xfId="11646"/>
    <cellStyle name="Note 7 2 9 2" xfId="11647"/>
    <cellStyle name="Note 7 3" xfId="11648"/>
    <cellStyle name="Note 7 3 2" xfId="11649"/>
    <cellStyle name="Note 7 3 3" xfId="11650"/>
    <cellStyle name="Note 7 4" xfId="11651"/>
    <cellStyle name="Note 7 4 2" xfId="11652"/>
    <cellStyle name="Note 7 5" xfId="11653"/>
    <cellStyle name="Note 7 5 2" xfId="11654"/>
    <cellStyle name="Note 7 6" xfId="11655"/>
    <cellStyle name="Note 7 6 2" xfId="11656"/>
    <cellStyle name="Note 7 7" xfId="11657"/>
    <cellStyle name="Note 7 7 2" xfId="11658"/>
    <cellStyle name="Note 7 8" xfId="11659"/>
    <cellStyle name="Note 7 8 2" xfId="11660"/>
    <cellStyle name="Note 7 9" xfId="11661"/>
    <cellStyle name="Note 7 9 2" xfId="11662"/>
    <cellStyle name="Note 8" xfId="1962"/>
    <cellStyle name="Note 8 10" xfId="11663"/>
    <cellStyle name="Note 8 10 2" xfId="11664"/>
    <cellStyle name="Note 8 11" xfId="11665"/>
    <cellStyle name="Note 8 12" xfId="11666"/>
    <cellStyle name="Note 8 13" xfId="11667"/>
    <cellStyle name="Note 8 2" xfId="11668"/>
    <cellStyle name="Note 8 2 10" xfId="11669"/>
    <cellStyle name="Note 8 2 11" xfId="11670"/>
    <cellStyle name="Note 8 2 12" xfId="11671"/>
    <cellStyle name="Note 8 2 2" xfId="11672"/>
    <cellStyle name="Note 8 2 2 2" xfId="11673"/>
    <cellStyle name="Note 8 2 3" xfId="11674"/>
    <cellStyle name="Note 8 2 3 2" xfId="11675"/>
    <cellStyle name="Note 8 2 4" xfId="11676"/>
    <cellStyle name="Note 8 2 4 2" xfId="11677"/>
    <cellStyle name="Note 8 2 5" xfId="11678"/>
    <cellStyle name="Note 8 2 5 2" xfId="11679"/>
    <cellStyle name="Note 8 2 6" xfId="11680"/>
    <cellStyle name="Note 8 2 6 2" xfId="11681"/>
    <cellStyle name="Note 8 2 7" xfId="11682"/>
    <cellStyle name="Note 8 2 7 2" xfId="11683"/>
    <cellStyle name="Note 8 2 8" xfId="11684"/>
    <cellStyle name="Note 8 2 8 2" xfId="11685"/>
    <cellStyle name="Note 8 2 9" xfId="11686"/>
    <cellStyle name="Note 8 2 9 2" xfId="11687"/>
    <cellStyle name="Note 8 3" xfId="11688"/>
    <cellStyle name="Note 8 3 2" xfId="11689"/>
    <cellStyle name="Note 8 3 3" xfId="11690"/>
    <cellStyle name="Note 8 4" xfId="11691"/>
    <cellStyle name="Note 8 4 2" xfId="11692"/>
    <cellStyle name="Note 8 5" xfId="11693"/>
    <cellStyle name="Note 8 5 2" xfId="11694"/>
    <cellStyle name="Note 8 6" xfId="11695"/>
    <cellStyle name="Note 8 6 2" xfId="11696"/>
    <cellStyle name="Note 8 7" xfId="11697"/>
    <cellStyle name="Note 8 7 2" xfId="11698"/>
    <cellStyle name="Note 8 8" xfId="11699"/>
    <cellStyle name="Note 8 8 2" xfId="11700"/>
    <cellStyle name="Note 8 9" xfId="11701"/>
    <cellStyle name="Note 8 9 2" xfId="11702"/>
    <cellStyle name="Note 9" xfId="1963"/>
    <cellStyle name="Note 9 10" xfId="11703"/>
    <cellStyle name="Note 9 10 2" xfId="11704"/>
    <cellStyle name="Note 9 11" xfId="11705"/>
    <cellStyle name="Note 9 12" xfId="11706"/>
    <cellStyle name="Note 9 13" xfId="11707"/>
    <cellStyle name="Note 9 2" xfId="1964"/>
    <cellStyle name="Note 9 2 10" xfId="11708"/>
    <cellStyle name="Note 9 2 11" xfId="11709"/>
    <cellStyle name="Note 9 2 2" xfId="11710"/>
    <cellStyle name="Note 9 2 2 2" xfId="11711"/>
    <cellStyle name="Note 9 2 3" xfId="11712"/>
    <cellStyle name="Note 9 2 3 2" xfId="11713"/>
    <cellStyle name="Note 9 2 4" xfId="11714"/>
    <cellStyle name="Note 9 2 4 2" xfId="11715"/>
    <cellStyle name="Note 9 2 5" xfId="11716"/>
    <cellStyle name="Note 9 2 5 2" xfId="11717"/>
    <cellStyle name="Note 9 2 6" xfId="11718"/>
    <cellStyle name="Note 9 2 6 2" xfId="11719"/>
    <cellStyle name="Note 9 2 7" xfId="11720"/>
    <cellStyle name="Note 9 2 7 2" xfId="11721"/>
    <cellStyle name="Note 9 2 8" xfId="11722"/>
    <cellStyle name="Note 9 2 8 2" xfId="11723"/>
    <cellStyle name="Note 9 2 9" xfId="11724"/>
    <cellStyle name="Note 9 2 9 2" xfId="11725"/>
    <cellStyle name="Note 9 3" xfId="1965"/>
    <cellStyle name="Note 9 3 2" xfId="11726"/>
    <cellStyle name="Note 9 4" xfId="1966"/>
    <cellStyle name="Note 9 4 2" xfId="11727"/>
    <cellStyle name="Note 9 5" xfId="1967"/>
    <cellStyle name="Note 9 5 2" xfId="11728"/>
    <cellStyle name="Note 9 6" xfId="11729"/>
    <cellStyle name="Note 9 6 2" xfId="11730"/>
    <cellStyle name="Note 9 7" xfId="11731"/>
    <cellStyle name="Note 9 7 2" xfId="11732"/>
    <cellStyle name="Note 9 8" xfId="11733"/>
    <cellStyle name="Note 9 8 2" xfId="11734"/>
    <cellStyle name="Note 9 9" xfId="11735"/>
    <cellStyle name="Note 9 9 2" xfId="11736"/>
    <cellStyle name="Output 10" xfId="1968"/>
    <cellStyle name="Output 11" xfId="1969"/>
    <cellStyle name="Output 12" xfId="1970"/>
    <cellStyle name="Output 13" xfId="1971"/>
    <cellStyle name="Output 14" xfId="1972"/>
    <cellStyle name="Output 15" xfId="1973"/>
    <cellStyle name="Output 16" xfId="1974"/>
    <cellStyle name="Output 17" xfId="1975"/>
    <cellStyle name="Output 17 2" xfId="11737"/>
    <cellStyle name="Output 18" xfId="1976"/>
    <cellStyle name="Output 19" xfId="1977"/>
    <cellStyle name="Output 2" xfId="1978"/>
    <cellStyle name="Output 2 2" xfId="1979"/>
    <cellStyle name="Output 2 2 2" xfId="1980"/>
    <cellStyle name="Output 2 2 2 2" xfId="1981"/>
    <cellStyle name="Output 2 2 2 3" xfId="1982"/>
    <cellStyle name="Output 2 2 2 4" xfId="1983"/>
    <cellStyle name="Output 2 2 2 5" xfId="1984"/>
    <cellStyle name="Output 2 2 3" xfId="1985"/>
    <cellStyle name="Output 2 2 4" xfId="1986"/>
    <cellStyle name="Output 2 2 5" xfId="1987"/>
    <cellStyle name="Output 2 3" xfId="1988"/>
    <cellStyle name="Output 2 3 2" xfId="11738"/>
    <cellStyle name="Output 2 4" xfId="1989"/>
    <cellStyle name="Output 2 4 2" xfId="11739"/>
    <cellStyle name="Output 2 5" xfId="1990"/>
    <cellStyle name="Output 2 5 2" xfId="11740"/>
    <cellStyle name="Output 2 6" xfId="1991"/>
    <cellStyle name="Output 2 6 2" xfId="11741"/>
    <cellStyle name="Output 2 7" xfId="1992"/>
    <cellStyle name="Output 2 8" xfId="1993"/>
    <cellStyle name="Output 2 9" xfId="1994"/>
    <cellStyle name="Output 20" xfId="1995"/>
    <cellStyle name="Output 21" xfId="1996"/>
    <cellStyle name="Output 22" xfId="1997"/>
    <cellStyle name="Output 3" xfId="1998"/>
    <cellStyle name="Output 3 2" xfId="11742"/>
    <cellStyle name="Output 3 3" xfId="11743"/>
    <cellStyle name="Output 4" xfId="1999"/>
    <cellStyle name="Output 5" xfId="2000"/>
    <cellStyle name="Output 6" xfId="2001"/>
    <cellStyle name="Output 7" xfId="2002"/>
    <cellStyle name="Output 8" xfId="2003"/>
    <cellStyle name="Output 9" xfId="2004"/>
    <cellStyle name="Output Amounts" xfId="25"/>
    <cellStyle name="OUTPUT AMOUNTS 10" xfId="11744"/>
    <cellStyle name="Output Amounts 11" xfId="11745"/>
    <cellStyle name="Output Amounts 2" xfId="11746"/>
    <cellStyle name="Output Amounts 2 10" xfId="11747"/>
    <cellStyle name="OUTPUT AMOUNTS 2 11" xfId="11748"/>
    <cellStyle name="OUTPUT AMOUNTS 2 2" xfId="11749"/>
    <cellStyle name="OUTPUT AMOUNTS 2 3" xfId="11750"/>
    <cellStyle name="Output Amounts 2 3 2" xfId="11751"/>
    <cellStyle name="Output Amounts 2 4" xfId="11752"/>
    <cellStyle name="Output Amounts 2 5" xfId="11753"/>
    <cellStyle name="Output Amounts 2 6" xfId="11754"/>
    <cellStyle name="Output Amounts 2 7" xfId="11755"/>
    <cellStyle name="Output Amounts 2 8" xfId="11756"/>
    <cellStyle name="Output Amounts 2 9" xfId="11757"/>
    <cellStyle name="Output Amounts 3" xfId="11758"/>
    <cellStyle name="OUTPUT AMOUNTS 3 2" xfId="11759"/>
    <cellStyle name="Output Amounts 3 3" xfId="11760"/>
    <cellStyle name="Output Amounts 3 4" xfId="11761"/>
    <cellStyle name="Output Amounts 3 5" xfId="11762"/>
    <cellStyle name="Output Amounts 3 6" xfId="11763"/>
    <cellStyle name="Output Amounts 3 7" xfId="11764"/>
    <cellStyle name="Output Amounts 3 8" xfId="11765"/>
    <cellStyle name="Output Amounts 3 9" xfId="11766"/>
    <cellStyle name="Output Amounts 4" xfId="11767"/>
    <cellStyle name="OUTPUT AMOUNTS 5" xfId="11768"/>
    <cellStyle name="OUTPUT AMOUNTS 6" xfId="11769"/>
    <cellStyle name="OUTPUT AMOUNTS 7" xfId="11770"/>
    <cellStyle name="OUTPUT AMOUNTS 8" xfId="11771"/>
    <cellStyle name="OUTPUT AMOUNTS 9" xfId="11772"/>
    <cellStyle name="Output Amounts_d1" xfId="11773"/>
    <cellStyle name="Output Column Headings" xfId="26"/>
    <cellStyle name="OUTPUT COLUMN HEADINGS 10" xfId="11774"/>
    <cellStyle name="OUTPUT COLUMN HEADINGS 10 2" xfId="11775"/>
    <cellStyle name="OUTPUT COLUMN HEADINGS 10 3" xfId="11776"/>
    <cellStyle name="Output Column Headings 11" xfId="11777"/>
    <cellStyle name="Output Column Headings 12" xfId="2005"/>
    <cellStyle name="Output Column Headings 2" xfId="2006"/>
    <cellStyle name="Output Column Headings 2 2" xfId="11778"/>
    <cellStyle name="OUTPUT COLUMN HEADINGS 2 2 2" xfId="11779"/>
    <cellStyle name="Output Column Headings 2 2 3" xfId="11780"/>
    <cellStyle name="Output Column Headings 2 2 4" xfId="11781"/>
    <cellStyle name="Output Column Headings 2 2 5" xfId="11782"/>
    <cellStyle name="Output Column Headings 2 2 6" xfId="11783"/>
    <cellStyle name="Output Column Headings 2 2 7" xfId="11784"/>
    <cellStyle name="OUTPUT COLUMN HEADINGS 2 3" xfId="11785"/>
    <cellStyle name="OUTPUT COLUMN HEADINGS 2 3 2" xfId="11786"/>
    <cellStyle name="Output Column Headings 2 4" xfId="11787"/>
    <cellStyle name="Output Column Headings 2 5" xfId="11788"/>
    <cellStyle name="Output Column Headings 2 6" xfId="11789"/>
    <cellStyle name="Output Column Headings 3" xfId="2007"/>
    <cellStyle name="Output Column Headings 4" xfId="2008"/>
    <cellStyle name="Output Column Headings 4 2" xfId="11790"/>
    <cellStyle name="Output Column Headings 5" xfId="2009"/>
    <cellStyle name="Output Column Headings 6" xfId="2010"/>
    <cellStyle name="Output Column Headings 7" xfId="2011"/>
    <cellStyle name="Output Column Headings 8" xfId="11791"/>
    <cellStyle name="Output Column Headings 9" xfId="11792"/>
    <cellStyle name="Output Column Headings_d1" xfId="11793"/>
    <cellStyle name="Output Line Items" xfId="27"/>
    <cellStyle name="OUTPUT LINE ITEMS 10" xfId="11794"/>
    <cellStyle name="OUTPUT LINE ITEMS 10 2" xfId="11795"/>
    <cellStyle name="OUTPUT LINE ITEMS 10 3" xfId="11796"/>
    <cellStyle name="Output Line Items 11" xfId="11797"/>
    <cellStyle name="Output Line Items 12" xfId="2012"/>
    <cellStyle name="Output Line Items 2" xfId="2013"/>
    <cellStyle name="Output Line Items 2 2" xfId="11798"/>
    <cellStyle name="Output Line Items 2 2 2" xfId="11799"/>
    <cellStyle name="Output Line Items 2 2 3" xfId="11800"/>
    <cellStyle name="Output Line Items 2 3" xfId="11801"/>
    <cellStyle name="OUTPUT LINE ITEMS 2 3 2" xfId="11802"/>
    <cellStyle name="Output Line Items 2 3 3" xfId="11803"/>
    <cellStyle name="Output Line Items 2 3 4" xfId="11804"/>
    <cellStyle name="Output Line Items 2 3 5" xfId="11805"/>
    <cellStyle name="Output Line Items 2 3 6" xfId="11806"/>
    <cellStyle name="Output Line Items 2 3 7" xfId="11807"/>
    <cellStyle name="OUTPUT LINE ITEMS 2 4" xfId="11808"/>
    <cellStyle name="Output Line Items 2 5" xfId="11809"/>
    <cellStyle name="Output Line Items 2 6" xfId="11810"/>
    <cellStyle name="Output Line Items 2 7" xfId="11811"/>
    <cellStyle name="Output Line Items 3" xfId="2014"/>
    <cellStyle name="Output Line Items 4" xfId="2015"/>
    <cellStyle name="Output Line Items 4 2" xfId="11812"/>
    <cellStyle name="Output Line Items 5" xfId="2016"/>
    <cellStyle name="Output Line Items 6" xfId="2017"/>
    <cellStyle name="Output Line Items 7" xfId="2018"/>
    <cellStyle name="Output Line Items 8" xfId="11813"/>
    <cellStyle name="Output Line Items 9" xfId="11814"/>
    <cellStyle name="Output Line Items_d1" xfId="11815"/>
    <cellStyle name="Output Report Heading" xfId="28"/>
    <cellStyle name="OUTPUT REPORT HEADING 10" xfId="11816"/>
    <cellStyle name="OUTPUT REPORT HEADING 10 2" xfId="11817"/>
    <cellStyle name="OUTPUT REPORT HEADING 10 3" xfId="11818"/>
    <cellStyle name="Output Report Heading 11" xfId="11819"/>
    <cellStyle name="Output Report Heading 12" xfId="2019"/>
    <cellStyle name="Output Report Heading 2" xfId="2020"/>
    <cellStyle name="Output Report Heading 2 2" xfId="11820"/>
    <cellStyle name="OUTPUT REPORT HEADING 2 2 2" xfId="11821"/>
    <cellStyle name="Output Report Heading 2 2 3" xfId="11822"/>
    <cellStyle name="Output Report Heading 2 2 4" xfId="11823"/>
    <cellStyle name="Output Report Heading 2 2 5" xfId="11824"/>
    <cellStyle name="Output Report Heading 2 2 6" xfId="11825"/>
    <cellStyle name="Output Report Heading 2 2 7" xfId="11826"/>
    <cellStyle name="OUTPUT REPORT HEADING 2 3" xfId="11827"/>
    <cellStyle name="OUTPUT REPORT HEADING 2 3 2" xfId="11828"/>
    <cellStyle name="Output Report Heading 2 4" xfId="11829"/>
    <cellStyle name="Output Report Heading 2 5" xfId="11830"/>
    <cellStyle name="Output Report Heading 2 6" xfId="11831"/>
    <cellStyle name="Output Report Heading 3" xfId="2021"/>
    <cellStyle name="Output Report Heading 4" xfId="2022"/>
    <cellStyle name="Output Report Heading 4 2" xfId="11832"/>
    <cellStyle name="Output Report Heading 5" xfId="2023"/>
    <cellStyle name="Output Report Heading 6" xfId="2024"/>
    <cellStyle name="Output Report Heading 7" xfId="2025"/>
    <cellStyle name="Output Report Heading 8" xfId="11833"/>
    <cellStyle name="Output Report Heading 9" xfId="11834"/>
    <cellStyle name="Output Report Heading_d1" xfId="11835"/>
    <cellStyle name="Output Report Title" xfId="29"/>
    <cellStyle name="OUTPUT REPORT TITLE 10" xfId="11836"/>
    <cellStyle name="OUTPUT REPORT TITLE 10 2" xfId="11837"/>
    <cellStyle name="OUTPUT REPORT TITLE 10 3" xfId="11838"/>
    <cellStyle name="OUTPUT REPORT TITLE 11" xfId="11839"/>
    <cellStyle name="Output Report Title 12" xfId="11840"/>
    <cellStyle name="Output Report Title 13" xfId="2026"/>
    <cellStyle name="Output Report Title 2" xfId="2027"/>
    <cellStyle name="Output Report Title 2 2" xfId="11841"/>
    <cellStyle name="OUTPUT REPORT TITLE 2 2 2" xfId="11842"/>
    <cellStyle name="Output Report Title 2 2 3" xfId="11843"/>
    <cellStyle name="Output Report Title 2 2 4" xfId="11844"/>
    <cellStyle name="Output Report Title 2 2 5" xfId="11845"/>
    <cellStyle name="Output Report Title 2 2 6" xfId="11846"/>
    <cellStyle name="Output Report Title 2 2 7" xfId="11847"/>
    <cellStyle name="OUTPUT REPORT TITLE 2 3" xfId="11848"/>
    <cellStyle name="OUTPUT REPORT TITLE 2 3 2" xfId="11849"/>
    <cellStyle name="Output Report Title 2 4" xfId="11850"/>
    <cellStyle name="Output Report Title 2 5" xfId="11851"/>
    <cellStyle name="Output Report Title 2 6" xfId="11852"/>
    <cellStyle name="Output Report Title 3" xfId="2028"/>
    <cellStyle name="Output Report Title 4" xfId="2029"/>
    <cellStyle name="Output Report Title 4 2" xfId="11853"/>
    <cellStyle name="Output Report Title 5" xfId="2030"/>
    <cellStyle name="Output Report Title 6" xfId="2031"/>
    <cellStyle name="Output Report Title 7" xfId="2032"/>
    <cellStyle name="Output Report Title 8" xfId="11854"/>
    <cellStyle name="Output Report Title 9" xfId="11855"/>
    <cellStyle name="Output Report Title_d1" xfId="11856"/>
    <cellStyle name="Percent" xfId="30" builtinId="5"/>
    <cellStyle name="Percent 10" xfId="11857"/>
    <cellStyle name="Percent 10 2" xfId="11858"/>
    <cellStyle name="Percent 10 2 2" xfId="11859"/>
    <cellStyle name="Percent 10 2 3" xfId="11860"/>
    <cellStyle name="Percent 10 3" xfId="11861"/>
    <cellStyle name="Percent 10 3 2" xfId="11862"/>
    <cellStyle name="Percent 10 4" xfId="11863"/>
    <cellStyle name="Percent 10 5" xfId="11864"/>
    <cellStyle name="Percent 10 6" xfId="11865"/>
    <cellStyle name="Percent 11" xfId="11866"/>
    <cellStyle name="Percent 11 2" xfId="11867"/>
    <cellStyle name="Percent 11 3" xfId="11868"/>
    <cellStyle name="Percent 12" xfId="11869"/>
    <cellStyle name="Percent 13" xfId="11870"/>
    <cellStyle name="Percent 13 2" xfId="11871"/>
    <cellStyle name="Percent 14" xfId="11872"/>
    <cellStyle name="Percent 15" xfId="11873"/>
    <cellStyle name="Percent 16" xfId="56"/>
    <cellStyle name="Percent 2" xfId="2033"/>
    <cellStyle name="Percent 2 2" xfId="2034"/>
    <cellStyle name="Percent 2 2 2" xfId="11874"/>
    <cellStyle name="Percent 2 2 2 2" xfId="11875"/>
    <cellStyle name="Percent 2 2 2 2 2" xfId="11876"/>
    <cellStyle name="Percent 2 2 2 2 2 2" xfId="11877"/>
    <cellStyle name="Percent 2 2 2 2 2 2 2" xfId="11878"/>
    <cellStyle name="Percent 2 2 2 2 2 3" xfId="11879"/>
    <cellStyle name="Percent 2 2 2 2 3" xfId="11880"/>
    <cellStyle name="Percent 2 2 2 2 3 2" xfId="11881"/>
    <cellStyle name="Percent 2 2 2 2 4" xfId="11882"/>
    <cellStyle name="Percent 2 2 2 3" xfId="11883"/>
    <cellStyle name="Percent 2 2 2 3 2" xfId="11884"/>
    <cellStyle name="Percent 2 2 2 3 2 2" xfId="11885"/>
    <cellStyle name="Percent 2 2 2 3 3" xfId="11886"/>
    <cellStyle name="Percent 2 2 2 4" xfId="11887"/>
    <cellStyle name="Percent 2 2 2 4 2" xfId="11888"/>
    <cellStyle name="Percent 2 2 2 5" xfId="11889"/>
    <cellStyle name="Percent 2 2 3" xfId="11890"/>
    <cellStyle name="Percent 2 2 3 2" xfId="11891"/>
    <cellStyle name="Percent 2 2 3 2 2" xfId="11892"/>
    <cellStyle name="Percent 2 2 3 2 2 2" xfId="11893"/>
    <cellStyle name="Percent 2 2 3 2 3" xfId="11894"/>
    <cellStyle name="Percent 2 2 3 3" xfId="11895"/>
    <cellStyle name="Percent 2 2 3 3 2" xfId="11896"/>
    <cellStyle name="Percent 2 2 3 4" xfId="11897"/>
    <cellStyle name="Percent 2 2 4" xfId="11898"/>
    <cellStyle name="Percent 2 2 4 2" xfId="11899"/>
    <cellStyle name="Percent 2 2 4 2 2" xfId="11900"/>
    <cellStyle name="Percent 2 2 4 3" xfId="11901"/>
    <cellStyle name="Percent 2 2 5" xfId="11902"/>
    <cellStyle name="Percent 2 2 5 2" xfId="11903"/>
    <cellStyle name="Percent 2 2 6" xfId="11904"/>
    <cellStyle name="Percent 2 2 7" xfId="11905"/>
    <cellStyle name="Percent 2 3" xfId="2035"/>
    <cellStyle name="Percent 2 3 2" xfId="11906"/>
    <cellStyle name="Percent 2 3 2 2" xfId="11907"/>
    <cellStyle name="Percent 2 3 2 2 2" xfId="11908"/>
    <cellStyle name="Percent 2 3 2 3" xfId="11909"/>
    <cellStyle name="Percent 2 3 2 4" xfId="11910"/>
    <cellStyle name="Percent 2 3 3" xfId="11911"/>
    <cellStyle name="Percent 2 3 3 2" xfId="11912"/>
    <cellStyle name="Percent 2 3 4" xfId="11913"/>
    <cellStyle name="Percent 2 3 5" xfId="11914"/>
    <cellStyle name="Percent 2 4" xfId="2036"/>
    <cellStyle name="Percent 2 4 2" xfId="11915"/>
    <cellStyle name="Percent 2 5" xfId="2037"/>
    <cellStyle name="Percent 3" xfId="2151"/>
    <cellStyle name="Percent 3 10" xfId="11916"/>
    <cellStyle name="Percent 3 2" xfId="11917"/>
    <cellStyle name="Percent 3 2 2" xfId="11918"/>
    <cellStyle name="Percent 3 2 2 2" xfId="11919"/>
    <cellStyle name="Percent 3 2 2 2 2" xfId="11920"/>
    <cellStyle name="Percent 3 2 2 2 2 2" xfId="11921"/>
    <cellStyle name="Percent 3 2 2 2 2 2 2" xfId="11922"/>
    <cellStyle name="Percent 3 2 2 2 2 2 2 2" xfId="11923"/>
    <cellStyle name="Percent 3 2 2 2 2 2 3" xfId="11924"/>
    <cellStyle name="Percent 3 2 2 2 2 3" xfId="11925"/>
    <cellStyle name="Percent 3 2 2 2 2 3 2" xfId="11926"/>
    <cellStyle name="Percent 3 2 2 2 2 4" xfId="11927"/>
    <cellStyle name="Percent 3 2 2 2 3" xfId="11928"/>
    <cellStyle name="Percent 3 2 2 2 3 2" xfId="11929"/>
    <cellStyle name="Percent 3 2 2 2 3 2 2" xfId="11930"/>
    <cellStyle name="Percent 3 2 2 2 3 3" xfId="11931"/>
    <cellStyle name="Percent 3 2 2 2 4" xfId="11932"/>
    <cellStyle name="Percent 3 2 2 2 4 2" xfId="11933"/>
    <cellStyle name="Percent 3 2 2 2 5" xfId="11934"/>
    <cellStyle name="Percent 3 2 2 2 6" xfId="11935"/>
    <cellStyle name="Percent 3 2 2 3" xfId="11936"/>
    <cellStyle name="Percent 3 2 2 3 2" xfId="11937"/>
    <cellStyle name="Percent 3 2 2 3 2 2" xfId="11938"/>
    <cellStyle name="Percent 3 2 2 3 2 2 2" xfId="11939"/>
    <cellStyle name="Percent 3 2 2 3 2 3" xfId="11940"/>
    <cellStyle name="Percent 3 2 2 3 3" xfId="11941"/>
    <cellStyle name="Percent 3 2 2 3 3 2" xfId="11942"/>
    <cellStyle name="Percent 3 2 2 3 4" xfId="11943"/>
    <cellStyle name="Percent 3 2 2 4" xfId="11944"/>
    <cellStyle name="Percent 3 2 2 4 2" xfId="11945"/>
    <cellStyle name="Percent 3 2 2 4 2 2" xfId="11946"/>
    <cellStyle name="Percent 3 2 2 4 3" xfId="11947"/>
    <cellStyle name="Percent 3 2 2 5" xfId="11948"/>
    <cellStyle name="Percent 3 2 2 5 2" xfId="11949"/>
    <cellStyle name="Percent 3 2 2 6" xfId="11950"/>
    <cellStyle name="Percent 3 2 2 7" xfId="11951"/>
    <cellStyle name="Percent 3 2 3" xfId="11952"/>
    <cellStyle name="Percent 3 2 3 2" xfId="11953"/>
    <cellStyle name="Percent 3 2 3 2 2" xfId="11954"/>
    <cellStyle name="Percent 3 2 3 2 2 2" xfId="11955"/>
    <cellStyle name="Percent 3 2 3 2 2 2 2" xfId="11956"/>
    <cellStyle name="Percent 3 2 3 2 2 3" xfId="11957"/>
    <cellStyle name="Percent 3 2 3 2 3" xfId="11958"/>
    <cellStyle name="Percent 3 2 3 2 3 2" xfId="11959"/>
    <cellStyle name="Percent 3 2 3 2 4" xfId="11960"/>
    <cellStyle name="Percent 3 2 3 3" xfId="11961"/>
    <cellStyle name="Percent 3 2 3 3 2" xfId="11962"/>
    <cellStyle name="Percent 3 2 3 3 2 2" xfId="11963"/>
    <cellStyle name="Percent 3 2 3 3 3" xfId="11964"/>
    <cellStyle name="Percent 3 2 3 4" xfId="11965"/>
    <cellStyle name="Percent 3 2 3 4 2" xfId="11966"/>
    <cellStyle name="Percent 3 2 3 5" xfId="11967"/>
    <cellStyle name="Percent 3 2 3 6" xfId="11968"/>
    <cellStyle name="Percent 3 2 4" xfId="11969"/>
    <cellStyle name="Percent 3 2 4 2" xfId="11970"/>
    <cellStyle name="Percent 3 2 4 2 2" xfId="11971"/>
    <cellStyle name="Percent 3 2 4 2 2 2" xfId="11972"/>
    <cellStyle name="Percent 3 2 4 2 2 2 2" xfId="11973"/>
    <cellStyle name="Percent 3 2 4 2 2 3" xfId="11974"/>
    <cellStyle name="Percent 3 2 4 2 3" xfId="11975"/>
    <cellStyle name="Percent 3 2 4 2 3 2" xfId="11976"/>
    <cellStyle name="Percent 3 2 4 2 4" xfId="11977"/>
    <cellStyle name="Percent 3 2 4 3" xfId="11978"/>
    <cellStyle name="Percent 3 2 4 3 2" xfId="11979"/>
    <cellStyle name="Percent 3 2 4 3 2 2" xfId="11980"/>
    <cellStyle name="Percent 3 2 4 3 3" xfId="11981"/>
    <cellStyle name="Percent 3 2 4 4" xfId="11982"/>
    <cellStyle name="Percent 3 2 4 4 2" xfId="11983"/>
    <cellStyle name="Percent 3 2 4 5" xfId="11984"/>
    <cellStyle name="Percent 3 2 5" xfId="11985"/>
    <cellStyle name="Percent 3 2 5 2" xfId="11986"/>
    <cellStyle name="Percent 3 2 5 2 2" xfId="11987"/>
    <cellStyle name="Percent 3 2 5 2 2 2" xfId="11988"/>
    <cellStyle name="Percent 3 2 5 2 3" xfId="11989"/>
    <cellStyle name="Percent 3 2 5 3" xfId="11990"/>
    <cellStyle name="Percent 3 2 5 3 2" xfId="11991"/>
    <cellStyle name="Percent 3 2 5 4" xfId="11992"/>
    <cellStyle name="Percent 3 2 6" xfId="11993"/>
    <cellStyle name="Percent 3 2 6 2" xfId="11994"/>
    <cellStyle name="Percent 3 2 6 2 2" xfId="11995"/>
    <cellStyle name="Percent 3 2 6 3" xfId="11996"/>
    <cellStyle name="Percent 3 2 7" xfId="11997"/>
    <cellStyle name="Percent 3 2 7 2" xfId="11998"/>
    <cellStyle name="Percent 3 2 8" xfId="11999"/>
    <cellStyle name="Percent 3 2 9" xfId="12000"/>
    <cellStyle name="Percent 3 3" xfId="12001"/>
    <cellStyle name="Percent 3 3 2" xfId="12002"/>
    <cellStyle name="Percent 3 3 2 2" xfId="12003"/>
    <cellStyle name="Percent 3 3 2 2 2" xfId="12004"/>
    <cellStyle name="Percent 3 3 2 2 2 2" xfId="12005"/>
    <cellStyle name="Percent 3 3 2 2 2 2 2" xfId="12006"/>
    <cellStyle name="Percent 3 3 2 2 2 3" xfId="12007"/>
    <cellStyle name="Percent 3 3 2 2 3" xfId="12008"/>
    <cellStyle name="Percent 3 3 2 2 3 2" xfId="12009"/>
    <cellStyle name="Percent 3 3 2 2 4" xfId="12010"/>
    <cellStyle name="Percent 3 3 2 3" xfId="12011"/>
    <cellStyle name="Percent 3 3 2 3 2" xfId="12012"/>
    <cellStyle name="Percent 3 3 2 3 2 2" xfId="12013"/>
    <cellStyle name="Percent 3 3 2 3 3" xfId="12014"/>
    <cellStyle name="Percent 3 3 2 4" xfId="12015"/>
    <cellStyle name="Percent 3 3 2 4 2" xfId="12016"/>
    <cellStyle name="Percent 3 3 2 5" xfId="12017"/>
    <cellStyle name="Percent 3 3 3" xfId="12018"/>
    <cellStyle name="Percent 3 3 3 2" xfId="12019"/>
    <cellStyle name="Percent 3 3 3 2 2" xfId="12020"/>
    <cellStyle name="Percent 3 3 3 2 2 2" xfId="12021"/>
    <cellStyle name="Percent 3 3 3 2 3" xfId="12022"/>
    <cellStyle name="Percent 3 3 3 3" xfId="12023"/>
    <cellStyle name="Percent 3 3 3 3 2" xfId="12024"/>
    <cellStyle name="Percent 3 3 3 4" xfId="12025"/>
    <cellStyle name="Percent 3 3 4" xfId="12026"/>
    <cellStyle name="Percent 3 3 4 2" xfId="12027"/>
    <cellStyle name="Percent 3 3 4 2 2" xfId="12028"/>
    <cellStyle name="Percent 3 3 4 3" xfId="12029"/>
    <cellStyle name="Percent 3 3 5" xfId="12030"/>
    <cellStyle name="Percent 3 3 5 2" xfId="12031"/>
    <cellStyle name="Percent 3 3 6" xfId="12032"/>
    <cellStyle name="Percent 3 3 7" xfId="12033"/>
    <cellStyle name="Percent 3 4" xfId="12034"/>
    <cellStyle name="Percent 3 4 2" xfId="12035"/>
    <cellStyle name="Percent 3 4 2 2" xfId="12036"/>
    <cellStyle name="Percent 3 4 2 2 2" xfId="12037"/>
    <cellStyle name="Percent 3 4 2 2 2 2" xfId="12038"/>
    <cellStyle name="Percent 3 4 2 2 3" xfId="12039"/>
    <cellStyle name="Percent 3 4 2 3" xfId="12040"/>
    <cellStyle name="Percent 3 4 2 3 2" xfId="12041"/>
    <cellStyle name="Percent 3 4 2 4" xfId="12042"/>
    <cellStyle name="Percent 3 4 2 5" xfId="12043"/>
    <cellStyle name="Percent 3 4 3" xfId="12044"/>
    <cellStyle name="Percent 3 4 3 2" xfId="12045"/>
    <cellStyle name="Percent 3 4 3 2 2" xfId="12046"/>
    <cellStyle name="Percent 3 4 3 3" xfId="12047"/>
    <cellStyle name="Percent 3 4 4" xfId="12048"/>
    <cellStyle name="Percent 3 4 4 2" xfId="12049"/>
    <cellStyle name="Percent 3 4 5" xfId="12050"/>
    <cellStyle name="Percent 3 4 6" xfId="12051"/>
    <cellStyle name="Percent 3 5" xfId="12052"/>
    <cellStyle name="Percent 3 5 2" xfId="12053"/>
    <cellStyle name="Percent 3 5 2 2" xfId="12054"/>
    <cellStyle name="Percent 3 5 2 2 2" xfId="12055"/>
    <cellStyle name="Percent 3 5 2 2 2 2" xfId="12056"/>
    <cellStyle name="Percent 3 5 2 2 3" xfId="12057"/>
    <cellStyle name="Percent 3 5 2 3" xfId="12058"/>
    <cellStyle name="Percent 3 5 2 3 2" xfId="12059"/>
    <cellStyle name="Percent 3 5 2 4" xfId="12060"/>
    <cellStyle name="Percent 3 5 3" xfId="12061"/>
    <cellStyle name="Percent 3 5 3 2" xfId="12062"/>
    <cellStyle name="Percent 3 5 3 2 2" xfId="12063"/>
    <cellStyle name="Percent 3 5 3 3" xfId="12064"/>
    <cellStyle name="Percent 3 5 4" xfId="12065"/>
    <cellStyle name="Percent 3 5 4 2" xfId="12066"/>
    <cellStyle name="Percent 3 5 5" xfId="12067"/>
    <cellStyle name="Percent 3 5 6" xfId="12068"/>
    <cellStyle name="Percent 3 6" xfId="12069"/>
    <cellStyle name="Percent 3 6 2" xfId="12070"/>
    <cellStyle name="Percent 3 6 2 2" xfId="12071"/>
    <cellStyle name="Percent 3 6 2 2 2" xfId="12072"/>
    <cellStyle name="Percent 3 6 2 3" xfId="12073"/>
    <cellStyle name="Percent 3 6 3" xfId="12074"/>
    <cellStyle name="Percent 3 6 3 2" xfId="12075"/>
    <cellStyle name="Percent 3 6 4" xfId="12076"/>
    <cellStyle name="Percent 3 7" xfId="12077"/>
    <cellStyle name="Percent 3 7 2" xfId="12078"/>
    <cellStyle name="Percent 3 7 2 2" xfId="12079"/>
    <cellStyle name="Percent 3 7 3" xfId="12080"/>
    <cellStyle name="Percent 3 8" xfId="12081"/>
    <cellStyle name="Percent 3 8 2" xfId="12082"/>
    <cellStyle name="Percent 3 9" xfId="12083"/>
    <cellStyle name="Percent 4" xfId="12084"/>
    <cellStyle name="Percent 4 2" xfId="12085"/>
    <cellStyle name="Percent 4 2 2" xfId="12086"/>
    <cellStyle name="Percent 4 2 2 2" xfId="12087"/>
    <cellStyle name="Percent 4 2 2 2 2" xfId="12088"/>
    <cellStyle name="Percent 4 2 2 2 2 2" xfId="12089"/>
    <cellStyle name="Percent 4 2 2 2 3" xfId="12090"/>
    <cellStyle name="Percent 4 2 2 2 4" xfId="12091"/>
    <cellStyle name="Percent 4 2 2 3" xfId="12092"/>
    <cellStyle name="Percent 4 2 2 3 2" xfId="12093"/>
    <cellStyle name="Percent 4 2 2 4" xfId="12094"/>
    <cellStyle name="Percent 4 2 2 5" xfId="12095"/>
    <cellStyle name="Percent 4 2 3" xfId="12096"/>
    <cellStyle name="Percent 4 2 3 2" xfId="12097"/>
    <cellStyle name="Percent 4 2 3 2 2" xfId="12098"/>
    <cellStyle name="Percent 4 2 3 3" xfId="12099"/>
    <cellStyle name="Percent 4 2 3 4" xfId="12100"/>
    <cellStyle name="Percent 4 2 4" xfId="12101"/>
    <cellStyle name="Percent 4 2 4 2" xfId="12102"/>
    <cellStyle name="Percent 4 2 5" xfId="12103"/>
    <cellStyle name="Percent 4 2 6" xfId="12104"/>
    <cellStyle name="Percent 4 3" xfId="12105"/>
    <cellStyle name="Percent 4 3 2" xfId="12106"/>
    <cellStyle name="Percent 4 3 2 2" xfId="12107"/>
    <cellStyle name="Percent 4 3 2 2 2" xfId="12108"/>
    <cellStyle name="Percent 4 3 2 3" xfId="12109"/>
    <cellStyle name="Percent 4 3 3" xfId="12110"/>
    <cellStyle name="Percent 4 3 3 2" xfId="12111"/>
    <cellStyle name="Percent 4 3 4" xfId="12112"/>
    <cellStyle name="Percent 4 3 5" xfId="12113"/>
    <cellStyle name="Percent 4 4" xfId="12114"/>
    <cellStyle name="Percent 4 4 2" xfId="12115"/>
    <cellStyle name="Percent 4 4 2 2" xfId="12116"/>
    <cellStyle name="Percent 4 4 3" xfId="12117"/>
    <cellStyle name="Percent 4 5" xfId="12118"/>
    <cellStyle name="Percent 4 5 2" xfId="12119"/>
    <cellStyle name="Percent 4 6" xfId="12120"/>
    <cellStyle name="Percent 4 7" xfId="12121"/>
    <cellStyle name="Percent 4 8" xfId="12122"/>
    <cellStyle name="Percent 5" xfId="12123"/>
    <cellStyle name="Percent 5 2" xfId="12124"/>
    <cellStyle name="Percent 5 2 2" xfId="12125"/>
    <cellStyle name="Percent 5 3" xfId="12126"/>
    <cellStyle name="Percent 6" xfId="12127"/>
    <cellStyle name="Percent 6 2" xfId="12128"/>
    <cellStyle name="Percent 6 3" xfId="12129"/>
    <cellStyle name="Percent 7" xfId="12130"/>
    <cellStyle name="Percent 7 2" xfId="12131"/>
    <cellStyle name="Percent 7 2 2" xfId="12132"/>
    <cellStyle name="Percent 7 2 2 2" xfId="12133"/>
    <cellStyle name="Percent 7 2 2 3" xfId="12134"/>
    <cellStyle name="Percent 7 2 3" xfId="12135"/>
    <cellStyle name="Percent 7 2 4" xfId="12136"/>
    <cellStyle name="Percent 7 3" xfId="12137"/>
    <cellStyle name="Percent 7 3 2" xfId="12138"/>
    <cellStyle name="Percent 7 3 3" xfId="12139"/>
    <cellStyle name="Percent 7 4" xfId="12140"/>
    <cellStyle name="Percent 7 5" xfId="12141"/>
    <cellStyle name="Percent 7 6" xfId="12142"/>
    <cellStyle name="Percent 8" xfId="12143"/>
    <cellStyle name="Percent 8 2" xfId="12144"/>
    <cellStyle name="Percent 8 2 2" xfId="12145"/>
    <cellStyle name="Percent 8 2 2 2" xfId="12146"/>
    <cellStyle name="Percent 8 2 3" xfId="12147"/>
    <cellStyle name="Percent 8 3" xfId="12148"/>
    <cellStyle name="Percent 8 3 2" xfId="12149"/>
    <cellStyle name="Percent 8 4" xfId="12150"/>
    <cellStyle name="Percent 8 5" xfId="12151"/>
    <cellStyle name="Percent 8 6" xfId="12152"/>
    <cellStyle name="Percent 9" xfId="12153"/>
    <cellStyle name="Percent 9 2" xfId="12154"/>
    <cellStyle name="Percent 9 2 2" xfId="12155"/>
    <cellStyle name="Percent 9 2 3" xfId="12156"/>
    <cellStyle name="Percent 9 3" xfId="12157"/>
    <cellStyle name="Percent 9 3 2" xfId="12158"/>
    <cellStyle name="Percent 9 4" xfId="12159"/>
    <cellStyle name="Percent 9 5" xfId="12160"/>
    <cellStyle name="Percent 9 6" xfId="12161"/>
    <cellStyle name="Project Overview Data Entry" xfId="12162"/>
    <cellStyle name="Project Overview Data Entry 2" xfId="12163"/>
    <cellStyle name="PSChar" xfId="12164"/>
    <cellStyle name="PSDate" xfId="12165"/>
    <cellStyle name="PSDec" xfId="12166"/>
    <cellStyle name="PSHeading" xfId="12167"/>
    <cellStyle name="PSInt" xfId="12168"/>
    <cellStyle name="PSSpacer" xfId="12169"/>
    <cellStyle name="ReportTitlePrompt" xfId="31"/>
    <cellStyle name="ReportTitlePrompt 2" xfId="12171"/>
    <cellStyle name="ReportTitlePrompt 2 2" xfId="12172"/>
    <cellStyle name="ReportTitlePrompt 2 3" xfId="12173"/>
    <cellStyle name="ReportTitlePrompt 3" xfId="12174"/>
    <cellStyle name="ReportTitlePrompt 4" xfId="12175"/>
    <cellStyle name="ReportTitlePrompt 5" xfId="12170"/>
    <cellStyle name="ReportTitleValue" xfId="32"/>
    <cellStyle name="ReportTitleValue 2" xfId="12176"/>
    <cellStyle name="ReportTitleValue 2 2" xfId="12177"/>
    <cellStyle name="Reset  - Style4" xfId="12178"/>
    <cellStyle name="RowAcctAbovePrompt" xfId="33"/>
    <cellStyle name="RowAcctAbovePrompt 2" xfId="12180"/>
    <cellStyle name="RowAcctAbovePrompt 2 2" xfId="12181"/>
    <cellStyle name="RowAcctAbovePrompt 2 3" xfId="12182"/>
    <cellStyle name="RowAcctAbovePrompt 3" xfId="12183"/>
    <cellStyle name="RowAcctAbovePrompt 4" xfId="12179"/>
    <cellStyle name="RowAcctSOBAbovePrompt" xfId="34"/>
    <cellStyle name="RowAcctSOBAbovePrompt 2" xfId="12185"/>
    <cellStyle name="RowAcctSOBAbovePrompt 2 2" xfId="12186"/>
    <cellStyle name="RowAcctSOBAbovePrompt 2 3" xfId="12187"/>
    <cellStyle name="RowAcctSOBAbovePrompt 3" xfId="12188"/>
    <cellStyle name="RowAcctSOBAbovePrompt 4" xfId="12184"/>
    <cellStyle name="RowAcctSOBValue" xfId="35"/>
    <cellStyle name="RowAcctSOBValue 2" xfId="12190"/>
    <cellStyle name="RowAcctSOBValue 2 2" xfId="12191"/>
    <cellStyle name="RowAcctSOBValue 2 3" xfId="12192"/>
    <cellStyle name="RowAcctSOBValue 3" xfId="12193"/>
    <cellStyle name="RowAcctSOBValue 4" xfId="12189"/>
    <cellStyle name="RowAcctValue" xfId="36"/>
    <cellStyle name="RowAcctValue 2" xfId="12194"/>
    <cellStyle name="RowAcctValue 2 2" xfId="12195"/>
    <cellStyle name="RowAttrAbovePrompt" xfId="37"/>
    <cellStyle name="RowAttrAbovePrompt 2" xfId="12197"/>
    <cellStyle name="RowAttrAbovePrompt 2 2" xfId="12198"/>
    <cellStyle name="RowAttrAbovePrompt 2 3" xfId="12199"/>
    <cellStyle name="RowAttrAbovePrompt 3" xfId="12200"/>
    <cellStyle name="RowAttrAbovePrompt 4" xfId="12196"/>
    <cellStyle name="RowAttrValue" xfId="38"/>
    <cellStyle name="RowAttrValue 2" xfId="12201"/>
    <cellStyle name="RowAttrValue 2 2" xfId="12202"/>
    <cellStyle name="RowColSetAbovePrompt" xfId="39"/>
    <cellStyle name="RowColSetAbovePrompt 2" xfId="12204"/>
    <cellStyle name="RowColSetAbovePrompt 2 2" xfId="12205"/>
    <cellStyle name="RowColSetAbovePrompt 2 3" xfId="12206"/>
    <cellStyle name="RowColSetAbovePrompt 3" xfId="12207"/>
    <cellStyle name="RowColSetAbovePrompt 4" xfId="12203"/>
    <cellStyle name="RowColSetLeftPrompt" xfId="40"/>
    <cellStyle name="RowColSetLeftPrompt 2" xfId="12209"/>
    <cellStyle name="RowColSetLeftPrompt 2 2" xfId="12210"/>
    <cellStyle name="RowColSetLeftPrompt 2 3" xfId="12211"/>
    <cellStyle name="RowColSetLeftPrompt 3" xfId="12212"/>
    <cellStyle name="RowColSetLeftPrompt 4" xfId="12208"/>
    <cellStyle name="RowColSetValue" xfId="41"/>
    <cellStyle name="RowColSetValue 2" xfId="12213"/>
    <cellStyle name="RowColSetValue 2 2" xfId="12214"/>
    <cellStyle name="RowColSetValue 3" xfId="12215"/>
    <cellStyle name="RowLeftPrompt" xfId="42"/>
    <cellStyle name="RowLeftPrompt 2" xfId="12217"/>
    <cellStyle name="RowLeftPrompt 2 2" xfId="12218"/>
    <cellStyle name="RowLeftPrompt 2 3" xfId="12219"/>
    <cellStyle name="RowLeftPrompt 3" xfId="12220"/>
    <cellStyle name="RowLeftPrompt 4" xfId="12216"/>
    <cellStyle name="SampleUsingFormatMask" xfId="43"/>
    <cellStyle name="SampleUsingFormatMask 2" xfId="12222"/>
    <cellStyle name="SampleUsingFormatMask 2 2" xfId="12223"/>
    <cellStyle name="SampleUsingFormatMask 2 3" xfId="12224"/>
    <cellStyle name="SampleUsingFormatMask 3" xfId="12225"/>
    <cellStyle name="SampleUsingFormatMask 4" xfId="12221"/>
    <cellStyle name="SampleWithNoFormatMask" xfId="44"/>
    <cellStyle name="SampleWithNoFormatMask 2" xfId="12227"/>
    <cellStyle name="SampleWithNoFormatMask 2 2" xfId="12228"/>
    <cellStyle name="SampleWithNoFormatMask 2 3" xfId="12229"/>
    <cellStyle name="SampleWithNoFormatMask 3" xfId="12230"/>
    <cellStyle name="SampleWithNoFormatMask 4" xfId="12226"/>
    <cellStyle name="SAPBEXaggData" xfId="12231"/>
    <cellStyle name="SAPBEXaggData 10" xfId="12232"/>
    <cellStyle name="SAPBEXaggData 10 2" xfId="12233"/>
    <cellStyle name="SAPBEXaggData 11" xfId="12234"/>
    <cellStyle name="SAPBEXaggData 11 2" xfId="12235"/>
    <cellStyle name="SAPBEXaggData 12" xfId="12236"/>
    <cellStyle name="SAPBEXaggData 2" xfId="12237"/>
    <cellStyle name="SAPBEXaggData 2 10" xfId="12238"/>
    <cellStyle name="SAPBEXaggData 2 10 2" xfId="12239"/>
    <cellStyle name="SAPBEXaggData 2 11" xfId="12240"/>
    <cellStyle name="SAPBEXaggData 2 2" xfId="12241"/>
    <cellStyle name="SAPBEXaggData 2 2 2" xfId="12242"/>
    <cellStyle name="SAPBEXaggData 2 3" xfId="12243"/>
    <cellStyle name="SAPBEXaggData 2 3 2" xfId="12244"/>
    <cellStyle name="SAPBEXaggData 2 4" xfId="12245"/>
    <cellStyle name="SAPBEXaggData 2 4 2" xfId="12246"/>
    <cellStyle name="SAPBEXaggData 2 5" xfId="12247"/>
    <cellStyle name="SAPBEXaggData 2 5 2" xfId="12248"/>
    <cellStyle name="SAPBEXaggData 2 6" xfId="12249"/>
    <cellStyle name="SAPBEXaggData 2 6 2" xfId="12250"/>
    <cellStyle name="SAPBEXaggData 2 7" xfId="12251"/>
    <cellStyle name="SAPBEXaggData 2 7 2" xfId="12252"/>
    <cellStyle name="SAPBEXaggData 2 8" xfId="12253"/>
    <cellStyle name="SAPBEXaggData 2 8 2" xfId="12254"/>
    <cellStyle name="SAPBEXaggData 2 9" xfId="12255"/>
    <cellStyle name="SAPBEXaggData 2 9 2" xfId="12256"/>
    <cellStyle name="SAPBEXaggData 3" xfId="12257"/>
    <cellStyle name="SAPBEXaggData 3 2" xfId="12258"/>
    <cellStyle name="SAPBEXaggData 4" xfId="12259"/>
    <cellStyle name="SAPBEXaggData 4 2" xfId="12260"/>
    <cellStyle name="SAPBEXaggData 5" xfId="12261"/>
    <cellStyle name="SAPBEXaggData 5 2" xfId="12262"/>
    <cellStyle name="SAPBEXaggData 6" xfId="12263"/>
    <cellStyle name="SAPBEXaggData 6 2" xfId="12264"/>
    <cellStyle name="SAPBEXaggData 7" xfId="12265"/>
    <cellStyle name="SAPBEXaggData 7 2" xfId="12266"/>
    <cellStyle name="SAPBEXaggData 8" xfId="12267"/>
    <cellStyle name="SAPBEXaggData 8 2" xfId="12268"/>
    <cellStyle name="SAPBEXaggData 9" xfId="12269"/>
    <cellStyle name="SAPBEXaggData 9 2" xfId="12270"/>
    <cellStyle name="SAPBEXaggDataEmph" xfId="12271"/>
    <cellStyle name="SAPBEXaggDataEmph 10" xfId="12272"/>
    <cellStyle name="SAPBEXaggDataEmph 10 2" xfId="12273"/>
    <cellStyle name="SAPBEXaggDataEmph 11" xfId="12274"/>
    <cellStyle name="SAPBEXaggDataEmph 2" xfId="12275"/>
    <cellStyle name="SAPBEXaggDataEmph 2 2" xfId="12276"/>
    <cellStyle name="SAPBEXaggDataEmph 3" xfId="12277"/>
    <cellStyle name="SAPBEXaggDataEmph 3 2" xfId="12278"/>
    <cellStyle name="SAPBEXaggDataEmph 4" xfId="12279"/>
    <cellStyle name="SAPBEXaggDataEmph 4 2" xfId="12280"/>
    <cellStyle name="SAPBEXaggDataEmph 5" xfId="12281"/>
    <cellStyle name="SAPBEXaggDataEmph 5 2" xfId="12282"/>
    <cellStyle name="SAPBEXaggDataEmph 6" xfId="12283"/>
    <cellStyle name="SAPBEXaggDataEmph 6 2" xfId="12284"/>
    <cellStyle name="SAPBEXaggDataEmph 7" xfId="12285"/>
    <cellStyle name="SAPBEXaggDataEmph 7 2" xfId="12286"/>
    <cellStyle name="SAPBEXaggDataEmph 8" xfId="12287"/>
    <cellStyle name="SAPBEXaggDataEmph 8 2" xfId="12288"/>
    <cellStyle name="SAPBEXaggDataEmph 9" xfId="12289"/>
    <cellStyle name="SAPBEXaggDataEmph 9 2" xfId="12290"/>
    <cellStyle name="SAPBEXaggItem" xfId="12291"/>
    <cellStyle name="SAPBEXaggItem 10" xfId="12292"/>
    <cellStyle name="SAPBEXaggItem 10 2" xfId="12293"/>
    <cellStyle name="SAPBEXaggItem 11" xfId="12294"/>
    <cellStyle name="SAPBEXaggItem 11 2" xfId="12295"/>
    <cellStyle name="SAPBEXaggItem 12" xfId="12296"/>
    <cellStyle name="SAPBEXaggItem 2" xfId="12297"/>
    <cellStyle name="SAPBEXaggItem 2 10" xfId="12298"/>
    <cellStyle name="SAPBEXaggItem 2 10 2" xfId="12299"/>
    <cellStyle name="SAPBEXaggItem 2 11" xfId="12300"/>
    <cellStyle name="SAPBEXaggItem 2 2" xfId="12301"/>
    <cellStyle name="SAPBEXaggItem 2 2 2" xfId="12302"/>
    <cellStyle name="SAPBEXaggItem 2 3" xfId="12303"/>
    <cellStyle name="SAPBEXaggItem 2 3 2" xfId="12304"/>
    <cellStyle name="SAPBEXaggItem 2 4" xfId="12305"/>
    <cellStyle name="SAPBEXaggItem 2 4 2" xfId="12306"/>
    <cellStyle name="SAPBEXaggItem 2 5" xfId="12307"/>
    <cellStyle name="SAPBEXaggItem 2 5 2" xfId="12308"/>
    <cellStyle name="SAPBEXaggItem 2 6" xfId="12309"/>
    <cellStyle name="SAPBEXaggItem 2 6 2" xfId="12310"/>
    <cellStyle name="SAPBEXaggItem 2 7" xfId="12311"/>
    <cellStyle name="SAPBEXaggItem 2 7 2" xfId="12312"/>
    <cellStyle name="SAPBEXaggItem 2 8" xfId="12313"/>
    <cellStyle name="SAPBEXaggItem 2 8 2" xfId="12314"/>
    <cellStyle name="SAPBEXaggItem 2 9" xfId="12315"/>
    <cellStyle name="SAPBEXaggItem 2 9 2" xfId="12316"/>
    <cellStyle name="SAPBEXaggItem 3" xfId="12317"/>
    <cellStyle name="SAPBEXaggItem 3 2" xfId="12318"/>
    <cellStyle name="SAPBEXaggItem 4" xfId="12319"/>
    <cellStyle name="SAPBEXaggItem 4 2" xfId="12320"/>
    <cellStyle name="SAPBEXaggItem 5" xfId="12321"/>
    <cellStyle name="SAPBEXaggItem 5 2" xfId="12322"/>
    <cellStyle name="SAPBEXaggItem 6" xfId="12323"/>
    <cellStyle name="SAPBEXaggItem 6 2" xfId="12324"/>
    <cellStyle name="SAPBEXaggItem 7" xfId="12325"/>
    <cellStyle name="SAPBEXaggItem 7 2" xfId="12326"/>
    <cellStyle name="SAPBEXaggItem 8" xfId="12327"/>
    <cellStyle name="SAPBEXaggItem 8 2" xfId="12328"/>
    <cellStyle name="SAPBEXaggItem 9" xfId="12329"/>
    <cellStyle name="SAPBEXaggItem 9 2" xfId="12330"/>
    <cellStyle name="SAPBEXaggItemX" xfId="12331"/>
    <cellStyle name="SAPBEXaggItemX 10" xfId="12332"/>
    <cellStyle name="SAPBEXaggItemX 10 2" xfId="12333"/>
    <cellStyle name="SAPBEXaggItemX 11" xfId="12334"/>
    <cellStyle name="SAPBEXaggItemX 11 2" xfId="12335"/>
    <cellStyle name="SAPBEXaggItemX 12" xfId="12336"/>
    <cellStyle name="SAPBEXaggItemX 2" xfId="12337"/>
    <cellStyle name="SAPBEXaggItemX 2 10" xfId="12338"/>
    <cellStyle name="SAPBEXaggItemX 2 10 2" xfId="12339"/>
    <cellStyle name="SAPBEXaggItemX 2 11" xfId="12340"/>
    <cellStyle name="SAPBEXaggItemX 2 2" xfId="12341"/>
    <cellStyle name="SAPBEXaggItemX 2 2 2" xfId="12342"/>
    <cellStyle name="SAPBEXaggItemX 2 3" xfId="12343"/>
    <cellStyle name="SAPBEXaggItemX 2 3 2" xfId="12344"/>
    <cellStyle name="SAPBEXaggItemX 2 4" xfId="12345"/>
    <cellStyle name="SAPBEXaggItemX 2 4 2" xfId="12346"/>
    <cellStyle name="SAPBEXaggItemX 2 5" xfId="12347"/>
    <cellStyle name="SAPBEXaggItemX 2 5 2" xfId="12348"/>
    <cellStyle name="SAPBEXaggItemX 2 6" xfId="12349"/>
    <cellStyle name="SAPBEXaggItemX 2 6 2" xfId="12350"/>
    <cellStyle name="SAPBEXaggItemX 2 7" xfId="12351"/>
    <cellStyle name="SAPBEXaggItemX 2 7 2" xfId="12352"/>
    <cellStyle name="SAPBEXaggItemX 2 8" xfId="12353"/>
    <cellStyle name="SAPBEXaggItemX 2 8 2" xfId="12354"/>
    <cellStyle name="SAPBEXaggItemX 2 9" xfId="12355"/>
    <cellStyle name="SAPBEXaggItemX 2 9 2" xfId="12356"/>
    <cellStyle name="SAPBEXaggItemX 3" xfId="12357"/>
    <cellStyle name="SAPBEXaggItemX 3 2" xfId="12358"/>
    <cellStyle name="SAPBEXaggItemX 4" xfId="12359"/>
    <cellStyle name="SAPBEXaggItemX 4 2" xfId="12360"/>
    <cellStyle name="SAPBEXaggItemX 5" xfId="12361"/>
    <cellStyle name="SAPBEXaggItemX 5 2" xfId="12362"/>
    <cellStyle name="SAPBEXaggItemX 6" xfId="12363"/>
    <cellStyle name="SAPBEXaggItemX 6 2" xfId="12364"/>
    <cellStyle name="SAPBEXaggItemX 7" xfId="12365"/>
    <cellStyle name="SAPBEXaggItemX 7 2" xfId="12366"/>
    <cellStyle name="SAPBEXaggItemX 8" xfId="12367"/>
    <cellStyle name="SAPBEXaggItemX 8 2" xfId="12368"/>
    <cellStyle name="SAPBEXaggItemX 9" xfId="12369"/>
    <cellStyle name="SAPBEXaggItemX 9 2" xfId="12370"/>
    <cellStyle name="SAPBEXchaText" xfId="12371"/>
    <cellStyle name="SAPBEXchaText 2" xfId="12372"/>
    <cellStyle name="SAPBEXexcBad7" xfId="12373"/>
    <cellStyle name="SAPBEXexcBad7 10" xfId="12374"/>
    <cellStyle name="SAPBEXexcBad7 10 2" xfId="12375"/>
    <cellStyle name="SAPBEXexcBad7 11" xfId="12376"/>
    <cellStyle name="SAPBEXexcBad7 11 2" xfId="12377"/>
    <cellStyle name="SAPBEXexcBad7 12" xfId="12378"/>
    <cellStyle name="SAPBEXexcBad7 2" xfId="12379"/>
    <cellStyle name="SAPBEXexcBad7 2 10" xfId="12380"/>
    <cellStyle name="SAPBEXexcBad7 2 10 2" xfId="12381"/>
    <cellStyle name="SAPBEXexcBad7 2 11" xfId="12382"/>
    <cellStyle name="SAPBEXexcBad7 2 2" xfId="12383"/>
    <cellStyle name="SAPBEXexcBad7 2 2 2" xfId="12384"/>
    <cellStyle name="SAPBEXexcBad7 2 3" xfId="12385"/>
    <cellStyle name="SAPBEXexcBad7 2 3 2" xfId="12386"/>
    <cellStyle name="SAPBEXexcBad7 2 4" xfId="12387"/>
    <cellStyle name="SAPBEXexcBad7 2 4 2" xfId="12388"/>
    <cellStyle name="SAPBEXexcBad7 2 5" xfId="12389"/>
    <cellStyle name="SAPBEXexcBad7 2 5 2" xfId="12390"/>
    <cellStyle name="SAPBEXexcBad7 2 6" xfId="12391"/>
    <cellStyle name="SAPBEXexcBad7 2 6 2" xfId="12392"/>
    <cellStyle name="SAPBEXexcBad7 2 7" xfId="12393"/>
    <cellStyle name="SAPBEXexcBad7 2 7 2" xfId="12394"/>
    <cellStyle name="SAPBEXexcBad7 2 8" xfId="12395"/>
    <cellStyle name="SAPBEXexcBad7 2 8 2" xfId="12396"/>
    <cellStyle name="SAPBEXexcBad7 2 9" xfId="12397"/>
    <cellStyle name="SAPBEXexcBad7 2 9 2" xfId="12398"/>
    <cellStyle name="SAPBEXexcBad7 3" xfId="12399"/>
    <cellStyle name="SAPBEXexcBad7 3 2" xfId="12400"/>
    <cellStyle name="SAPBEXexcBad7 4" xfId="12401"/>
    <cellStyle name="SAPBEXexcBad7 4 2" xfId="12402"/>
    <cellStyle name="SAPBEXexcBad7 5" xfId="12403"/>
    <cellStyle name="SAPBEXexcBad7 5 2" xfId="12404"/>
    <cellStyle name="SAPBEXexcBad7 6" xfId="12405"/>
    <cellStyle name="SAPBEXexcBad7 6 2" xfId="12406"/>
    <cellStyle name="SAPBEXexcBad7 7" xfId="12407"/>
    <cellStyle name="SAPBEXexcBad7 7 2" xfId="12408"/>
    <cellStyle name="SAPBEXexcBad7 8" xfId="12409"/>
    <cellStyle name="SAPBEXexcBad7 8 2" xfId="12410"/>
    <cellStyle name="SAPBEXexcBad7 9" xfId="12411"/>
    <cellStyle name="SAPBEXexcBad7 9 2" xfId="12412"/>
    <cellStyle name="SAPBEXexcBad8" xfId="12413"/>
    <cellStyle name="SAPBEXexcBad8 10" xfId="12414"/>
    <cellStyle name="SAPBEXexcBad8 10 2" xfId="12415"/>
    <cellStyle name="SAPBEXexcBad8 11" xfId="12416"/>
    <cellStyle name="SAPBEXexcBad8 2" xfId="12417"/>
    <cellStyle name="SAPBEXexcBad8 2 2" xfId="12418"/>
    <cellStyle name="SAPBEXexcBad8 3" xfId="12419"/>
    <cellStyle name="SAPBEXexcBad8 3 2" xfId="12420"/>
    <cellStyle name="SAPBEXexcBad8 4" xfId="12421"/>
    <cellStyle name="SAPBEXexcBad8 4 2" xfId="12422"/>
    <cellStyle name="SAPBEXexcBad8 5" xfId="12423"/>
    <cellStyle name="SAPBEXexcBad8 5 2" xfId="12424"/>
    <cellStyle name="SAPBEXexcBad8 6" xfId="12425"/>
    <cellStyle name="SAPBEXexcBad8 6 2" xfId="12426"/>
    <cellStyle name="SAPBEXexcBad8 7" xfId="12427"/>
    <cellStyle name="SAPBEXexcBad8 7 2" xfId="12428"/>
    <cellStyle name="SAPBEXexcBad8 8" xfId="12429"/>
    <cellStyle name="SAPBEXexcBad8 8 2" xfId="12430"/>
    <cellStyle name="SAPBEXexcBad8 9" xfId="12431"/>
    <cellStyle name="SAPBEXexcBad8 9 2" xfId="12432"/>
    <cellStyle name="SAPBEXexcBad9" xfId="12433"/>
    <cellStyle name="SAPBEXexcBad9 10" xfId="12434"/>
    <cellStyle name="SAPBEXexcBad9 10 2" xfId="12435"/>
    <cellStyle name="SAPBEXexcBad9 11" xfId="12436"/>
    <cellStyle name="SAPBEXexcBad9 2" xfId="12437"/>
    <cellStyle name="SAPBEXexcBad9 2 2" xfId="12438"/>
    <cellStyle name="SAPBEXexcBad9 3" xfId="12439"/>
    <cellStyle name="SAPBEXexcBad9 3 2" xfId="12440"/>
    <cellStyle name="SAPBEXexcBad9 4" xfId="12441"/>
    <cellStyle name="SAPBEXexcBad9 4 2" xfId="12442"/>
    <cellStyle name="SAPBEXexcBad9 5" xfId="12443"/>
    <cellStyle name="SAPBEXexcBad9 5 2" xfId="12444"/>
    <cellStyle name="SAPBEXexcBad9 6" xfId="12445"/>
    <cellStyle name="SAPBEXexcBad9 6 2" xfId="12446"/>
    <cellStyle name="SAPBEXexcBad9 7" xfId="12447"/>
    <cellStyle name="SAPBEXexcBad9 7 2" xfId="12448"/>
    <cellStyle name="SAPBEXexcBad9 8" xfId="12449"/>
    <cellStyle name="SAPBEXexcBad9 8 2" xfId="12450"/>
    <cellStyle name="SAPBEXexcBad9 9" xfId="12451"/>
    <cellStyle name="SAPBEXexcBad9 9 2" xfId="12452"/>
    <cellStyle name="SAPBEXexcCritical4" xfId="12453"/>
    <cellStyle name="SAPBEXexcCritical4 10" xfId="12454"/>
    <cellStyle name="SAPBEXexcCritical4 10 2" xfId="12455"/>
    <cellStyle name="SAPBEXexcCritical4 11" xfId="12456"/>
    <cellStyle name="SAPBEXexcCritical4 11 2" xfId="12457"/>
    <cellStyle name="SAPBEXexcCritical4 12" xfId="12458"/>
    <cellStyle name="SAPBEXexcCritical4 2" xfId="12459"/>
    <cellStyle name="SAPBEXexcCritical4 2 10" xfId="12460"/>
    <cellStyle name="SAPBEXexcCritical4 2 10 2" xfId="12461"/>
    <cellStyle name="SAPBEXexcCritical4 2 11" xfId="12462"/>
    <cellStyle name="SAPBEXexcCritical4 2 2" xfId="12463"/>
    <cellStyle name="SAPBEXexcCritical4 2 2 2" xfId="12464"/>
    <cellStyle name="SAPBEXexcCritical4 2 3" xfId="12465"/>
    <cellStyle name="SAPBEXexcCritical4 2 3 2" xfId="12466"/>
    <cellStyle name="SAPBEXexcCritical4 2 4" xfId="12467"/>
    <cellStyle name="SAPBEXexcCritical4 2 4 2" xfId="12468"/>
    <cellStyle name="SAPBEXexcCritical4 2 5" xfId="12469"/>
    <cellStyle name="SAPBEXexcCritical4 2 5 2" xfId="12470"/>
    <cellStyle name="SAPBEXexcCritical4 2 6" xfId="12471"/>
    <cellStyle name="SAPBEXexcCritical4 2 6 2" xfId="12472"/>
    <cellStyle name="SAPBEXexcCritical4 2 7" xfId="12473"/>
    <cellStyle name="SAPBEXexcCritical4 2 7 2" xfId="12474"/>
    <cellStyle name="SAPBEXexcCritical4 2 8" xfId="12475"/>
    <cellStyle name="SAPBEXexcCritical4 2 8 2" xfId="12476"/>
    <cellStyle name="SAPBEXexcCritical4 2 9" xfId="12477"/>
    <cellStyle name="SAPBEXexcCritical4 2 9 2" xfId="12478"/>
    <cellStyle name="SAPBEXexcCritical4 3" xfId="12479"/>
    <cellStyle name="SAPBEXexcCritical4 3 2" xfId="12480"/>
    <cellStyle name="SAPBEXexcCritical4 4" xfId="12481"/>
    <cellStyle name="SAPBEXexcCritical4 4 2" xfId="12482"/>
    <cellStyle name="SAPBEXexcCritical4 5" xfId="12483"/>
    <cellStyle name="SAPBEXexcCritical4 5 2" xfId="12484"/>
    <cellStyle name="SAPBEXexcCritical4 6" xfId="12485"/>
    <cellStyle name="SAPBEXexcCritical4 6 2" xfId="12486"/>
    <cellStyle name="SAPBEXexcCritical4 7" xfId="12487"/>
    <cellStyle name="SAPBEXexcCritical4 7 2" xfId="12488"/>
    <cellStyle name="SAPBEXexcCritical4 8" xfId="12489"/>
    <cellStyle name="SAPBEXexcCritical4 8 2" xfId="12490"/>
    <cellStyle name="SAPBEXexcCritical4 9" xfId="12491"/>
    <cellStyle name="SAPBEXexcCritical4 9 2" xfId="12492"/>
    <cellStyle name="SAPBEXexcCritical5" xfId="12493"/>
    <cellStyle name="SAPBEXexcCritical5 10" xfId="12494"/>
    <cellStyle name="SAPBEXexcCritical5 10 2" xfId="12495"/>
    <cellStyle name="SAPBEXexcCritical5 11" xfId="12496"/>
    <cellStyle name="SAPBEXexcCritical5 11 2" xfId="12497"/>
    <cellStyle name="SAPBEXexcCritical5 12" xfId="12498"/>
    <cellStyle name="SAPBEXexcCritical5 2" xfId="12499"/>
    <cellStyle name="SAPBEXexcCritical5 2 10" xfId="12500"/>
    <cellStyle name="SAPBEXexcCritical5 2 10 2" xfId="12501"/>
    <cellStyle name="SAPBEXexcCritical5 2 11" xfId="12502"/>
    <cellStyle name="SAPBEXexcCritical5 2 2" xfId="12503"/>
    <cellStyle name="SAPBEXexcCritical5 2 2 2" xfId="12504"/>
    <cellStyle name="SAPBEXexcCritical5 2 3" xfId="12505"/>
    <cellStyle name="SAPBEXexcCritical5 2 3 2" xfId="12506"/>
    <cellStyle name="SAPBEXexcCritical5 2 4" xfId="12507"/>
    <cellStyle name="SAPBEXexcCritical5 2 4 2" xfId="12508"/>
    <cellStyle name="SAPBEXexcCritical5 2 5" xfId="12509"/>
    <cellStyle name="SAPBEXexcCritical5 2 5 2" xfId="12510"/>
    <cellStyle name="SAPBEXexcCritical5 2 6" xfId="12511"/>
    <cellStyle name="SAPBEXexcCritical5 2 6 2" xfId="12512"/>
    <cellStyle name="SAPBEXexcCritical5 2 7" xfId="12513"/>
    <cellStyle name="SAPBEXexcCritical5 2 7 2" xfId="12514"/>
    <cellStyle name="SAPBEXexcCritical5 2 8" xfId="12515"/>
    <cellStyle name="SAPBEXexcCritical5 2 8 2" xfId="12516"/>
    <cellStyle name="SAPBEXexcCritical5 2 9" xfId="12517"/>
    <cellStyle name="SAPBEXexcCritical5 2 9 2" xfId="12518"/>
    <cellStyle name="SAPBEXexcCritical5 3" xfId="12519"/>
    <cellStyle name="SAPBEXexcCritical5 3 2" xfId="12520"/>
    <cellStyle name="SAPBEXexcCritical5 4" xfId="12521"/>
    <cellStyle name="SAPBEXexcCritical5 4 2" xfId="12522"/>
    <cellStyle name="SAPBEXexcCritical5 5" xfId="12523"/>
    <cellStyle name="SAPBEXexcCritical5 5 2" xfId="12524"/>
    <cellStyle name="SAPBEXexcCritical5 6" xfId="12525"/>
    <cellStyle name="SAPBEXexcCritical5 6 2" xfId="12526"/>
    <cellStyle name="SAPBEXexcCritical5 7" xfId="12527"/>
    <cellStyle name="SAPBEXexcCritical5 7 2" xfId="12528"/>
    <cellStyle name="SAPBEXexcCritical5 8" xfId="12529"/>
    <cellStyle name="SAPBEXexcCritical5 8 2" xfId="12530"/>
    <cellStyle name="SAPBEXexcCritical5 9" xfId="12531"/>
    <cellStyle name="SAPBEXexcCritical5 9 2" xfId="12532"/>
    <cellStyle name="SAPBEXexcCritical6" xfId="12533"/>
    <cellStyle name="SAPBEXexcCritical6 10" xfId="12534"/>
    <cellStyle name="SAPBEXexcCritical6 10 2" xfId="12535"/>
    <cellStyle name="SAPBEXexcCritical6 11" xfId="12536"/>
    <cellStyle name="SAPBEXexcCritical6 11 2" xfId="12537"/>
    <cellStyle name="SAPBEXexcCritical6 12" xfId="12538"/>
    <cellStyle name="SAPBEXexcCritical6 2" xfId="12539"/>
    <cellStyle name="SAPBEXexcCritical6 2 10" xfId="12540"/>
    <cellStyle name="SAPBEXexcCritical6 2 10 2" xfId="12541"/>
    <cellStyle name="SAPBEXexcCritical6 2 11" xfId="12542"/>
    <cellStyle name="SAPBEXexcCritical6 2 2" xfId="12543"/>
    <cellStyle name="SAPBEXexcCritical6 2 2 2" xfId="12544"/>
    <cellStyle name="SAPBEXexcCritical6 2 3" xfId="12545"/>
    <cellStyle name="SAPBEXexcCritical6 2 3 2" xfId="12546"/>
    <cellStyle name="SAPBEXexcCritical6 2 4" xfId="12547"/>
    <cellStyle name="SAPBEXexcCritical6 2 4 2" xfId="12548"/>
    <cellStyle name="SAPBEXexcCritical6 2 5" xfId="12549"/>
    <cellStyle name="SAPBEXexcCritical6 2 5 2" xfId="12550"/>
    <cellStyle name="SAPBEXexcCritical6 2 6" xfId="12551"/>
    <cellStyle name="SAPBEXexcCritical6 2 6 2" xfId="12552"/>
    <cellStyle name="SAPBEXexcCritical6 2 7" xfId="12553"/>
    <cellStyle name="SAPBEXexcCritical6 2 7 2" xfId="12554"/>
    <cellStyle name="SAPBEXexcCritical6 2 8" xfId="12555"/>
    <cellStyle name="SAPBEXexcCritical6 2 8 2" xfId="12556"/>
    <cellStyle name="SAPBEXexcCritical6 2 9" xfId="12557"/>
    <cellStyle name="SAPBEXexcCritical6 2 9 2" xfId="12558"/>
    <cellStyle name="SAPBEXexcCritical6 3" xfId="12559"/>
    <cellStyle name="SAPBEXexcCritical6 3 2" xfId="12560"/>
    <cellStyle name="SAPBEXexcCritical6 4" xfId="12561"/>
    <cellStyle name="SAPBEXexcCritical6 4 2" xfId="12562"/>
    <cellStyle name="SAPBEXexcCritical6 5" xfId="12563"/>
    <cellStyle name="SAPBEXexcCritical6 5 2" xfId="12564"/>
    <cellStyle name="SAPBEXexcCritical6 6" xfId="12565"/>
    <cellStyle name="SAPBEXexcCritical6 6 2" xfId="12566"/>
    <cellStyle name="SAPBEXexcCritical6 7" xfId="12567"/>
    <cellStyle name="SAPBEXexcCritical6 7 2" xfId="12568"/>
    <cellStyle name="SAPBEXexcCritical6 8" xfId="12569"/>
    <cellStyle name="SAPBEXexcCritical6 8 2" xfId="12570"/>
    <cellStyle name="SAPBEXexcCritical6 9" xfId="12571"/>
    <cellStyle name="SAPBEXexcCritical6 9 2" xfId="12572"/>
    <cellStyle name="SAPBEXexcGood1" xfId="12573"/>
    <cellStyle name="SAPBEXexcGood1 10" xfId="12574"/>
    <cellStyle name="SAPBEXexcGood1 10 2" xfId="12575"/>
    <cellStyle name="SAPBEXexcGood1 11" xfId="12576"/>
    <cellStyle name="SAPBEXexcGood1 2" xfId="12577"/>
    <cellStyle name="SAPBEXexcGood1 2 2" xfId="12578"/>
    <cellStyle name="SAPBEXexcGood1 3" xfId="12579"/>
    <cellStyle name="SAPBEXexcGood1 3 2" xfId="12580"/>
    <cellStyle name="SAPBEXexcGood1 4" xfId="12581"/>
    <cellStyle name="SAPBEXexcGood1 4 2" xfId="12582"/>
    <cellStyle name="SAPBEXexcGood1 5" xfId="12583"/>
    <cellStyle name="SAPBEXexcGood1 5 2" xfId="12584"/>
    <cellStyle name="SAPBEXexcGood1 6" xfId="12585"/>
    <cellStyle name="SAPBEXexcGood1 6 2" xfId="12586"/>
    <cellStyle name="SAPBEXexcGood1 7" xfId="12587"/>
    <cellStyle name="SAPBEXexcGood1 7 2" xfId="12588"/>
    <cellStyle name="SAPBEXexcGood1 8" xfId="12589"/>
    <cellStyle name="SAPBEXexcGood1 8 2" xfId="12590"/>
    <cellStyle name="SAPBEXexcGood1 9" xfId="12591"/>
    <cellStyle name="SAPBEXexcGood1 9 2" xfId="12592"/>
    <cellStyle name="SAPBEXexcGood2" xfId="12593"/>
    <cellStyle name="SAPBEXexcGood2 10" xfId="12594"/>
    <cellStyle name="SAPBEXexcGood2 10 2" xfId="12595"/>
    <cellStyle name="SAPBEXexcGood2 11" xfId="12596"/>
    <cellStyle name="SAPBEXexcGood2 2" xfId="12597"/>
    <cellStyle name="SAPBEXexcGood2 2 2" xfId="12598"/>
    <cellStyle name="SAPBEXexcGood2 3" xfId="12599"/>
    <cellStyle name="SAPBEXexcGood2 3 2" xfId="12600"/>
    <cellStyle name="SAPBEXexcGood2 4" xfId="12601"/>
    <cellStyle name="SAPBEXexcGood2 4 2" xfId="12602"/>
    <cellStyle name="SAPBEXexcGood2 5" xfId="12603"/>
    <cellStyle name="SAPBEXexcGood2 5 2" xfId="12604"/>
    <cellStyle name="SAPBEXexcGood2 6" xfId="12605"/>
    <cellStyle name="SAPBEXexcGood2 6 2" xfId="12606"/>
    <cellStyle name="SAPBEXexcGood2 7" xfId="12607"/>
    <cellStyle name="SAPBEXexcGood2 7 2" xfId="12608"/>
    <cellStyle name="SAPBEXexcGood2 8" xfId="12609"/>
    <cellStyle name="SAPBEXexcGood2 8 2" xfId="12610"/>
    <cellStyle name="SAPBEXexcGood2 9" xfId="12611"/>
    <cellStyle name="SAPBEXexcGood2 9 2" xfId="12612"/>
    <cellStyle name="SAPBEXexcGood3" xfId="12613"/>
    <cellStyle name="SAPBEXexcGood3 10" xfId="12614"/>
    <cellStyle name="SAPBEXexcGood3 10 2" xfId="12615"/>
    <cellStyle name="SAPBEXexcGood3 11" xfId="12616"/>
    <cellStyle name="SAPBEXexcGood3 11 2" xfId="12617"/>
    <cellStyle name="SAPBEXexcGood3 12" xfId="12618"/>
    <cellStyle name="SAPBEXexcGood3 2" xfId="12619"/>
    <cellStyle name="SAPBEXexcGood3 2 10" xfId="12620"/>
    <cellStyle name="SAPBEXexcGood3 2 10 2" xfId="12621"/>
    <cellStyle name="SAPBEXexcGood3 2 11" xfId="12622"/>
    <cellStyle name="SAPBEXexcGood3 2 2" xfId="12623"/>
    <cellStyle name="SAPBEXexcGood3 2 2 2" xfId="12624"/>
    <cellStyle name="SAPBEXexcGood3 2 3" xfId="12625"/>
    <cellStyle name="SAPBEXexcGood3 2 3 2" xfId="12626"/>
    <cellStyle name="SAPBEXexcGood3 2 4" xfId="12627"/>
    <cellStyle name="SAPBEXexcGood3 2 4 2" xfId="12628"/>
    <cellStyle name="SAPBEXexcGood3 2 5" xfId="12629"/>
    <cellStyle name="SAPBEXexcGood3 2 5 2" xfId="12630"/>
    <cellStyle name="SAPBEXexcGood3 2 6" xfId="12631"/>
    <cellStyle name="SAPBEXexcGood3 2 6 2" xfId="12632"/>
    <cellStyle name="SAPBEXexcGood3 2 7" xfId="12633"/>
    <cellStyle name="SAPBEXexcGood3 2 7 2" xfId="12634"/>
    <cellStyle name="SAPBEXexcGood3 2 8" xfId="12635"/>
    <cellStyle name="SAPBEXexcGood3 2 8 2" xfId="12636"/>
    <cellStyle name="SAPBEXexcGood3 2 9" xfId="12637"/>
    <cellStyle name="SAPBEXexcGood3 2 9 2" xfId="12638"/>
    <cellStyle name="SAPBEXexcGood3 3" xfId="12639"/>
    <cellStyle name="SAPBEXexcGood3 3 2" xfId="12640"/>
    <cellStyle name="SAPBEXexcGood3 4" xfId="12641"/>
    <cellStyle name="SAPBEXexcGood3 4 2" xfId="12642"/>
    <cellStyle name="SAPBEXexcGood3 5" xfId="12643"/>
    <cellStyle name="SAPBEXexcGood3 5 2" xfId="12644"/>
    <cellStyle name="SAPBEXexcGood3 6" xfId="12645"/>
    <cellStyle name="SAPBEXexcGood3 6 2" xfId="12646"/>
    <cellStyle name="SAPBEXexcGood3 7" xfId="12647"/>
    <cellStyle name="SAPBEXexcGood3 7 2" xfId="12648"/>
    <cellStyle name="SAPBEXexcGood3 8" xfId="12649"/>
    <cellStyle name="SAPBEXexcGood3 8 2" xfId="12650"/>
    <cellStyle name="SAPBEXexcGood3 9" xfId="12651"/>
    <cellStyle name="SAPBEXexcGood3 9 2" xfId="12652"/>
    <cellStyle name="SAPBEXfilterDrill" xfId="12653"/>
    <cellStyle name="SAPBEXfilterDrill 2" xfId="12654"/>
    <cellStyle name="SAPBEXfilterItem" xfId="12655"/>
    <cellStyle name="SAPBEXfilterItem 2" xfId="12656"/>
    <cellStyle name="SAPBEXfilterText" xfId="12657"/>
    <cellStyle name="SAPBEXfilterText 2" xfId="12658"/>
    <cellStyle name="SAPBEXformats" xfId="12659"/>
    <cellStyle name="SAPBEXformats 10" xfId="12660"/>
    <cellStyle name="SAPBEXformats 10 2" xfId="12661"/>
    <cellStyle name="SAPBEXformats 11" xfId="12662"/>
    <cellStyle name="SAPBEXformats 11 2" xfId="12663"/>
    <cellStyle name="SAPBEXformats 12" xfId="12664"/>
    <cellStyle name="SAPBEXformats 2" xfId="12665"/>
    <cellStyle name="SAPBEXformats 2 10" xfId="12666"/>
    <cellStyle name="SAPBEXformats 2 10 2" xfId="12667"/>
    <cellStyle name="SAPBEXformats 2 11" xfId="12668"/>
    <cellStyle name="SAPBEXformats 2 2" xfId="12669"/>
    <cellStyle name="SAPBEXformats 2 2 2" xfId="12670"/>
    <cellStyle name="SAPBEXformats 2 3" xfId="12671"/>
    <cellStyle name="SAPBEXformats 2 3 2" xfId="12672"/>
    <cellStyle name="SAPBEXformats 2 4" xfId="12673"/>
    <cellStyle name="SAPBEXformats 2 4 2" xfId="12674"/>
    <cellStyle name="SAPBEXformats 2 5" xfId="12675"/>
    <cellStyle name="SAPBEXformats 2 5 2" xfId="12676"/>
    <cellStyle name="SAPBEXformats 2 6" xfId="12677"/>
    <cellStyle name="SAPBEXformats 2 6 2" xfId="12678"/>
    <cellStyle name="SAPBEXformats 2 7" xfId="12679"/>
    <cellStyle name="SAPBEXformats 2 7 2" xfId="12680"/>
    <cellStyle name="SAPBEXformats 2 8" xfId="12681"/>
    <cellStyle name="SAPBEXformats 2 8 2" xfId="12682"/>
    <cellStyle name="SAPBEXformats 2 9" xfId="12683"/>
    <cellStyle name="SAPBEXformats 2 9 2" xfId="12684"/>
    <cellStyle name="SAPBEXformats 3" xfId="12685"/>
    <cellStyle name="SAPBEXformats 3 2" xfId="12686"/>
    <cellStyle name="SAPBEXformats 4" xfId="12687"/>
    <cellStyle name="SAPBEXformats 4 2" xfId="12688"/>
    <cellStyle name="SAPBEXformats 5" xfId="12689"/>
    <cellStyle name="SAPBEXformats 5 2" xfId="12690"/>
    <cellStyle name="SAPBEXformats 6" xfId="12691"/>
    <cellStyle name="SAPBEXformats 6 2" xfId="12692"/>
    <cellStyle name="SAPBEXformats 7" xfId="12693"/>
    <cellStyle name="SAPBEXformats 7 2" xfId="12694"/>
    <cellStyle name="SAPBEXformats 8" xfId="12695"/>
    <cellStyle name="SAPBEXformats 8 2" xfId="12696"/>
    <cellStyle name="SAPBEXformats 9" xfId="12697"/>
    <cellStyle name="SAPBEXformats 9 2" xfId="12698"/>
    <cellStyle name="SAPBEXheaderItem" xfId="12699"/>
    <cellStyle name="SAPBEXheaderItem 2" xfId="12700"/>
    <cellStyle name="SAPBEXheaderText" xfId="12701"/>
    <cellStyle name="SAPBEXheaderText 2" xfId="12702"/>
    <cellStyle name="SAPBEXHLevel0" xfId="12703"/>
    <cellStyle name="SAPBEXHLevel0 10" xfId="12704"/>
    <cellStyle name="SAPBEXHLevel0 10 2" xfId="12705"/>
    <cellStyle name="SAPBEXHLevel0 11" xfId="12706"/>
    <cellStyle name="SAPBEXHLevel0 11 2" xfId="12707"/>
    <cellStyle name="SAPBEXHLevel0 12" xfId="12708"/>
    <cellStyle name="SAPBEXHLevel0 2" xfId="12709"/>
    <cellStyle name="SAPBEXHLevel0 2 10" xfId="12710"/>
    <cellStyle name="SAPBEXHLevel0 2 10 2" xfId="12711"/>
    <cellStyle name="SAPBEXHLevel0 2 11" xfId="12712"/>
    <cellStyle name="SAPBEXHLevel0 2 2" xfId="12713"/>
    <cellStyle name="SAPBEXHLevel0 2 2 2" xfId="12714"/>
    <cellStyle name="SAPBEXHLevel0 2 3" xfId="12715"/>
    <cellStyle name="SAPBEXHLevel0 2 3 2" xfId="12716"/>
    <cellStyle name="SAPBEXHLevel0 2 4" xfId="12717"/>
    <cellStyle name="SAPBEXHLevel0 2 4 2" xfId="12718"/>
    <cellStyle name="SAPBEXHLevel0 2 5" xfId="12719"/>
    <cellStyle name="SAPBEXHLevel0 2 5 2" xfId="12720"/>
    <cellStyle name="SAPBEXHLevel0 2 6" xfId="12721"/>
    <cellStyle name="SAPBEXHLevel0 2 6 2" xfId="12722"/>
    <cellStyle name="SAPBEXHLevel0 2 7" xfId="12723"/>
    <cellStyle name="SAPBEXHLevel0 2 7 2" xfId="12724"/>
    <cellStyle name="SAPBEXHLevel0 2 8" xfId="12725"/>
    <cellStyle name="SAPBEXHLevel0 2 8 2" xfId="12726"/>
    <cellStyle name="SAPBEXHLevel0 2 9" xfId="12727"/>
    <cellStyle name="SAPBEXHLevel0 2 9 2" xfId="12728"/>
    <cellStyle name="SAPBEXHLevel0 3" xfId="12729"/>
    <cellStyle name="SAPBEXHLevel0 3 2" xfId="12730"/>
    <cellStyle name="SAPBEXHLevel0 4" xfId="12731"/>
    <cellStyle name="SAPBEXHLevel0 4 2" xfId="12732"/>
    <cellStyle name="SAPBEXHLevel0 5" xfId="12733"/>
    <cellStyle name="SAPBEXHLevel0 5 2" xfId="12734"/>
    <cellStyle name="SAPBEXHLevel0 6" xfId="12735"/>
    <cellStyle name="SAPBEXHLevel0 6 2" xfId="12736"/>
    <cellStyle name="SAPBEXHLevel0 7" xfId="12737"/>
    <cellStyle name="SAPBEXHLevel0 7 2" xfId="12738"/>
    <cellStyle name="SAPBEXHLevel0 8" xfId="12739"/>
    <cellStyle name="SAPBEXHLevel0 8 2" xfId="12740"/>
    <cellStyle name="SAPBEXHLevel0 9" xfId="12741"/>
    <cellStyle name="SAPBEXHLevel0 9 2" xfId="12742"/>
    <cellStyle name="SAPBEXHLevel0X" xfId="12743"/>
    <cellStyle name="SAPBEXHLevel0X 10" xfId="12744"/>
    <cellStyle name="SAPBEXHLevel0X 10 2" xfId="12745"/>
    <cellStyle name="SAPBEXHLevel0X 11" xfId="12746"/>
    <cellStyle name="SAPBEXHLevel0X 11 2" xfId="12747"/>
    <cellStyle name="SAPBEXHLevel0X 12" xfId="12748"/>
    <cellStyle name="SAPBEXHLevel0X 2" xfId="12749"/>
    <cellStyle name="SAPBEXHLevel0X 2 10" xfId="12750"/>
    <cellStyle name="SAPBEXHLevel0X 2 10 2" xfId="12751"/>
    <cellStyle name="SAPBEXHLevel0X 2 11" xfId="12752"/>
    <cellStyle name="SAPBEXHLevel0X 2 2" xfId="12753"/>
    <cellStyle name="SAPBEXHLevel0X 2 2 2" xfId="12754"/>
    <cellStyle name="SAPBEXHLevel0X 2 3" xfId="12755"/>
    <cellStyle name="SAPBEXHLevel0X 2 3 2" xfId="12756"/>
    <cellStyle name="SAPBEXHLevel0X 2 4" xfId="12757"/>
    <cellStyle name="SAPBEXHLevel0X 2 4 2" xfId="12758"/>
    <cellStyle name="SAPBEXHLevel0X 2 5" xfId="12759"/>
    <cellStyle name="SAPBEXHLevel0X 2 5 2" xfId="12760"/>
    <cellStyle name="SAPBEXHLevel0X 2 6" xfId="12761"/>
    <cellStyle name="SAPBEXHLevel0X 2 6 2" xfId="12762"/>
    <cellStyle name="SAPBEXHLevel0X 2 7" xfId="12763"/>
    <cellStyle name="SAPBEXHLevel0X 2 7 2" xfId="12764"/>
    <cellStyle name="SAPBEXHLevel0X 2 8" xfId="12765"/>
    <cellStyle name="SAPBEXHLevel0X 2 8 2" xfId="12766"/>
    <cellStyle name="SAPBEXHLevel0X 2 9" xfId="12767"/>
    <cellStyle name="SAPBEXHLevel0X 2 9 2" xfId="12768"/>
    <cellStyle name="SAPBEXHLevel0X 3" xfId="12769"/>
    <cellStyle name="SAPBEXHLevel0X 3 2" xfId="12770"/>
    <cellStyle name="SAPBEXHLevel0X 4" xfId="12771"/>
    <cellStyle name="SAPBEXHLevel0X 4 2" xfId="12772"/>
    <cellStyle name="SAPBEXHLevel0X 5" xfId="12773"/>
    <cellStyle name="SAPBEXHLevel0X 5 2" xfId="12774"/>
    <cellStyle name="SAPBEXHLevel0X 6" xfId="12775"/>
    <cellStyle name="SAPBEXHLevel0X 6 2" xfId="12776"/>
    <cellStyle name="SAPBEXHLevel0X 7" xfId="12777"/>
    <cellStyle name="SAPBEXHLevel0X 7 2" xfId="12778"/>
    <cellStyle name="SAPBEXHLevel0X 8" xfId="12779"/>
    <cellStyle name="SAPBEXHLevel0X 8 2" xfId="12780"/>
    <cellStyle name="SAPBEXHLevel0X 9" xfId="12781"/>
    <cellStyle name="SAPBEXHLevel0X 9 2" xfId="12782"/>
    <cellStyle name="SAPBEXHLevel1" xfId="12783"/>
    <cellStyle name="SAPBEXHLevel1 10" xfId="12784"/>
    <cellStyle name="SAPBEXHLevel1 10 2" xfId="12785"/>
    <cellStyle name="SAPBEXHLevel1 11" xfId="12786"/>
    <cellStyle name="SAPBEXHLevel1 11 2" xfId="12787"/>
    <cellStyle name="SAPBEXHLevel1 12" xfId="12788"/>
    <cellStyle name="SAPBEXHLevel1 2" xfId="12789"/>
    <cellStyle name="SAPBEXHLevel1 2 10" xfId="12790"/>
    <cellStyle name="SAPBEXHLevel1 2 10 2" xfId="12791"/>
    <cellStyle name="SAPBEXHLevel1 2 11" xfId="12792"/>
    <cellStyle name="SAPBEXHLevel1 2 2" xfId="12793"/>
    <cellStyle name="SAPBEXHLevel1 2 2 2" xfId="12794"/>
    <cellStyle name="SAPBEXHLevel1 2 3" xfId="12795"/>
    <cellStyle name="SAPBEXHLevel1 2 3 2" xfId="12796"/>
    <cellStyle name="SAPBEXHLevel1 2 4" xfId="12797"/>
    <cellStyle name="SAPBEXHLevel1 2 4 2" xfId="12798"/>
    <cellStyle name="SAPBEXHLevel1 2 5" xfId="12799"/>
    <cellStyle name="SAPBEXHLevel1 2 5 2" xfId="12800"/>
    <cellStyle name="SAPBEXHLevel1 2 6" xfId="12801"/>
    <cellStyle name="SAPBEXHLevel1 2 6 2" xfId="12802"/>
    <cellStyle name="SAPBEXHLevel1 2 7" xfId="12803"/>
    <cellStyle name="SAPBEXHLevel1 2 7 2" xfId="12804"/>
    <cellStyle name="SAPBEXHLevel1 2 8" xfId="12805"/>
    <cellStyle name="SAPBEXHLevel1 2 8 2" xfId="12806"/>
    <cellStyle name="SAPBEXHLevel1 2 9" xfId="12807"/>
    <cellStyle name="SAPBEXHLevel1 2 9 2" xfId="12808"/>
    <cellStyle name="SAPBEXHLevel1 3" xfId="12809"/>
    <cellStyle name="SAPBEXHLevel1 3 2" xfId="12810"/>
    <cellStyle name="SAPBEXHLevel1 4" xfId="12811"/>
    <cellStyle name="SAPBEXHLevel1 4 2" xfId="12812"/>
    <cellStyle name="SAPBEXHLevel1 5" xfId="12813"/>
    <cellStyle name="SAPBEXHLevel1 5 2" xfId="12814"/>
    <cellStyle name="SAPBEXHLevel1 6" xfId="12815"/>
    <cellStyle name="SAPBEXHLevel1 6 2" xfId="12816"/>
    <cellStyle name="SAPBEXHLevel1 7" xfId="12817"/>
    <cellStyle name="SAPBEXHLevel1 7 2" xfId="12818"/>
    <cellStyle name="SAPBEXHLevel1 8" xfId="12819"/>
    <cellStyle name="SAPBEXHLevel1 8 2" xfId="12820"/>
    <cellStyle name="SAPBEXHLevel1 9" xfId="12821"/>
    <cellStyle name="SAPBEXHLevel1 9 2" xfId="12822"/>
    <cellStyle name="SAPBEXHLevel1X" xfId="12823"/>
    <cellStyle name="SAPBEXHLevel1X 10" xfId="12824"/>
    <cellStyle name="SAPBEXHLevel1X 10 2" xfId="12825"/>
    <cellStyle name="SAPBEXHLevel1X 11" xfId="12826"/>
    <cellStyle name="SAPBEXHLevel1X 11 2" xfId="12827"/>
    <cellStyle name="SAPBEXHLevel1X 12" xfId="12828"/>
    <cellStyle name="SAPBEXHLevel1X 2" xfId="12829"/>
    <cellStyle name="SAPBEXHLevel1X 2 10" xfId="12830"/>
    <cellStyle name="SAPBEXHLevel1X 2 10 2" xfId="12831"/>
    <cellStyle name="SAPBEXHLevel1X 2 11" xfId="12832"/>
    <cellStyle name="SAPBEXHLevel1X 2 2" xfId="12833"/>
    <cellStyle name="SAPBEXHLevel1X 2 2 2" xfId="12834"/>
    <cellStyle name="SAPBEXHLevel1X 2 3" xfId="12835"/>
    <cellStyle name="SAPBEXHLevel1X 2 3 2" xfId="12836"/>
    <cellStyle name="SAPBEXHLevel1X 2 4" xfId="12837"/>
    <cellStyle name="SAPBEXHLevel1X 2 4 2" xfId="12838"/>
    <cellStyle name="SAPBEXHLevel1X 2 5" xfId="12839"/>
    <cellStyle name="SAPBEXHLevel1X 2 5 2" xfId="12840"/>
    <cellStyle name="SAPBEXHLevel1X 2 6" xfId="12841"/>
    <cellStyle name="SAPBEXHLevel1X 2 6 2" xfId="12842"/>
    <cellStyle name="SAPBEXHLevel1X 2 7" xfId="12843"/>
    <cellStyle name="SAPBEXHLevel1X 2 7 2" xfId="12844"/>
    <cellStyle name="SAPBEXHLevel1X 2 8" xfId="12845"/>
    <cellStyle name="SAPBEXHLevel1X 2 8 2" xfId="12846"/>
    <cellStyle name="SAPBEXHLevel1X 2 9" xfId="12847"/>
    <cellStyle name="SAPBEXHLevel1X 2 9 2" xfId="12848"/>
    <cellStyle name="SAPBEXHLevel1X 3" xfId="12849"/>
    <cellStyle name="SAPBEXHLevel1X 3 2" xfId="12850"/>
    <cellStyle name="SAPBEXHLevel1X 4" xfId="12851"/>
    <cellStyle name="SAPBEXHLevel1X 4 2" xfId="12852"/>
    <cellStyle name="SAPBEXHLevel1X 5" xfId="12853"/>
    <cellStyle name="SAPBEXHLevel1X 5 2" xfId="12854"/>
    <cellStyle name="SAPBEXHLevel1X 6" xfId="12855"/>
    <cellStyle name="SAPBEXHLevel1X 6 2" xfId="12856"/>
    <cellStyle name="SAPBEXHLevel1X 7" xfId="12857"/>
    <cellStyle name="SAPBEXHLevel1X 7 2" xfId="12858"/>
    <cellStyle name="SAPBEXHLevel1X 8" xfId="12859"/>
    <cellStyle name="SAPBEXHLevel1X 8 2" xfId="12860"/>
    <cellStyle name="SAPBEXHLevel1X 9" xfId="12861"/>
    <cellStyle name="SAPBEXHLevel1X 9 2" xfId="12862"/>
    <cellStyle name="SAPBEXHLevel2" xfId="12863"/>
    <cellStyle name="SAPBEXHLevel2 10" xfId="12864"/>
    <cellStyle name="SAPBEXHLevel2 10 2" xfId="12865"/>
    <cellStyle name="SAPBEXHLevel2 11" xfId="12866"/>
    <cellStyle name="SAPBEXHLevel2 11 2" xfId="12867"/>
    <cellStyle name="SAPBEXHLevel2 12" xfId="12868"/>
    <cellStyle name="SAPBEXHLevel2 2" xfId="12869"/>
    <cellStyle name="SAPBEXHLevel2 2 10" xfId="12870"/>
    <cellStyle name="SAPBEXHLevel2 2 10 2" xfId="12871"/>
    <cellStyle name="SAPBEXHLevel2 2 11" xfId="12872"/>
    <cellStyle name="SAPBEXHLevel2 2 2" xfId="12873"/>
    <cellStyle name="SAPBEXHLevel2 2 2 2" xfId="12874"/>
    <cellStyle name="SAPBEXHLevel2 2 3" xfId="12875"/>
    <cellStyle name="SAPBEXHLevel2 2 3 2" xfId="12876"/>
    <cellStyle name="SAPBEXHLevel2 2 4" xfId="12877"/>
    <cellStyle name="SAPBEXHLevel2 2 4 2" xfId="12878"/>
    <cellStyle name="SAPBEXHLevel2 2 5" xfId="12879"/>
    <cellStyle name="SAPBEXHLevel2 2 5 2" xfId="12880"/>
    <cellStyle name="SAPBEXHLevel2 2 6" xfId="12881"/>
    <cellStyle name="SAPBEXHLevel2 2 6 2" xfId="12882"/>
    <cellStyle name="SAPBEXHLevel2 2 7" xfId="12883"/>
    <cellStyle name="SAPBEXHLevel2 2 7 2" xfId="12884"/>
    <cellStyle name="SAPBEXHLevel2 2 8" xfId="12885"/>
    <cellStyle name="SAPBEXHLevel2 2 8 2" xfId="12886"/>
    <cellStyle name="SAPBEXHLevel2 2 9" xfId="12887"/>
    <cellStyle name="SAPBEXHLevel2 2 9 2" xfId="12888"/>
    <cellStyle name="SAPBEXHLevel2 3" xfId="12889"/>
    <cellStyle name="SAPBEXHLevel2 3 2" xfId="12890"/>
    <cellStyle name="SAPBEXHLevel2 4" xfId="12891"/>
    <cellStyle name="SAPBEXHLevel2 4 2" xfId="12892"/>
    <cellStyle name="SAPBEXHLevel2 5" xfId="12893"/>
    <cellStyle name="SAPBEXHLevel2 5 2" xfId="12894"/>
    <cellStyle name="SAPBEXHLevel2 6" xfId="12895"/>
    <cellStyle name="SAPBEXHLevel2 6 2" xfId="12896"/>
    <cellStyle name="SAPBEXHLevel2 7" xfId="12897"/>
    <cellStyle name="SAPBEXHLevel2 7 2" xfId="12898"/>
    <cellStyle name="SAPBEXHLevel2 8" xfId="12899"/>
    <cellStyle name="SAPBEXHLevel2 8 2" xfId="12900"/>
    <cellStyle name="SAPBEXHLevel2 9" xfId="12901"/>
    <cellStyle name="SAPBEXHLevel2 9 2" xfId="12902"/>
    <cellStyle name="SAPBEXHLevel2X" xfId="12903"/>
    <cellStyle name="SAPBEXHLevel2X 10" xfId="12904"/>
    <cellStyle name="SAPBEXHLevel2X 10 2" xfId="12905"/>
    <cellStyle name="SAPBEXHLevel2X 11" xfId="12906"/>
    <cellStyle name="SAPBEXHLevel2X 11 2" xfId="12907"/>
    <cellStyle name="SAPBEXHLevel2X 12" xfId="12908"/>
    <cellStyle name="SAPBEXHLevel2X 2" xfId="12909"/>
    <cellStyle name="SAPBEXHLevel2X 2 10" xfId="12910"/>
    <cellStyle name="SAPBEXHLevel2X 2 10 2" xfId="12911"/>
    <cellStyle name="SAPBEXHLevel2X 2 11" xfId="12912"/>
    <cellStyle name="SAPBEXHLevel2X 2 2" xfId="12913"/>
    <cellStyle name="SAPBEXHLevel2X 2 2 2" xfId="12914"/>
    <cellStyle name="SAPBEXHLevel2X 2 3" xfId="12915"/>
    <cellStyle name="SAPBEXHLevel2X 2 3 2" xfId="12916"/>
    <cellStyle name="SAPBEXHLevel2X 2 4" xfId="12917"/>
    <cellStyle name="SAPBEXHLevel2X 2 4 2" xfId="12918"/>
    <cellStyle name="SAPBEXHLevel2X 2 5" xfId="12919"/>
    <cellStyle name="SAPBEXHLevel2X 2 5 2" xfId="12920"/>
    <cellStyle name="SAPBEXHLevel2X 2 6" xfId="12921"/>
    <cellStyle name="SAPBEXHLevel2X 2 6 2" xfId="12922"/>
    <cellStyle name="SAPBEXHLevel2X 2 7" xfId="12923"/>
    <cellStyle name="SAPBEXHLevel2X 2 7 2" xfId="12924"/>
    <cellStyle name="SAPBEXHLevel2X 2 8" xfId="12925"/>
    <cellStyle name="SAPBEXHLevel2X 2 8 2" xfId="12926"/>
    <cellStyle name="SAPBEXHLevel2X 2 9" xfId="12927"/>
    <cellStyle name="SAPBEXHLevel2X 2 9 2" xfId="12928"/>
    <cellStyle name="SAPBEXHLevel2X 3" xfId="12929"/>
    <cellStyle name="SAPBEXHLevel2X 3 2" xfId="12930"/>
    <cellStyle name="SAPBEXHLevel2X 4" xfId="12931"/>
    <cellStyle name="SAPBEXHLevel2X 4 2" xfId="12932"/>
    <cellStyle name="SAPBEXHLevel2X 5" xfId="12933"/>
    <cellStyle name="SAPBEXHLevel2X 5 2" xfId="12934"/>
    <cellStyle name="SAPBEXHLevel2X 6" xfId="12935"/>
    <cellStyle name="SAPBEXHLevel2X 6 2" xfId="12936"/>
    <cellStyle name="SAPBEXHLevel2X 7" xfId="12937"/>
    <cellStyle name="SAPBEXHLevel2X 7 2" xfId="12938"/>
    <cellStyle name="SAPBEXHLevel2X 8" xfId="12939"/>
    <cellStyle name="SAPBEXHLevel2X 8 2" xfId="12940"/>
    <cellStyle name="SAPBEXHLevel2X 9" xfId="12941"/>
    <cellStyle name="SAPBEXHLevel2X 9 2" xfId="12942"/>
    <cellStyle name="SAPBEXHLevel3" xfId="12943"/>
    <cellStyle name="SAPBEXHLevel3 10" xfId="12944"/>
    <cellStyle name="SAPBEXHLevel3 10 2" xfId="12945"/>
    <cellStyle name="SAPBEXHLevel3 11" xfId="12946"/>
    <cellStyle name="SAPBEXHLevel3 11 2" xfId="12947"/>
    <cellStyle name="SAPBEXHLevel3 12" xfId="12948"/>
    <cellStyle name="SAPBEXHLevel3 2" xfId="12949"/>
    <cellStyle name="SAPBEXHLevel3 2 10" xfId="12950"/>
    <cellStyle name="SAPBEXHLevel3 2 10 2" xfId="12951"/>
    <cellStyle name="SAPBEXHLevel3 2 11" xfId="12952"/>
    <cellStyle name="SAPBEXHLevel3 2 2" xfId="12953"/>
    <cellStyle name="SAPBEXHLevel3 2 2 2" xfId="12954"/>
    <cellStyle name="SAPBEXHLevel3 2 3" xfId="12955"/>
    <cellStyle name="SAPBEXHLevel3 2 3 2" xfId="12956"/>
    <cellStyle name="SAPBEXHLevel3 2 4" xfId="12957"/>
    <cellStyle name="SAPBEXHLevel3 2 4 2" xfId="12958"/>
    <cellStyle name="SAPBEXHLevel3 2 5" xfId="12959"/>
    <cellStyle name="SAPBEXHLevel3 2 5 2" xfId="12960"/>
    <cellStyle name="SAPBEXHLevel3 2 6" xfId="12961"/>
    <cellStyle name="SAPBEXHLevel3 2 6 2" xfId="12962"/>
    <cellStyle name="SAPBEXHLevel3 2 7" xfId="12963"/>
    <cellStyle name="SAPBEXHLevel3 2 7 2" xfId="12964"/>
    <cellStyle name="SAPBEXHLevel3 2 8" xfId="12965"/>
    <cellStyle name="SAPBEXHLevel3 2 8 2" xfId="12966"/>
    <cellStyle name="SAPBEXHLevel3 2 9" xfId="12967"/>
    <cellStyle name="SAPBEXHLevel3 2 9 2" xfId="12968"/>
    <cellStyle name="SAPBEXHLevel3 3" xfId="12969"/>
    <cellStyle name="SAPBEXHLevel3 3 2" xfId="12970"/>
    <cellStyle name="SAPBEXHLevel3 4" xfId="12971"/>
    <cellStyle name="SAPBEXHLevel3 4 2" xfId="12972"/>
    <cellStyle name="SAPBEXHLevel3 5" xfId="12973"/>
    <cellStyle name="SAPBEXHLevel3 5 2" xfId="12974"/>
    <cellStyle name="SAPBEXHLevel3 6" xfId="12975"/>
    <cellStyle name="SAPBEXHLevel3 6 2" xfId="12976"/>
    <cellStyle name="SAPBEXHLevel3 7" xfId="12977"/>
    <cellStyle name="SAPBEXHLevel3 7 2" xfId="12978"/>
    <cellStyle name="SAPBEXHLevel3 8" xfId="12979"/>
    <cellStyle name="SAPBEXHLevel3 8 2" xfId="12980"/>
    <cellStyle name="SAPBEXHLevel3 9" xfId="12981"/>
    <cellStyle name="SAPBEXHLevel3 9 2" xfId="12982"/>
    <cellStyle name="SAPBEXHLevel3X" xfId="12983"/>
    <cellStyle name="SAPBEXHLevel3X 10" xfId="12984"/>
    <cellStyle name="SAPBEXHLevel3X 10 2" xfId="12985"/>
    <cellStyle name="SAPBEXHLevel3X 11" xfId="12986"/>
    <cellStyle name="SAPBEXHLevel3X 11 2" xfId="12987"/>
    <cellStyle name="SAPBEXHLevel3X 12" xfId="12988"/>
    <cellStyle name="SAPBEXHLevel3X 2" xfId="12989"/>
    <cellStyle name="SAPBEXHLevel3X 2 10" xfId="12990"/>
    <cellStyle name="SAPBEXHLevel3X 2 10 2" xfId="12991"/>
    <cellStyle name="SAPBEXHLevel3X 2 11" xfId="12992"/>
    <cellStyle name="SAPBEXHLevel3X 2 2" xfId="12993"/>
    <cellStyle name="SAPBEXHLevel3X 2 2 2" xfId="12994"/>
    <cellStyle name="SAPBEXHLevel3X 2 3" xfId="12995"/>
    <cellStyle name="SAPBEXHLevel3X 2 3 2" xfId="12996"/>
    <cellStyle name="SAPBEXHLevel3X 2 4" xfId="12997"/>
    <cellStyle name="SAPBEXHLevel3X 2 4 2" xfId="12998"/>
    <cellStyle name="SAPBEXHLevel3X 2 5" xfId="12999"/>
    <cellStyle name="SAPBEXHLevel3X 2 5 2" xfId="13000"/>
    <cellStyle name="SAPBEXHLevel3X 2 6" xfId="13001"/>
    <cellStyle name="SAPBEXHLevel3X 2 6 2" xfId="13002"/>
    <cellStyle name="SAPBEXHLevel3X 2 7" xfId="13003"/>
    <cellStyle name="SAPBEXHLevel3X 2 7 2" xfId="13004"/>
    <cellStyle name="SAPBEXHLevel3X 2 8" xfId="13005"/>
    <cellStyle name="SAPBEXHLevel3X 2 8 2" xfId="13006"/>
    <cellStyle name="SAPBEXHLevel3X 2 9" xfId="13007"/>
    <cellStyle name="SAPBEXHLevel3X 2 9 2" xfId="13008"/>
    <cellStyle name="SAPBEXHLevel3X 3" xfId="13009"/>
    <cellStyle name="SAPBEXHLevel3X 3 2" xfId="13010"/>
    <cellStyle name="SAPBEXHLevel3X 4" xfId="13011"/>
    <cellStyle name="SAPBEXHLevel3X 4 2" xfId="13012"/>
    <cellStyle name="SAPBEXHLevel3X 5" xfId="13013"/>
    <cellStyle name="SAPBEXHLevel3X 5 2" xfId="13014"/>
    <cellStyle name="SAPBEXHLevel3X 6" xfId="13015"/>
    <cellStyle name="SAPBEXHLevel3X 6 2" xfId="13016"/>
    <cellStyle name="SAPBEXHLevel3X 7" xfId="13017"/>
    <cellStyle name="SAPBEXHLevel3X 7 2" xfId="13018"/>
    <cellStyle name="SAPBEXHLevel3X 8" xfId="13019"/>
    <cellStyle name="SAPBEXHLevel3X 8 2" xfId="13020"/>
    <cellStyle name="SAPBEXHLevel3X 9" xfId="13021"/>
    <cellStyle name="SAPBEXHLevel3X 9 2" xfId="13022"/>
    <cellStyle name="SAPBEXresData" xfId="13023"/>
    <cellStyle name="SAPBEXresData 10" xfId="13024"/>
    <cellStyle name="SAPBEXresData 10 2" xfId="13025"/>
    <cellStyle name="SAPBEXresData 11" xfId="13026"/>
    <cellStyle name="SAPBEXresData 2" xfId="13027"/>
    <cellStyle name="SAPBEXresData 2 2" xfId="13028"/>
    <cellStyle name="SAPBEXresData 3" xfId="13029"/>
    <cellStyle name="SAPBEXresData 3 2" xfId="13030"/>
    <cellStyle name="SAPBEXresData 4" xfId="13031"/>
    <cellStyle name="SAPBEXresData 4 2" xfId="13032"/>
    <cellStyle name="SAPBEXresData 5" xfId="13033"/>
    <cellStyle name="SAPBEXresData 5 2" xfId="13034"/>
    <cellStyle name="SAPBEXresData 6" xfId="13035"/>
    <cellStyle name="SAPBEXresData 6 2" xfId="13036"/>
    <cellStyle name="SAPBEXresData 7" xfId="13037"/>
    <cellStyle name="SAPBEXresData 7 2" xfId="13038"/>
    <cellStyle name="SAPBEXresData 8" xfId="13039"/>
    <cellStyle name="SAPBEXresData 8 2" xfId="13040"/>
    <cellStyle name="SAPBEXresData 9" xfId="13041"/>
    <cellStyle name="SAPBEXresData 9 2" xfId="13042"/>
    <cellStyle name="SAPBEXresDataEmph" xfId="13043"/>
    <cellStyle name="SAPBEXresDataEmph 10" xfId="13044"/>
    <cellStyle name="SAPBEXresDataEmph 10 2" xfId="13045"/>
    <cellStyle name="SAPBEXresDataEmph 11" xfId="13046"/>
    <cellStyle name="SAPBEXresDataEmph 2" xfId="13047"/>
    <cellStyle name="SAPBEXresDataEmph 2 2" xfId="13048"/>
    <cellStyle name="SAPBEXresDataEmph 3" xfId="13049"/>
    <cellStyle name="SAPBEXresDataEmph 3 2" xfId="13050"/>
    <cellStyle name="SAPBEXresDataEmph 4" xfId="13051"/>
    <cellStyle name="SAPBEXresDataEmph 4 2" xfId="13052"/>
    <cellStyle name="SAPBEXresDataEmph 5" xfId="13053"/>
    <cellStyle name="SAPBEXresDataEmph 5 2" xfId="13054"/>
    <cellStyle name="SAPBEXresDataEmph 6" xfId="13055"/>
    <cellStyle name="SAPBEXresDataEmph 6 2" xfId="13056"/>
    <cellStyle name="SAPBEXresDataEmph 7" xfId="13057"/>
    <cellStyle name="SAPBEXresDataEmph 7 2" xfId="13058"/>
    <cellStyle name="SAPBEXresDataEmph 8" xfId="13059"/>
    <cellStyle name="SAPBEXresDataEmph 8 2" xfId="13060"/>
    <cellStyle name="SAPBEXresDataEmph 9" xfId="13061"/>
    <cellStyle name="SAPBEXresDataEmph 9 2" xfId="13062"/>
    <cellStyle name="SAPBEXresItem" xfId="13063"/>
    <cellStyle name="SAPBEXresItem 10" xfId="13064"/>
    <cellStyle name="SAPBEXresItem 10 2" xfId="13065"/>
    <cellStyle name="SAPBEXresItem 11" xfId="13066"/>
    <cellStyle name="SAPBEXresItem 11 2" xfId="13067"/>
    <cellStyle name="SAPBEXresItem 12" xfId="13068"/>
    <cellStyle name="SAPBEXresItem 2" xfId="13069"/>
    <cellStyle name="SAPBEXresItem 2 10" xfId="13070"/>
    <cellStyle name="SAPBEXresItem 2 10 2" xfId="13071"/>
    <cellStyle name="SAPBEXresItem 2 11" xfId="13072"/>
    <cellStyle name="SAPBEXresItem 2 2" xfId="13073"/>
    <cellStyle name="SAPBEXresItem 2 2 2" xfId="13074"/>
    <cellStyle name="SAPBEXresItem 2 3" xfId="13075"/>
    <cellStyle name="SAPBEXresItem 2 3 2" xfId="13076"/>
    <cellStyle name="SAPBEXresItem 2 4" xfId="13077"/>
    <cellStyle name="SAPBEXresItem 2 4 2" xfId="13078"/>
    <cellStyle name="SAPBEXresItem 2 5" xfId="13079"/>
    <cellStyle name="SAPBEXresItem 2 5 2" xfId="13080"/>
    <cellStyle name="SAPBEXresItem 2 6" xfId="13081"/>
    <cellStyle name="SAPBEXresItem 2 6 2" xfId="13082"/>
    <cellStyle name="SAPBEXresItem 2 7" xfId="13083"/>
    <cellStyle name="SAPBEXresItem 2 7 2" xfId="13084"/>
    <cellStyle name="SAPBEXresItem 2 8" xfId="13085"/>
    <cellStyle name="SAPBEXresItem 2 8 2" xfId="13086"/>
    <cellStyle name="SAPBEXresItem 2 9" xfId="13087"/>
    <cellStyle name="SAPBEXresItem 2 9 2" xfId="13088"/>
    <cellStyle name="SAPBEXresItem 3" xfId="13089"/>
    <cellStyle name="SAPBEXresItem 3 2" xfId="13090"/>
    <cellStyle name="SAPBEXresItem 4" xfId="13091"/>
    <cellStyle name="SAPBEXresItem 4 2" xfId="13092"/>
    <cellStyle name="SAPBEXresItem 5" xfId="13093"/>
    <cellStyle name="SAPBEXresItem 5 2" xfId="13094"/>
    <cellStyle name="SAPBEXresItem 6" xfId="13095"/>
    <cellStyle name="SAPBEXresItem 6 2" xfId="13096"/>
    <cellStyle name="SAPBEXresItem 7" xfId="13097"/>
    <cellStyle name="SAPBEXresItem 7 2" xfId="13098"/>
    <cellStyle name="SAPBEXresItem 8" xfId="13099"/>
    <cellStyle name="SAPBEXresItem 8 2" xfId="13100"/>
    <cellStyle name="SAPBEXresItem 9" xfId="13101"/>
    <cellStyle name="SAPBEXresItem 9 2" xfId="13102"/>
    <cellStyle name="SAPBEXresItemX" xfId="13103"/>
    <cellStyle name="SAPBEXresItemX 10" xfId="13104"/>
    <cellStyle name="SAPBEXresItemX 10 2" xfId="13105"/>
    <cellStyle name="SAPBEXresItemX 11" xfId="13106"/>
    <cellStyle name="SAPBEXresItemX 11 2" xfId="13107"/>
    <cellStyle name="SAPBEXresItemX 12" xfId="13108"/>
    <cellStyle name="SAPBEXresItemX 2" xfId="13109"/>
    <cellStyle name="SAPBEXresItemX 2 10" xfId="13110"/>
    <cellStyle name="SAPBEXresItemX 2 10 2" xfId="13111"/>
    <cellStyle name="SAPBEXresItemX 2 11" xfId="13112"/>
    <cellStyle name="SAPBEXresItemX 2 2" xfId="13113"/>
    <cellStyle name="SAPBEXresItemX 2 2 2" xfId="13114"/>
    <cellStyle name="SAPBEXresItemX 2 3" xfId="13115"/>
    <cellStyle name="SAPBEXresItemX 2 3 2" xfId="13116"/>
    <cellStyle name="SAPBEXresItemX 2 4" xfId="13117"/>
    <cellStyle name="SAPBEXresItemX 2 4 2" xfId="13118"/>
    <cellStyle name="SAPBEXresItemX 2 5" xfId="13119"/>
    <cellStyle name="SAPBEXresItemX 2 5 2" xfId="13120"/>
    <cellStyle name="SAPBEXresItemX 2 6" xfId="13121"/>
    <cellStyle name="SAPBEXresItemX 2 6 2" xfId="13122"/>
    <cellStyle name="SAPBEXresItemX 2 7" xfId="13123"/>
    <cellStyle name="SAPBEXresItemX 2 7 2" xfId="13124"/>
    <cellStyle name="SAPBEXresItemX 2 8" xfId="13125"/>
    <cellStyle name="SAPBEXresItemX 2 8 2" xfId="13126"/>
    <cellStyle name="SAPBEXresItemX 2 9" xfId="13127"/>
    <cellStyle name="SAPBEXresItemX 2 9 2" xfId="13128"/>
    <cellStyle name="SAPBEXresItemX 3" xfId="13129"/>
    <cellStyle name="SAPBEXresItemX 3 2" xfId="13130"/>
    <cellStyle name="SAPBEXresItemX 4" xfId="13131"/>
    <cellStyle name="SAPBEXresItemX 4 2" xfId="13132"/>
    <cellStyle name="SAPBEXresItemX 5" xfId="13133"/>
    <cellStyle name="SAPBEXresItemX 5 2" xfId="13134"/>
    <cellStyle name="SAPBEXresItemX 6" xfId="13135"/>
    <cellStyle name="SAPBEXresItemX 6 2" xfId="13136"/>
    <cellStyle name="SAPBEXresItemX 7" xfId="13137"/>
    <cellStyle name="SAPBEXresItemX 7 2" xfId="13138"/>
    <cellStyle name="SAPBEXresItemX 8" xfId="13139"/>
    <cellStyle name="SAPBEXresItemX 8 2" xfId="13140"/>
    <cellStyle name="SAPBEXresItemX 9" xfId="13141"/>
    <cellStyle name="SAPBEXresItemX 9 2" xfId="13142"/>
    <cellStyle name="SAPBEXstdData" xfId="13143"/>
    <cellStyle name="SAPBEXstdData 10" xfId="13144"/>
    <cellStyle name="SAPBEXstdData 10 2" xfId="13145"/>
    <cellStyle name="SAPBEXstdData 11" xfId="13146"/>
    <cellStyle name="SAPBEXstdData 11 2" xfId="13147"/>
    <cellStyle name="SAPBEXstdData 12" xfId="13148"/>
    <cellStyle name="SAPBEXstdData 2" xfId="13149"/>
    <cellStyle name="SAPBEXstdData 2 10" xfId="13150"/>
    <cellStyle name="SAPBEXstdData 2 10 2" xfId="13151"/>
    <cellStyle name="SAPBEXstdData 2 11" xfId="13152"/>
    <cellStyle name="SAPBEXstdData 2 2" xfId="13153"/>
    <cellStyle name="SAPBEXstdData 2 2 2" xfId="13154"/>
    <cellStyle name="SAPBEXstdData 2 3" xfId="13155"/>
    <cellStyle name="SAPBEXstdData 2 3 2" xfId="13156"/>
    <cellStyle name="SAPBEXstdData 2 4" xfId="13157"/>
    <cellStyle name="SAPBEXstdData 2 4 2" xfId="13158"/>
    <cellStyle name="SAPBEXstdData 2 5" xfId="13159"/>
    <cellStyle name="SAPBEXstdData 2 5 2" xfId="13160"/>
    <cellStyle name="SAPBEXstdData 2 6" xfId="13161"/>
    <cellStyle name="SAPBEXstdData 2 6 2" xfId="13162"/>
    <cellStyle name="SAPBEXstdData 2 7" xfId="13163"/>
    <cellStyle name="SAPBEXstdData 2 7 2" xfId="13164"/>
    <cellStyle name="SAPBEXstdData 2 8" xfId="13165"/>
    <cellStyle name="SAPBEXstdData 2 8 2" xfId="13166"/>
    <cellStyle name="SAPBEXstdData 2 9" xfId="13167"/>
    <cellStyle name="SAPBEXstdData 2 9 2" xfId="13168"/>
    <cellStyle name="SAPBEXstdData 3" xfId="13169"/>
    <cellStyle name="SAPBEXstdData 3 2" xfId="13170"/>
    <cellStyle name="SAPBEXstdData 4" xfId="13171"/>
    <cellStyle name="SAPBEXstdData 4 2" xfId="13172"/>
    <cellStyle name="SAPBEXstdData 5" xfId="13173"/>
    <cellStyle name="SAPBEXstdData 5 2" xfId="13174"/>
    <cellStyle name="SAPBEXstdData 6" xfId="13175"/>
    <cellStyle name="SAPBEXstdData 6 2" xfId="13176"/>
    <cellStyle name="SAPBEXstdData 7" xfId="13177"/>
    <cellStyle name="SAPBEXstdData 7 2" xfId="13178"/>
    <cellStyle name="SAPBEXstdData 8" xfId="13179"/>
    <cellStyle name="SAPBEXstdData 8 2" xfId="13180"/>
    <cellStyle name="SAPBEXstdData 9" xfId="13181"/>
    <cellStyle name="SAPBEXstdData 9 2" xfId="13182"/>
    <cellStyle name="SAPBEXstdDataEmph" xfId="13183"/>
    <cellStyle name="SAPBEXstdDataEmph 10" xfId="13184"/>
    <cellStyle name="SAPBEXstdDataEmph 10 2" xfId="13185"/>
    <cellStyle name="SAPBEXstdDataEmph 11" xfId="13186"/>
    <cellStyle name="SAPBEXstdDataEmph 11 2" xfId="13187"/>
    <cellStyle name="SAPBEXstdDataEmph 12" xfId="13188"/>
    <cellStyle name="SAPBEXstdDataEmph 2" xfId="13189"/>
    <cellStyle name="SAPBEXstdDataEmph 2 10" xfId="13190"/>
    <cellStyle name="SAPBEXstdDataEmph 2 10 2" xfId="13191"/>
    <cellStyle name="SAPBEXstdDataEmph 2 11" xfId="13192"/>
    <cellStyle name="SAPBEXstdDataEmph 2 2" xfId="13193"/>
    <cellStyle name="SAPBEXstdDataEmph 2 2 2" xfId="13194"/>
    <cellStyle name="SAPBEXstdDataEmph 2 3" xfId="13195"/>
    <cellStyle name="SAPBEXstdDataEmph 2 3 2" xfId="13196"/>
    <cellStyle name="SAPBEXstdDataEmph 2 4" xfId="13197"/>
    <cellStyle name="SAPBEXstdDataEmph 2 4 2" xfId="13198"/>
    <cellStyle name="SAPBEXstdDataEmph 2 5" xfId="13199"/>
    <cellStyle name="SAPBEXstdDataEmph 2 5 2" xfId="13200"/>
    <cellStyle name="SAPBEXstdDataEmph 2 6" xfId="13201"/>
    <cellStyle name="SAPBEXstdDataEmph 2 6 2" xfId="13202"/>
    <cellStyle name="SAPBEXstdDataEmph 2 7" xfId="13203"/>
    <cellStyle name="SAPBEXstdDataEmph 2 7 2" xfId="13204"/>
    <cellStyle name="SAPBEXstdDataEmph 2 8" xfId="13205"/>
    <cellStyle name="SAPBEXstdDataEmph 2 8 2" xfId="13206"/>
    <cellStyle name="SAPBEXstdDataEmph 2 9" xfId="13207"/>
    <cellStyle name="SAPBEXstdDataEmph 2 9 2" xfId="13208"/>
    <cellStyle name="SAPBEXstdDataEmph 3" xfId="13209"/>
    <cellStyle name="SAPBEXstdDataEmph 3 2" xfId="13210"/>
    <cellStyle name="SAPBEXstdDataEmph 4" xfId="13211"/>
    <cellStyle name="SAPBEXstdDataEmph 4 2" xfId="13212"/>
    <cellStyle name="SAPBEXstdDataEmph 5" xfId="13213"/>
    <cellStyle name="SAPBEXstdDataEmph 5 2" xfId="13214"/>
    <cellStyle name="SAPBEXstdDataEmph 6" xfId="13215"/>
    <cellStyle name="SAPBEXstdDataEmph 6 2" xfId="13216"/>
    <cellStyle name="SAPBEXstdDataEmph 7" xfId="13217"/>
    <cellStyle name="SAPBEXstdDataEmph 7 2" xfId="13218"/>
    <cellStyle name="SAPBEXstdDataEmph 8" xfId="13219"/>
    <cellStyle name="SAPBEXstdDataEmph 8 2" xfId="13220"/>
    <cellStyle name="SAPBEXstdDataEmph 9" xfId="13221"/>
    <cellStyle name="SAPBEXstdDataEmph 9 2" xfId="13222"/>
    <cellStyle name="SAPBEXstdItem" xfId="13223"/>
    <cellStyle name="SAPBEXstdItem 10" xfId="13224"/>
    <cellStyle name="SAPBEXstdItem 10 2" xfId="13225"/>
    <cellStyle name="SAPBEXstdItem 11" xfId="13226"/>
    <cellStyle name="SAPBEXstdItem 11 2" xfId="13227"/>
    <cellStyle name="SAPBEXstdItem 12" xfId="13228"/>
    <cellStyle name="SAPBEXstdItem 2" xfId="13229"/>
    <cellStyle name="SAPBEXstdItem 2 10" xfId="13230"/>
    <cellStyle name="SAPBEXstdItem 2 10 2" xfId="13231"/>
    <cellStyle name="SAPBEXstdItem 2 11" xfId="13232"/>
    <cellStyle name="SAPBEXstdItem 2 2" xfId="13233"/>
    <cellStyle name="SAPBEXstdItem 2 2 2" xfId="13234"/>
    <cellStyle name="SAPBEXstdItem 2 3" xfId="13235"/>
    <cellStyle name="SAPBEXstdItem 2 3 2" xfId="13236"/>
    <cellStyle name="SAPBEXstdItem 2 4" xfId="13237"/>
    <cellStyle name="SAPBEXstdItem 2 4 2" xfId="13238"/>
    <cellStyle name="SAPBEXstdItem 2 5" xfId="13239"/>
    <cellStyle name="SAPBEXstdItem 2 5 2" xfId="13240"/>
    <cellStyle name="SAPBEXstdItem 2 6" xfId="13241"/>
    <cellStyle name="SAPBEXstdItem 2 6 2" xfId="13242"/>
    <cellStyle name="SAPBEXstdItem 2 7" xfId="13243"/>
    <cellStyle name="SAPBEXstdItem 2 7 2" xfId="13244"/>
    <cellStyle name="SAPBEXstdItem 2 8" xfId="13245"/>
    <cellStyle name="SAPBEXstdItem 2 8 2" xfId="13246"/>
    <cellStyle name="SAPBEXstdItem 2 9" xfId="13247"/>
    <cellStyle name="SAPBEXstdItem 2 9 2" xfId="13248"/>
    <cellStyle name="SAPBEXstdItem 3" xfId="13249"/>
    <cellStyle name="SAPBEXstdItem 3 2" xfId="13250"/>
    <cellStyle name="SAPBEXstdItem 4" xfId="13251"/>
    <cellStyle name="SAPBEXstdItem 4 2" xfId="13252"/>
    <cellStyle name="SAPBEXstdItem 5" xfId="13253"/>
    <cellStyle name="SAPBEXstdItem 5 2" xfId="13254"/>
    <cellStyle name="SAPBEXstdItem 6" xfId="13255"/>
    <cellStyle name="SAPBEXstdItem 6 2" xfId="13256"/>
    <cellStyle name="SAPBEXstdItem 7" xfId="13257"/>
    <cellStyle name="SAPBEXstdItem 7 2" xfId="13258"/>
    <cellStyle name="SAPBEXstdItem 8" xfId="13259"/>
    <cellStyle name="SAPBEXstdItem 8 2" xfId="13260"/>
    <cellStyle name="SAPBEXstdItem 9" xfId="13261"/>
    <cellStyle name="SAPBEXstdItem 9 2" xfId="13262"/>
    <cellStyle name="SAPBEXstdItemX" xfId="13263"/>
    <cellStyle name="SAPBEXstdItemX 10" xfId="13264"/>
    <cellStyle name="SAPBEXstdItemX 10 2" xfId="13265"/>
    <cellStyle name="SAPBEXstdItemX 11" xfId="13266"/>
    <cellStyle name="SAPBEXstdItemX 11 2" xfId="13267"/>
    <cellStyle name="SAPBEXstdItemX 12" xfId="13268"/>
    <cellStyle name="SAPBEXstdItemX 2" xfId="13269"/>
    <cellStyle name="SAPBEXstdItemX 2 10" xfId="13270"/>
    <cellStyle name="SAPBEXstdItemX 2 10 2" xfId="13271"/>
    <cellStyle name="SAPBEXstdItemX 2 11" xfId="13272"/>
    <cellStyle name="SAPBEXstdItemX 2 2" xfId="13273"/>
    <cellStyle name="SAPBEXstdItemX 2 2 2" xfId="13274"/>
    <cellStyle name="SAPBEXstdItemX 2 3" xfId="13275"/>
    <cellStyle name="SAPBEXstdItemX 2 3 2" xfId="13276"/>
    <cellStyle name="SAPBEXstdItemX 2 4" xfId="13277"/>
    <cellStyle name="SAPBEXstdItemX 2 4 2" xfId="13278"/>
    <cellStyle name="SAPBEXstdItemX 2 5" xfId="13279"/>
    <cellStyle name="SAPBEXstdItemX 2 5 2" xfId="13280"/>
    <cellStyle name="SAPBEXstdItemX 2 6" xfId="13281"/>
    <cellStyle name="SAPBEXstdItemX 2 6 2" xfId="13282"/>
    <cellStyle name="SAPBEXstdItemX 2 7" xfId="13283"/>
    <cellStyle name="SAPBEXstdItemX 2 7 2" xfId="13284"/>
    <cellStyle name="SAPBEXstdItemX 2 8" xfId="13285"/>
    <cellStyle name="SAPBEXstdItemX 2 8 2" xfId="13286"/>
    <cellStyle name="SAPBEXstdItemX 2 9" xfId="13287"/>
    <cellStyle name="SAPBEXstdItemX 2 9 2" xfId="13288"/>
    <cellStyle name="SAPBEXstdItemX 3" xfId="13289"/>
    <cellStyle name="SAPBEXstdItemX 3 2" xfId="13290"/>
    <cellStyle name="SAPBEXstdItemX 4" xfId="13291"/>
    <cellStyle name="SAPBEXstdItemX 4 2" xfId="13292"/>
    <cellStyle name="SAPBEXstdItemX 5" xfId="13293"/>
    <cellStyle name="SAPBEXstdItemX 5 2" xfId="13294"/>
    <cellStyle name="SAPBEXstdItemX 6" xfId="13295"/>
    <cellStyle name="SAPBEXstdItemX 6 2" xfId="13296"/>
    <cellStyle name="SAPBEXstdItemX 7" xfId="13297"/>
    <cellStyle name="SAPBEXstdItemX 7 2" xfId="13298"/>
    <cellStyle name="SAPBEXstdItemX 8" xfId="13299"/>
    <cellStyle name="SAPBEXstdItemX 8 2" xfId="13300"/>
    <cellStyle name="SAPBEXstdItemX 9" xfId="13301"/>
    <cellStyle name="SAPBEXstdItemX 9 2" xfId="13302"/>
    <cellStyle name="SAPBEXtitle" xfId="13303"/>
    <cellStyle name="SAPBEXundefined" xfId="13304"/>
    <cellStyle name="SAPBEXundefined 10" xfId="13305"/>
    <cellStyle name="SAPBEXundefined 10 2" xfId="13306"/>
    <cellStyle name="SAPBEXundefined 11" xfId="13307"/>
    <cellStyle name="SAPBEXundefined 11 2" xfId="13308"/>
    <cellStyle name="SAPBEXundefined 12" xfId="13309"/>
    <cellStyle name="SAPBEXundefined 2" xfId="13310"/>
    <cellStyle name="SAPBEXundefined 2 10" xfId="13311"/>
    <cellStyle name="SAPBEXundefined 2 10 2" xfId="13312"/>
    <cellStyle name="SAPBEXundefined 2 11" xfId="13313"/>
    <cellStyle name="SAPBEXundefined 2 2" xfId="13314"/>
    <cellStyle name="SAPBEXundefined 2 2 2" xfId="13315"/>
    <cellStyle name="SAPBEXundefined 2 3" xfId="13316"/>
    <cellStyle name="SAPBEXundefined 2 3 2" xfId="13317"/>
    <cellStyle name="SAPBEXundefined 2 4" xfId="13318"/>
    <cellStyle name="SAPBEXundefined 2 4 2" xfId="13319"/>
    <cellStyle name="SAPBEXundefined 2 5" xfId="13320"/>
    <cellStyle name="SAPBEXundefined 2 5 2" xfId="13321"/>
    <cellStyle name="SAPBEXundefined 2 6" xfId="13322"/>
    <cellStyle name="SAPBEXundefined 2 6 2" xfId="13323"/>
    <cellStyle name="SAPBEXundefined 2 7" xfId="13324"/>
    <cellStyle name="SAPBEXundefined 2 7 2" xfId="13325"/>
    <cellStyle name="SAPBEXundefined 2 8" xfId="13326"/>
    <cellStyle name="SAPBEXundefined 2 8 2" xfId="13327"/>
    <cellStyle name="SAPBEXundefined 2 9" xfId="13328"/>
    <cellStyle name="SAPBEXundefined 2 9 2" xfId="13329"/>
    <cellStyle name="SAPBEXundefined 3" xfId="13330"/>
    <cellStyle name="SAPBEXundefined 3 2" xfId="13331"/>
    <cellStyle name="SAPBEXundefined 4" xfId="13332"/>
    <cellStyle name="SAPBEXundefined 4 2" xfId="13333"/>
    <cellStyle name="SAPBEXundefined 5" xfId="13334"/>
    <cellStyle name="SAPBEXundefined 5 2" xfId="13335"/>
    <cellStyle name="SAPBEXundefined 6" xfId="13336"/>
    <cellStyle name="SAPBEXundefined 6 2" xfId="13337"/>
    <cellStyle name="SAPBEXundefined 7" xfId="13338"/>
    <cellStyle name="SAPBEXundefined 7 2" xfId="13339"/>
    <cellStyle name="SAPBEXundefined 8" xfId="13340"/>
    <cellStyle name="SAPBEXundefined 8 2" xfId="13341"/>
    <cellStyle name="SAPBEXundefined 9" xfId="13342"/>
    <cellStyle name="SAPBEXundefined 9 2" xfId="13343"/>
    <cellStyle name="SAPDataCell" xfId="13344"/>
    <cellStyle name="SAPDataTotalCell" xfId="13345"/>
    <cellStyle name="SAPDimensionCell" xfId="13346"/>
    <cellStyle name="SAPEmphasized" xfId="13347"/>
    <cellStyle name="SAPHierarchyCell0" xfId="13348"/>
    <cellStyle name="SAPHierarchyCell1" xfId="13349"/>
    <cellStyle name="SAPHierarchyCell2" xfId="13350"/>
    <cellStyle name="SAPHierarchyCell3" xfId="13351"/>
    <cellStyle name="SAPHierarchyCell4" xfId="13352"/>
    <cellStyle name="SAPLocked" xfId="13353"/>
    <cellStyle name="SAPLocked 10" xfId="13354"/>
    <cellStyle name="SAPLocked 10 10" xfId="13355"/>
    <cellStyle name="SAPLocked 10 10 2" xfId="13356"/>
    <cellStyle name="SAPLocked 10 11" xfId="13357"/>
    <cellStyle name="SAPLocked 10 11 2" xfId="13358"/>
    <cellStyle name="SAPLocked 10 12" xfId="13359"/>
    <cellStyle name="SAPLocked 10 12 2" xfId="13360"/>
    <cellStyle name="SAPLocked 10 13" xfId="13361"/>
    <cellStyle name="SAPLocked 10 2" xfId="13362"/>
    <cellStyle name="SAPLocked 10 2 10" xfId="13363"/>
    <cellStyle name="SAPLocked 10 2 10 2" xfId="13364"/>
    <cellStyle name="SAPLocked 10 2 11" xfId="13365"/>
    <cellStyle name="SAPLocked 10 2 11 2" xfId="13366"/>
    <cellStyle name="SAPLocked 10 2 12" xfId="13367"/>
    <cellStyle name="SAPLocked 10 2 2" xfId="13368"/>
    <cellStyle name="SAPLocked 10 2 2 2" xfId="13369"/>
    <cellStyle name="SAPLocked 10 2 3" xfId="13370"/>
    <cellStyle name="SAPLocked 10 2 3 2" xfId="13371"/>
    <cellStyle name="SAPLocked 10 2 4" xfId="13372"/>
    <cellStyle name="SAPLocked 10 2 4 2" xfId="13373"/>
    <cellStyle name="SAPLocked 10 2 5" xfId="13374"/>
    <cellStyle name="SAPLocked 10 2 5 2" xfId="13375"/>
    <cellStyle name="SAPLocked 10 2 6" xfId="13376"/>
    <cellStyle name="SAPLocked 10 2 6 2" xfId="13377"/>
    <cellStyle name="SAPLocked 10 2 7" xfId="13378"/>
    <cellStyle name="SAPLocked 10 2 7 2" xfId="13379"/>
    <cellStyle name="SAPLocked 10 2 8" xfId="13380"/>
    <cellStyle name="SAPLocked 10 2 8 2" xfId="13381"/>
    <cellStyle name="SAPLocked 10 2 9" xfId="13382"/>
    <cellStyle name="SAPLocked 10 2 9 2" xfId="13383"/>
    <cellStyle name="SAPLocked 10 3" xfId="13384"/>
    <cellStyle name="SAPLocked 10 3 2" xfId="13385"/>
    <cellStyle name="SAPLocked 10 4" xfId="13386"/>
    <cellStyle name="SAPLocked 10 4 2" xfId="13387"/>
    <cellStyle name="SAPLocked 10 5" xfId="13388"/>
    <cellStyle name="SAPLocked 10 5 2" xfId="13389"/>
    <cellStyle name="SAPLocked 10 6" xfId="13390"/>
    <cellStyle name="SAPLocked 10 6 2" xfId="13391"/>
    <cellStyle name="SAPLocked 10 7" xfId="13392"/>
    <cellStyle name="SAPLocked 10 7 2" xfId="13393"/>
    <cellStyle name="SAPLocked 10 8" xfId="13394"/>
    <cellStyle name="SAPLocked 10 8 2" xfId="13395"/>
    <cellStyle name="SAPLocked 10 9" xfId="13396"/>
    <cellStyle name="SAPLocked 10 9 2" xfId="13397"/>
    <cellStyle name="SAPLocked 11" xfId="13398"/>
    <cellStyle name="SAPLocked 11 10" xfId="13399"/>
    <cellStyle name="SAPLocked 11 10 2" xfId="13400"/>
    <cellStyle name="SAPLocked 11 11" xfId="13401"/>
    <cellStyle name="SAPLocked 11 11 2" xfId="13402"/>
    <cellStyle name="SAPLocked 11 12" xfId="13403"/>
    <cellStyle name="SAPLocked 11 12 2" xfId="13404"/>
    <cellStyle name="SAPLocked 11 13" xfId="13405"/>
    <cellStyle name="SAPLocked 11 2" xfId="13406"/>
    <cellStyle name="SAPLocked 11 2 10" xfId="13407"/>
    <cellStyle name="SAPLocked 11 2 10 2" xfId="13408"/>
    <cellStyle name="SAPLocked 11 2 11" xfId="13409"/>
    <cellStyle name="SAPLocked 11 2 11 2" xfId="13410"/>
    <cellStyle name="SAPLocked 11 2 12" xfId="13411"/>
    <cellStyle name="SAPLocked 11 2 2" xfId="13412"/>
    <cellStyle name="SAPLocked 11 2 2 2" xfId="13413"/>
    <cellStyle name="SAPLocked 11 2 3" xfId="13414"/>
    <cellStyle name="SAPLocked 11 2 3 2" xfId="13415"/>
    <cellStyle name="SAPLocked 11 2 4" xfId="13416"/>
    <cellStyle name="SAPLocked 11 2 4 2" xfId="13417"/>
    <cellStyle name="SAPLocked 11 2 5" xfId="13418"/>
    <cellStyle name="SAPLocked 11 2 5 2" xfId="13419"/>
    <cellStyle name="SAPLocked 11 2 6" xfId="13420"/>
    <cellStyle name="SAPLocked 11 2 6 2" xfId="13421"/>
    <cellStyle name="SAPLocked 11 2 7" xfId="13422"/>
    <cellStyle name="SAPLocked 11 2 7 2" xfId="13423"/>
    <cellStyle name="SAPLocked 11 2 8" xfId="13424"/>
    <cellStyle name="SAPLocked 11 2 8 2" xfId="13425"/>
    <cellStyle name="SAPLocked 11 2 9" xfId="13426"/>
    <cellStyle name="SAPLocked 11 2 9 2" xfId="13427"/>
    <cellStyle name="SAPLocked 11 3" xfId="13428"/>
    <cellStyle name="SAPLocked 11 3 2" xfId="13429"/>
    <cellStyle name="SAPLocked 11 4" xfId="13430"/>
    <cellStyle name="SAPLocked 11 4 2" xfId="13431"/>
    <cellStyle name="SAPLocked 11 5" xfId="13432"/>
    <cellStyle name="SAPLocked 11 5 2" xfId="13433"/>
    <cellStyle name="SAPLocked 11 6" xfId="13434"/>
    <cellStyle name="SAPLocked 11 6 2" xfId="13435"/>
    <cellStyle name="SAPLocked 11 7" xfId="13436"/>
    <cellStyle name="SAPLocked 11 7 2" xfId="13437"/>
    <cellStyle name="SAPLocked 11 8" xfId="13438"/>
    <cellStyle name="SAPLocked 11 8 2" xfId="13439"/>
    <cellStyle name="SAPLocked 11 9" xfId="13440"/>
    <cellStyle name="SAPLocked 11 9 2" xfId="13441"/>
    <cellStyle name="SAPLocked 12" xfId="13442"/>
    <cellStyle name="SAPLocked 12 10" xfId="13443"/>
    <cellStyle name="SAPLocked 12 10 2" xfId="13444"/>
    <cellStyle name="SAPLocked 12 11" xfId="13445"/>
    <cellStyle name="SAPLocked 12 11 2" xfId="13446"/>
    <cellStyle name="SAPLocked 12 12" xfId="13447"/>
    <cellStyle name="SAPLocked 12 12 2" xfId="13448"/>
    <cellStyle name="SAPLocked 12 13" xfId="13449"/>
    <cellStyle name="SAPLocked 12 2" xfId="13450"/>
    <cellStyle name="SAPLocked 12 2 10" xfId="13451"/>
    <cellStyle name="SAPLocked 12 2 10 2" xfId="13452"/>
    <cellStyle name="SAPLocked 12 2 11" xfId="13453"/>
    <cellStyle name="SAPLocked 12 2 11 2" xfId="13454"/>
    <cellStyle name="SAPLocked 12 2 12" xfId="13455"/>
    <cellStyle name="SAPLocked 12 2 2" xfId="13456"/>
    <cellStyle name="SAPLocked 12 2 2 2" xfId="13457"/>
    <cellStyle name="SAPLocked 12 2 3" xfId="13458"/>
    <cellStyle name="SAPLocked 12 2 3 2" xfId="13459"/>
    <cellStyle name="SAPLocked 12 2 4" xfId="13460"/>
    <cellStyle name="SAPLocked 12 2 4 2" xfId="13461"/>
    <cellStyle name="SAPLocked 12 2 5" xfId="13462"/>
    <cellStyle name="SAPLocked 12 2 5 2" xfId="13463"/>
    <cellStyle name="SAPLocked 12 2 6" xfId="13464"/>
    <cellStyle name="SAPLocked 12 2 6 2" xfId="13465"/>
    <cellStyle name="SAPLocked 12 2 7" xfId="13466"/>
    <cellStyle name="SAPLocked 12 2 7 2" xfId="13467"/>
    <cellStyle name="SAPLocked 12 2 8" xfId="13468"/>
    <cellStyle name="SAPLocked 12 2 8 2" xfId="13469"/>
    <cellStyle name="SAPLocked 12 2 9" xfId="13470"/>
    <cellStyle name="SAPLocked 12 2 9 2" xfId="13471"/>
    <cellStyle name="SAPLocked 12 3" xfId="13472"/>
    <cellStyle name="SAPLocked 12 3 2" xfId="13473"/>
    <cellStyle name="SAPLocked 12 4" xfId="13474"/>
    <cellStyle name="SAPLocked 12 4 2" xfId="13475"/>
    <cellStyle name="SAPLocked 12 5" xfId="13476"/>
    <cellStyle name="SAPLocked 12 5 2" xfId="13477"/>
    <cellStyle name="SAPLocked 12 6" xfId="13478"/>
    <cellStyle name="SAPLocked 12 6 2" xfId="13479"/>
    <cellStyle name="SAPLocked 12 7" xfId="13480"/>
    <cellStyle name="SAPLocked 12 7 2" xfId="13481"/>
    <cellStyle name="SAPLocked 12 8" xfId="13482"/>
    <cellStyle name="SAPLocked 12 8 2" xfId="13483"/>
    <cellStyle name="SAPLocked 12 9" xfId="13484"/>
    <cellStyle name="SAPLocked 12 9 2" xfId="13485"/>
    <cellStyle name="SAPLocked 13" xfId="13486"/>
    <cellStyle name="SAPLocked 13 10" xfId="13487"/>
    <cellStyle name="SAPLocked 13 10 2" xfId="13488"/>
    <cellStyle name="SAPLocked 13 11" xfId="13489"/>
    <cellStyle name="SAPLocked 13 11 2" xfId="13490"/>
    <cellStyle name="SAPLocked 13 12" xfId="13491"/>
    <cellStyle name="SAPLocked 13 12 2" xfId="13492"/>
    <cellStyle name="SAPLocked 13 13" xfId="13493"/>
    <cellStyle name="SAPLocked 13 2" xfId="13494"/>
    <cellStyle name="SAPLocked 13 2 10" xfId="13495"/>
    <cellStyle name="SAPLocked 13 2 10 2" xfId="13496"/>
    <cellStyle name="SAPLocked 13 2 11" xfId="13497"/>
    <cellStyle name="SAPLocked 13 2 11 2" xfId="13498"/>
    <cellStyle name="SAPLocked 13 2 12" xfId="13499"/>
    <cellStyle name="SAPLocked 13 2 2" xfId="13500"/>
    <cellStyle name="SAPLocked 13 2 2 2" xfId="13501"/>
    <cellStyle name="SAPLocked 13 2 3" xfId="13502"/>
    <cellStyle name="SAPLocked 13 2 3 2" xfId="13503"/>
    <cellStyle name="SAPLocked 13 2 4" xfId="13504"/>
    <cellStyle name="SAPLocked 13 2 4 2" xfId="13505"/>
    <cellStyle name="SAPLocked 13 2 5" xfId="13506"/>
    <cellStyle name="SAPLocked 13 2 5 2" xfId="13507"/>
    <cellStyle name="SAPLocked 13 2 6" xfId="13508"/>
    <cellStyle name="SAPLocked 13 2 6 2" xfId="13509"/>
    <cellStyle name="SAPLocked 13 2 7" xfId="13510"/>
    <cellStyle name="SAPLocked 13 2 7 2" xfId="13511"/>
    <cellStyle name="SAPLocked 13 2 8" xfId="13512"/>
    <cellStyle name="SAPLocked 13 2 8 2" xfId="13513"/>
    <cellStyle name="SAPLocked 13 2 9" xfId="13514"/>
    <cellStyle name="SAPLocked 13 2 9 2" xfId="13515"/>
    <cellStyle name="SAPLocked 13 3" xfId="13516"/>
    <cellStyle name="SAPLocked 13 3 2" xfId="13517"/>
    <cellStyle name="SAPLocked 13 4" xfId="13518"/>
    <cellStyle name="SAPLocked 13 4 2" xfId="13519"/>
    <cellStyle name="SAPLocked 13 5" xfId="13520"/>
    <cellStyle name="SAPLocked 13 5 2" xfId="13521"/>
    <cellStyle name="SAPLocked 13 6" xfId="13522"/>
    <cellStyle name="SAPLocked 13 6 2" xfId="13523"/>
    <cellStyle name="SAPLocked 13 7" xfId="13524"/>
    <cellStyle name="SAPLocked 13 7 2" xfId="13525"/>
    <cellStyle name="SAPLocked 13 8" xfId="13526"/>
    <cellStyle name="SAPLocked 13 8 2" xfId="13527"/>
    <cellStyle name="SAPLocked 13 9" xfId="13528"/>
    <cellStyle name="SAPLocked 13 9 2" xfId="13529"/>
    <cellStyle name="SAPLocked 14" xfId="13530"/>
    <cellStyle name="SAPLocked 14 10" xfId="13531"/>
    <cellStyle name="SAPLocked 14 10 2" xfId="13532"/>
    <cellStyle name="SAPLocked 14 11" xfId="13533"/>
    <cellStyle name="SAPLocked 14 11 2" xfId="13534"/>
    <cellStyle name="SAPLocked 14 12" xfId="13535"/>
    <cellStyle name="SAPLocked 14 12 2" xfId="13536"/>
    <cellStyle name="SAPLocked 14 13" xfId="13537"/>
    <cellStyle name="SAPLocked 14 2" xfId="13538"/>
    <cellStyle name="SAPLocked 14 2 10" xfId="13539"/>
    <cellStyle name="SAPLocked 14 2 10 2" xfId="13540"/>
    <cellStyle name="SAPLocked 14 2 11" xfId="13541"/>
    <cellStyle name="SAPLocked 14 2 11 2" xfId="13542"/>
    <cellStyle name="SAPLocked 14 2 12" xfId="13543"/>
    <cellStyle name="SAPLocked 14 2 2" xfId="13544"/>
    <cellStyle name="SAPLocked 14 2 2 2" xfId="13545"/>
    <cellStyle name="SAPLocked 14 2 3" xfId="13546"/>
    <cellStyle name="SAPLocked 14 2 3 2" xfId="13547"/>
    <cellStyle name="SAPLocked 14 2 4" xfId="13548"/>
    <cellStyle name="SAPLocked 14 2 4 2" xfId="13549"/>
    <cellStyle name="SAPLocked 14 2 5" xfId="13550"/>
    <cellStyle name="SAPLocked 14 2 5 2" xfId="13551"/>
    <cellStyle name="SAPLocked 14 2 6" xfId="13552"/>
    <cellStyle name="SAPLocked 14 2 6 2" xfId="13553"/>
    <cellStyle name="SAPLocked 14 2 7" xfId="13554"/>
    <cellStyle name="SAPLocked 14 2 7 2" xfId="13555"/>
    <cellStyle name="SAPLocked 14 2 8" xfId="13556"/>
    <cellStyle name="SAPLocked 14 2 8 2" xfId="13557"/>
    <cellStyle name="SAPLocked 14 2 9" xfId="13558"/>
    <cellStyle name="SAPLocked 14 2 9 2" xfId="13559"/>
    <cellStyle name="SAPLocked 14 3" xfId="13560"/>
    <cellStyle name="SAPLocked 14 3 2" xfId="13561"/>
    <cellStyle name="SAPLocked 14 4" xfId="13562"/>
    <cellStyle name="SAPLocked 14 4 2" xfId="13563"/>
    <cellStyle name="SAPLocked 14 5" xfId="13564"/>
    <cellStyle name="SAPLocked 14 5 2" xfId="13565"/>
    <cellStyle name="SAPLocked 14 6" xfId="13566"/>
    <cellStyle name="SAPLocked 14 6 2" xfId="13567"/>
    <cellStyle name="SAPLocked 14 7" xfId="13568"/>
    <cellStyle name="SAPLocked 14 7 2" xfId="13569"/>
    <cellStyle name="SAPLocked 14 8" xfId="13570"/>
    <cellStyle name="SAPLocked 14 8 2" xfId="13571"/>
    <cellStyle name="SAPLocked 14 9" xfId="13572"/>
    <cellStyle name="SAPLocked 14 9 2" xfId="13573"/>
    <cellStyle name="SAPLocked 15" xfId="13574"/>
    <cellStyle name="SAPLocked 15 10" xfId="13575"/>
    <cellStyle name="SAPLocked 15 10 2" xfId="13576"/>
    <cellStyle name="SAPLocked 15 11" xfId="13577"/>
    <cellStyle name="SAPLocked 15 11 2" xfId="13578"/>
    <cellStyle name="SAPLocked 15 12" xfId="13579"/>
    <cellStyle name="SAPLocked 15 12 2" xfId="13580"/>
    <cellStyle name="SAPLocked 15 13" xfId="13581"/>
    <cellStyle name="SAPLocked 15 2" xfId="13582"/>
    <cellStyle name="SAPLocked 15 2 10" xfId="13583"/>
    <cellStyle name="SAPLocked 15 2 10 2" xfId="13584"/>
    <cellStyle name="SAPLocked 15 2 11" xfId="13585"/>
    <cellStyle name="SAPLocked 15 2 11 2" xfId="13586"/>
    <cellStyle name="SAPLocked 15 2 12" xfId="13587"/>
    <cellStyle name="SAPLocked 15 2 2" xfId="13588"/>
    <cellStyle name="SAPLocked 15 2 2 2" xfId="13589"/>
    <cellStyle name="SAPLocked 15 2 3" xfId="13590"/>
    <cellStyle name="SAPLocked 15 2 3 2" xfId="13591"/>
    <cellStyle name="SAPLocked 15 2 4" xfId="13592"/>
    <cellStyle name="SAPLocked 15 2 4 2" xfId="13593"/>
    <cellStyle name="SAPLocked 15 2 5" xfId="13594"/>
    <cellStyle name="SAPLocked 15 2 5 2" xfId="13595"/>
    <cellStyle name="SAPLocked 15 2 6" xfId="13596"/>
    <cellStyle name="SAPLocked 15 2 6 2" xfId="13597"/>
    <cellStyle name="SAPLocked 15 2 7" xfId="13598"/>
    <cellStyle name="SAPLocked 15 2 7 2" xfId="13599"/>
    <cellStyle name="SAPLocked 15 2 8" xfId="13600"/>
    <cellStyle name="SAPLocked 15 2 8 2" xfId="13601"/>
    <cellStyle name="SAPLocked 15 2 9" xfId="13602"/>
    <cellStyle name="SAPLocked 15 2 9 2" xfId="13603"/>
    <cellStyle name="SAPLocked 15 3" xfId="13604"/>
    <cellStyle name="SAPLocked 15 3 2" xfId="13605"/>
    <cellStyle name="SAPLocked 15 4" xfId="13606"/>
    <cellStyle name="SAPLocked 15 4 2" xfId="13607"/>
    <cellStyle name="SAPLocked 15 5" xfId="13608"/>
    <cellStyle name="SAPLocked 15 5 2" xfId="13609"/>
    <cellStyle name="SAPLocked 15 6" xfId="13610"/>
    <cellStyle name="SAPLocked 15 6 2" xfId="13611"/>
    <cellStyle name="SAPLocked 15 7" xfId="13612"/>
    <cellStyle name="SAPLocked 15 7 2" xfId="13613"/>
    <cellStyle name="SAPLocked 15 8" xfId="13614"/>
    <cellStyle name="SAPLocked 15 8 2" xfId="13615"/>
    <cellStyle name="SAPLocked 15 9" xfId="13616"/>
    <cellStyle name="SAPLocked 15 9 2" xfId="13617"/>
    <cellStyle name="SAPLocked 16" xfId="13618"/>
    <cellStyle name="SAPLocked 16 10" xfId="13619"/>
    <cellStyle name="SAPLocked 16 10 2" xfId="13620"/>
    <cellStyle name="SAPLocked 16 11" xfId="13621"/>
    <cellStyle name="SAPLocked 16 11 2" xfId="13622"/>
    <cellStyle name="SAPLocked 16 12" xfId="13623"/>
    <cellStyle name="SAPLocked 16 12 2" xfId="13624"/>
    <cellStyle name="SAPLocked 16 13" xfId="13625"/>
    <cellStyle name="SAPLocked 16 2" xfId="13626"/>
    <cellStyle name="SAPLocked 16 2 10" xfId="13627"/>
    <cellStyle name="SAPLocked 16 2 10 2" xfId="13628"/>
    <cellStyle name="SAPLocked 16 2 11" xfId="13629"/>
    <cellStyle name="SAPLocked 16 2 11 2" xfId="13630"/>
    <cellStyle name="SAPLocked 16 2 12" xfId="13631"/>
    <cellStyle name="SAPLocked 16 2 2" xfId="13632"/>
    <cellStyle name="SAPLocked 16 2 2 2" xfId="13633"/>
    <cellStyle name="SAPLocked 16 2 3" xfId="13634"/>
    <cellStyle name="SAPLocked 16 2 3 2" xfId="13635"/>
    <cellStyle name="SAPLocked 16 2 4" xfId="13636"/>
    <cellStyle name="SAPLocked 16 2 4 2" xfId="13637"/>
    <cellStyle name="SAPLocked 16 2 5" xfId="13638"/>
    <cellStyle name="SAPLocked 16 2 5 2" xfId="13639"/>
    <cellStyle name="SAPLocked 16 2 6" xfId="13640"/>
    <cellStyle name="SAPLocked 16 2 6 2" xfId="13641"/>
    <cellStyle name="SAPLocked 16 2 7" xfId="13642"/>
    <cellStyle name="SAPLocked 16 2 7 2" xfId="13643"/>
    <cellStyle name="SAPLocked 16 2 8" xfId="13644"/>
    <cellStyle name="SAPLocked 16 2 8 2" xfId="13645"/>
    <cellStyle name="SAPLocked 16 2 9" xfId="13646"/>
    <cellStyle name="SAPLocked 16 2 9 2" xfId="13647"/>
    <cellStyle name="SAPLocked 16 3" xfId="13648"/>
    <cellStyle name="SAPLocked 16 3 2" xfId="13649"/>
    <cellStyle name="SAPLocked 16 4" xfId="13650"/>
    <cellStyle name="SAPLocked 16 4 2" xfId="13651"/>
    <cellStyle name="SAPLocked 16 5" xfId="13652"/>
    <cellStyle name="SAPLocked 16 5 2" xfId="13653"/>
    <cellStyle name="SAPLocked 16 6" xfId="13654"/>
    <cellStyle name="SAPLocked 16 6 2" xfId="13655"/>
    <cellStyle name="SAPLocked 16 7" xfId="13656"/>
    <cellStyle name="SAPLocked 16 7 2" xfId="13657"/>
    <cellStyle name="SAPLocked 16 8" xfId="13658"/>
    <cellStyle name="SAPLocked 16 8 2" xfId="13659"/>
    <cellStyle name="SAPLocked 16 9" xfId="13660"/>
    <cellStyle name="SAPLocked 16 9 2" xfId="13661"/>
    <cellStyle name="SAPLocked 17" xfId="13662"/>
    <cellStyle name="SAPLocked 17 10" xfId="13663"/>
    <cellStyle name="SAPLocked 17 10 2" xfId="13664"/>
    <cellStyle name="SAPLocked 17 11" xfId="13665"/>
    <cellStyle name="SAPLocked 17 11 2" xfId="13666"/>
    <cellStyle name="SAPLocked 17 12" xfId="13667"/>
    <cellStyle name="SAPLocked 17 12 2" xfId="13668"/>
    <cellStyle name="SAPLocked 17 13" xfId="13669"/>
    <cellStyle name="SAPLocked 17 2" xfId="13670"/>
    <cellStyle name="SAPLocked 17 2 10" xfId="13671"/>
    <cellStyle name="SAPLocked 17 2 10 2" xfId="13672"/>
    <cellStyle name="SAPLocked 17 2 11" xfId="13673"/>
    <cellStyle name="SAPLocked 17 2 11 2" xfId="13674"/>
    <cellStyle name="SAPLocked 17 2 12" xfId="13675"/>
    <cellStyle name="SAPLocked 17 2 2" xfId="13676"/>
    <cellStyle name="SAPLocked 17 2 2 2" xfId="13677"/>
    <cellStyle name="SAPLocked 17 2 3" xfId="13678"/>
    <cellStyle name="SAPLocked 17 2 3 2" xfId="13679"/>
    <cellStyle name="SAPLocked 17 2 4" xfId="13680"/>
    <cellStyle name="SAPLocked 17 2 4 2" xfId="13681"/>
    <cellStyle name="SAPLocked 17 2 5" xfId="13682"/>
    <cellStyle name="SAPLocked 17 2 5 2" xfId="13683"/>
    <cellStyle name="SAPLocked 17 2 6" xfId="13684"/>
    <cellStyle name="SAPLocked 17 2 6 2" xfId="13685"/>
    <cellStyle name="SAPLocked 17 2 7" xfId="13686"/>
    <cellStyle name="SAPLocked 17 2 7 2" xfId="13687"/>
    <cellStyle name="SAPLocked 17 2 8" xfId="13688"/>
    <cellStyle name="SAPLocked 17 2 8 2" xfId="13689"/>
    <cellStyle name="SAPLocked 17 2 9" xfId="13690"/>
    <cellStyle name="SAPLocked 17 2 9 2" xfId="13691"/>
    <cellStyle name="SAPLocked 17 3" xfId="13692"/>
    <cellStyle name="SAPLocked 17 3 2" xfId="13693"/>
    <cellStyle name="SAPLocked 17 4" xfId="13694"/>
    <cellStyle name="SAPLocked 17 4 2" xfId="13695"/>
    <cellStyle name="SAPLocked 17 5" xfId="13696"/>
    <cellStyle name="SAPLocked 17 5 2" xfId="13697"/>
    <cellStyle name="SAPLocked 17 6" xfId="13698"/>
    <cellStyle name="SAPLocked 17 6 2" xfId="13699"/>
    <cellStyle name="SAPLocked 17 7" xfId="13700"/>
    <cellStyle name="SAPLocked 17 7 2" xfId="13701"/>
    <cellStyle name="SAPLocked 17 8" xfId="13702"/>
    <cellStyle name="SAPLocked 17 8 2" xfId="13703"/>
    <cellStyle name="SAPLocked 17 9" xfId="13704"/>
    <cellStyle name="SAPLocked 17 9 2" xfId="13705"/>
    <cellStyle name="SAPLocked 18" xfId="13706"/>
    <cellStyle name="SAPLocked 18 10" xfId="13707"/>
    <cellStyle name="SAPLocked 18 10 2" xfId="13708"/>
    <cellStyle name="SAPLocked 18 11" xfId="13709"/>
    <cellStyle name="SAPLocked 18 11 2" xfId="13710"/>
    <cellStyle name="SAPLocked 18 12" xfId="13711"/>
    <cellStyle name="SAPLocked 18 12 2" xfId="13712"/>
    <cellStyle name="SAPLocked 18 13" xfId="13713"/>
    <cellStyle name="SAPLocked 18 2" xfId="13714"/>
    <cellStyle name="SAPLocked 18 2 10" xfId="13715"/>
    <cellStyle name="SAPLocked 18 2 10 2" xfId="13716"/>
    <cellStyle name="SAPLocked 18 2 11" xfId="13717"/>
    <cellStyle name="SAPLocked 18 2 11 2" xfId="13718"/>
    <cellStyle name="SAPLocked 18 2 12" xfId="13719"/>
    <cellStyle name="SAPLocked 18 2 2" xfId="13720"/>
    <cellStyle name="SAPLocked 18 2 2 2" xfId="13721"/>
    <cellStyle name="SAPLocked 18 2 3" xfId="13722"/>
    <cellStyle name="SAPLocked 18 2 3 2" xfId="13723"/>
    <cellStyle name="SAPLocked 18 2 4" xfId="13724"/>
    <cellStyle name="SAPLocked 18 2 4 2" xfId="13725"/>
    <cellStyle name="SAPLocked 18 2 5" xfId="13726"/>
    <cellStyle name="SAPLocked 18 2 5 2" xfId="13727"/>
    <cellStyle name="SAPLocked 18 2 6" xfId="13728"/>
    <cellStyle name="SAPLocked 18 2 6 2" xfId="13729"/>
    <cellStyle name="SAPLocked 18 2 7" xfId="13730"/>
    <cellStyle name="SAPLocked 18 2 7 2" xfId="13731"/>
    <cellStyle name="SAPLocked 18 2 8" xfId="13732"/>
    <cellStyle name="SAPLocked 18 2 8 2" xfId="13733"/>
    <cellStyle name="SAPLocked 18 2 9" xfId="13734"/>
    <cellStyle name="SAPLocked 18 2 9 2" xfId="13735"/>
    <cellStyle name="SAPLocked 18 3" xfId="13736"/>
    <cellStyle name="SAPLocked 18 3 2" xfId="13737"/>
    <cellStyle name="SAPLocked 18 4" xfId="13738"/>
    <cellStyle name="SAPLocked 18 4 2" xfId="13739"/>
    <cellStyle name="SAPLocked 18 5" xfId="13740"/>
    <cellStyle name="SAPLocked 18 5 2" xfId="13741"/>
    <cellStyle name="SAPLocked 18 6" xfId="13742"/>
    <cellStyle name="SAPLocked 18 6 2" xfId="13743"/>
    <cellStyle name="SAPLocked 18 7" xfId="13744"/>
    <cellStyle name="SAPLocked 18 7 2" xfId="13745"/>
    <cellStyle name="SAPLocked 18 8" xfId="13746"/>
    <cellStyle name="SAPLocked 18 8 2" xfId="13747"/>
    <cellStyle name="SAPLocked 18 9" xfId="13748"/>
    <cellStyle name="SAPLocked 18 9 2" xfId="13749"/>
    <cellStyle name="SAPLocked 19" xfId="13750"/>
    <cellStyle name="SAPLocked 19 10" xfId="13751"/>
    <cellStyle name="SAPLocked 19 10 2" xfId="13752"/>
    <cellStyle name="SAPLocked 19 11" xfId="13753"/>
    <cellStyle name="SAPLocked 19 11 2" xfId="13754"/>
    <cellStyle name="SAPLocked 19 12" xfId="13755"/>
    <cellStyle name="SAPLocked 19 12 2" xfId="13756"/>
    <cellStyle name="SAPLocked 19 13" xfId="13757"/>
    <cellStyle name="SAPLocked 19 2" xfId="13758"/>
    <cellStyle name="SAPLocked 19 2 10" xfId="13759"/>
    <cellStyle name="SAPLocked 19 2 10 2" xfId="13760"/>
    <cellStyle name="SAPLocked 19 2 11" xfId="13761"/>
    <cellStyle name="SAPLocked 19 2 11 2" xfId="13762"/>
    <cellStyle name="SAPLocked 19 2 12" xfId="13763"/>
    <cellStyle name="SAPLocked 19 2 2" xfId="13764"/>
    <cellStyle name="SAPLocked 19 2 2 2" xfId="13765"/>
    <cellStyle name="SAPLocked 19 2 3" xfId="13766"/>
    <cellStyle name="SAPLocked 19 2 3 2" xfId="13767"/>
    <cellStyle name="SAPLocked 19 2 4" xfId="13768"/>
    <cellStyle name="SAPLocked 19 2 4 2" xfId="13769"/>
    <cellStyle name="SAPLocked 19 2 5" xfId="13770"/>
    <cellStyle name="SAPLocked 19 2 5 2" xfId="13771"/>
    <cellStyle name="SAPLocked 19 2 6" xfId="13772"/>
    <cellStyle name="SAPLocked 19 2 6 2" xfId="13773"/>
    <cellStyle name="SAPLocked 19 2 7" xfId="13774"/>
    <cellStyle name="SAPLocked 19 2 7 2" xfId="13775"/>
    <cellStyle name="SAPLocked 19 2 8" xfId="13776"/>
    <cellStyle name="SAPLocked 19 2 8 2" xfId="13777"/>
    <cellStyle name="SAPLocked 19 2 9" xfId="13778"/>
    <cellStyle name="SAPLocked 19 2 9 2" xfId="13779"/>
    <cellStyle name="SAPLocked 19 3" xfId="13780"/>
    <cellStyle name="SAPLocked 19 3 2" xfId="13781"/>
    <cellStyle name="SAPLocked 19 4" xfId="13782"/>
    <cellStyle name="SAPLocked 19 4 2" xfId="13783"/>
    <cellStyle name="SAPLocked 19 5" xfId="13784"/>
    <cellStyle name="SAPLocked 19 5 2" xfId="13785"/>
    <cellStyle name="SAPLocked 19 6" xfId="13786"/>
    <cellStyle name="SAPLocked 19 6 2" xfId="13787"/>
    <cellStyle name="SAPLocked 19 7" xfId="13788"/>
    <cellStyle name="SAPLocked 19 7 2" xfId="13789"/>
    <cellStyle name="SAPLocked 19 8" xfId="13790"/>
    <cellStyle name="SAPLocked 19 8 2" xfId="13791"/>
    <cellStyle name="SAPLocked 19 9" xfId="13792"/>
    <cellStyle name="SAPLocked 19 9 2" xfId="13793"/>
    <cellStyle name="SAPLocked 2" xfId="13794"/>
    <cellStyle name="SAPLocked 2 10" xfId="13795"/>
    <cellStyle name="SAPLocked 2 10 10" xfId="13796"/>
    <cellStyle name="SAPLocked 2 10 10 2" xfId="13797"/>
    <cellStyle name="SAPLocked 2 10 11" xfId="13798"/>
    <cellStyle name="SAPLocked 2 10 11 2" xfId="13799"/>
    <cellStyle name="SAPLocked 2 10 12" xfId="13800"/>
    <cellStyle name="SAPLocked 2 10 12 2" xfId="13801"/>
    <cellStyle name="SAPLocked 2 10 13" xfId="13802"/>
    <cellStyle name="SAPLocked 2 10 2" xfId="13803"/>
    <cellStyle name="SAPLocked 2 10 2 10" xfId="13804"/>
    <cellStyle name="SAPLocked 2 10 2 10 2" xfId="13805"/>
    <cellStyle name="SAPLocked 2 10 2 11" xfId="13806"/>
    <cellStyle name="SAPLocked 2 10 2 11 2" xfId="13807"/>
    <cellStyle name="SAPLocked 2 10 2 12" xfId="13808"/>
    <cellStyle name="SAPLocked 2 10 2 2" xfId="13809"/>
    <cellStyle name="SAPLocked 2 10 2 2 2" xfId="13810"/>
    <cellStyle name="SAPLocked 2 10 2 3" xfId="13811"/>
    <cellStyle name="SAPLocked 2 10 2 3 2" xfId="13812"/>
    <cellStyle name="SAPLocked 2 10 2 4" xfId="13813"/>
    <cellStyle name="SAPLocked 2 10 2 4 2" xfId="13814"/>
    <cellStyle name="SAPLocked 2 10 2 5" xfId="13815"/>
    <cellStyle name="SAPLocked 2 10 2 5 2" xfId="13816"/>
    <cellStyle name="SAPLocked 2 10 2 6" xfId="13817"/>
    <cellStyle name="SAPLocked 2 10 2 6 2" xfId="13818"/>
    <cellStyle name="SAPLocked 2 10 2 7" xfId="13819"/>
    <cellStyle name="SAPLocked 2 10 2 7 2" xfId="13820"/>
    <cellStyle name="SAPLocked 2 10 2 8" xfId="13821"/>
    <cellStyle name="SAPLocked 2 10 2 8 2" xfId="13822"/>
    <cellStyle name="SAPLocked 2 10 2 9" xfId="13823"/>
    <cellStyle name="SAPLocked 2 10 2 9 2" xfId="13824"/>
    <cellStyle name="SAPLocked 2 10 3" xfId="13825"/>
    <cellStyle name="SAPLocked 2 10 3 2" xfId="13826"/>
    <cellStyle name="SAPLocked 2 10 4" xfId="13827"/>
    <cellStyle name="SAPLocked 2 10 4 2" xfId="13828"/>
    <cellStyle name="SAPLocked 2 10 5" xfId="13829"/>
    <cellStyle name="SAPLocked 2 10 5 2" xfId="13830"/>
    <cellStyle name="SAPLocked 2 10 6" xfId="13831"/>
    <cellStyle name="SAPLocked 2 10 6 2" xfId="13832"/>
    <cellStyle name="SAPLocked 2 10 7" xfId="13833"/>
    <cellStyle name="SAPLocked 2 10 7 2" xfId="13834"/>
    <cellStyle name="SAPLocked 2 10 8" xfId="13835"/>
    <cellStyle name="SAPLocked 2 10 8 2" xfId="13836"/>
    <cellStyle name="SAPLocked 2 10 9" xfId="13837"/>
    <cellStyle name="SAPLocked 2 10 9 2" xfId="13838"/>
    <cellStyle name="SAPLocked 2 11" xfId="13839"/>
    <cellStyle name="SAPLocked 2 11 10" xfId="13840"/>
    <cellStyle name="SAPLocked 2 11 10 2" xfId="13841"/>
    <cellStyle name="SAPLocked 2 11 11" xfId="13842"/>
    <cellStyle name="SAPLocked 2 11 11 2" xfId="13843"/>
    <cellStyle name="SAPLocked 2 11 12" xfId="13844"/>
    <cellStyle name="SAPLocked 2 11 12 2" xfId="13845"/>
    <cellStyle name="SAPLocked 2 11 13" xfId="13846"/>
    <cellStyle name="SAPLocked 2 11 2" xfId="13847"/>
    <cellStyle name="SAPLocked 2 11 2 10" xfId="13848"/>
    <cellStyle name="SAPLocked 2 11 2 10 2" xfId="13849"/>
    <cellStyle name="SAPLocked 2 11 2 11" xfId="13850"/>
    <cellStyle name="SAPLocked 2 11 2 11 2" xfId="13851"/>
    <cellStyle name="SAPLocked 2 11 2 12" xfId="13852"/>
    <cellStyle name="SAPLocked 2 11 2 2" xfId="13853"/>
    <cellStyle name="SAPLocked 2 11 2 2 2" xfId="13854"/>
    <cellStyle name="SAPLocked 2 11 2 3" xfId="13855"/>
    <cellStyle name="SAPLocked 2 11 2 3 2" xfId="13856"/>
    <cellStyle name="SAPLocked 2 11 2 4" xfId="13857"/>
    <cellStyle name="SAPLocked 2 11 2 4 2" xfId="13858"/>
    <cellStyle name="SAPLocked 2 11 2 5" xfId="13859"/>
    <cellStyle name="SAPLocked 2 11 2 5 2" xfId="13860"/>
    <cellStyle name="SAPLocked 2 11 2 6" xfId="13861"/>
    <cellStyle name="SAPLocked 2 11 2 6 2" xfId="13862"/>
    <cellStyle name="SAPLocked 2 11 2 7" xfId="13863"/>
    <cellStyle name="SAPLocked 2 11 2 7 2" xfId="13864"/>
    <cellStyle name="SAPLocked 2 11 2 8" xfId="13865"/>
    <cellStyle name="SAPLocked 2 11 2 8 2" xfId="13866"/>
    <cellStyle name="SAPLocked 2 11 2 9" xfId="13867"/>
    <cellStyle name="SAPLocked 2 11 2 9 2" xfId="13868"/>
    <cellStyle name="SAPLocked 2 11 3" xfId="13869"/>
    <cellStyle name="SAPLocked 2 11 3 2" xfId="13870"/>
    <cellStyle name="SAPLocked 2 11 4" xfId="13871"/>
    <cellStyle name="SAPLocked 2 11 4 2" xfId="13872"/>
    <cellStyle name="SAPLocked 2 11 5" xfId="13873"/>
    <cellStyle name="SAPLocked 2 11 5 2" xfId="13874"/>
    <cellStyle name="SAPLocked 2 11 6" xfId="13875"/>
    <cellStyle name="SAPLocked 2 11 6 2" xfId="13876"/>
    <cellStyle name="SAPLocked 2 11 7" xfId="13877"/>
    <cellStyle name="SAPLocked 2 11 7 2" xfId="13878"/>
    <cellStyle name="SAPLocked 2 11 8" xfId="13879"/>
    <cellStyle name="SAPLocked 2 11 8 2" xfId="13880"/>
    <cellStyle name="SAPLocked 2 11 9" xfId="13881"/>
    <cellStyle name="SAPLocked 2 11 9 2" xfId="13882"/>
    <cellStyle name="SAPLocked 2 12" xfId="13883"/>
    <cellStyle name="SAPLocked 2 12 10" xfId="13884"/>
    <cellStyle name="SAPLocked 2 12 10 2" xfId="13885"/>
    <cellStyle name="SAPLocked 2 12 11" xfId="13886"/>
    <cellStyle name="SAPLocked 2 12 11 2" xfId="13887"/>
    <cellStyle name="SAPLocked 2 12 12" xfId="13888"/>
    <cellStyle name="SAPLocked 2 12 12 2" xfId="13889"/>
    <cellStyle name="SAPLocked 2 12 13" xfId="13890"/>
    <cellStyle name="SAPLocked 2 12 2" xfId="13891"/>
    <cellStyle name="SAPLocked 2 12 2 10" xfId="13892"/>
    <cellStyle name="SAPLocked 2 12 2 10 2" xfId="13893"/>
    <cellStyle name="SAPLocked 2 12 2 11" xfId="13894"/>
    <cellStyle name="SAPLocked 2 12 2 11 2" xfId="13895"/>
    <cellStyle name="SAPLocked 2 12 2 12" xfId="13896"/>
    <cellStyle name="SAPLocked 2 12 2 2" xfId="13897"/>
    <cellStyle name="SAPLocked 2 12 2 2 2" xfId="13898"/>
    <cellStyle name="SAPLocked 2 12 2 3" xfId="13899"/>
    <cellStyle name="SAPLocked 2 12 2 3 2" xfId="13900"/>
    <cellStyle name="SAPLocked 2 12 2 4" xfId="13901"/>
    <cellStyle name="SAPLocked 2 12 2 4 2" xfId="13902"/>
    <cellStyle name="SAPLocked 2 12 2 5" xfId="13903"/>
    <cellStyle name="SAPLocked 2 12 2 5 2" xfId="13904"/>
    <cellStyle name="SAPLocked 2 12 2 6" xfId="13905"/>
    <cellStyle name="SAPLocked 2 12 2 6 2" xfId="13906"/>
    <cellStyle name="SAPLocked 2 12 2 7" xfId="13907"/>
    <cellStyle name="SAPLocked 2 12 2 7 2" xfId="13908"/>
    <cellStyle name="SAPLocked 2 12 2 8" xfId="13909"/>
    <cellStyle name="SAPLocked 2 12 2 8 2" xfId="13910"/>
    <cellStyle name="SAPLocked 2 12 2 9" xfId="13911"/>
    <cellStyle name="SAPLocked 2 12 2 9 2" xfId="13912"/>
    <cellStyle name="SAPLocked 2 12 3" xfId="13913"/>
    <cellStyle name="SAPLocked 2 12 3 2" xfId="13914"/>
    <cellStyle name="SAPLocked 2 12 4" xfId="13915"/>
    <cellStyle name="SAPLocked 2 12 4 2" xfId="13916"/>
    <cellStyle name="SAPLocked 2 12 5" xfId="13917"/>
    <cellStyle name="SAPLocked 2 12 5 2" xfId="13918"/>
    <cellStyle name="SAPLocked 2 12 6" xfId="13919"/>
    <cellStyle name="SAPLocked 2 12 6 2" xfId="13920"/>
    <cellStyle name="SAPLocked 2 12 7" xfId="13921"/>
    <cellStyle name="SAPLocked 2 12 7 2" xfId="13922"/>
    <cellStyle name="SAPLocked 2 12 8" xfId="13923"/>
    <cellStyle name="SAPLocked 2 12 8 2" xfId="13924"/>
    <cellStyle name="SAPLocked 2 12 9" xfId="13925"/>
    <cellStyle name="SAPLocked 2 12 9 2" xfId="13926"/>
    <cellStyle name="SAPLocked 2 13" xfId="13927"/>
    <cellStyle name="SAPLocked 2 13 10" xfId="13928"/>
    <cellStyle name="SAPLocked 2 13 10 2" xfId="13929"/>
    <cellStyle name="SAPLocked 2 13 11" xfId="13930"/>
    <cellStyle name="SAPLocked 2 13 11 2" xfId="13931"/>
    <cellStyle name="SAPLocked 2 13 12" xfId="13932"/>
    <cellStyle name="SAPLocked 2 13 12 2" xfId="13933"/>
    <cellStyle name="SAPLocked 2 13 13" xfId="13934"/>
    <cellStyle name="SAPLocked 2 13 2" xfId="13935"/>
    <cellStyle name="SAPLocked 2 13 2 10" xfId="13936"/>
    <cellStyle name="SAPLocked 2 13 2 10 2" xfId="13937"/>
    <cellStyle name="SAPLocked 2 13 2 11" xfId="13938"/>
    <cellStyle name="SAPLocked 2 13 2 11 2" xfId="13939"/>
    <cellStyle name="SAPLocked 2 13 2 12" xfId="13940"/>
    <cellStyle name="SAPLocked 2 13 2 2" xfId="13941"/>
    <cellStyle name="SAPLocked 2 13 2 2 2" xfId="13942"/>
    <cellStyle name="SAPLocked 2 13 2 3" xfId="13943"/>
    <cellStyle name="SAPLocked 2 13 2 3 2" xfId="13944"/>
    <cellStyle name="SAPLocked 2 13 2 4" xfId="13945"/>
    <cellStyle name="SAPLocked 2 13 2 4 2" xfId="13946"/>
    <cellStyle name="SAPLocked 2 13 2 5" xfId="13947"/>
    <cellStyle name="SAPLocked 2 13 2 5 2" xfId="13948"/>
    <cellStyle name="SAPLocked 2 13 2 6" xfId="13949"/>
    <cellStyle name="SAPLocked 2 13 2 6 2" xfId="13950"/>
    <cellStyle name="SAPLocked 2 13 2 7" xfId="13951"/>
    <cellStyle name="SAPLocked 2 13 2 7 2" xfId="13952"/>
    <cellStyle name="SAPLocked 2 13 2 8" xfId="13953"/>
    <cellStyle name="SAPLocked 2 13 2 8 2" xfId="13954"/>
    <cellStyle name="SAPLocked 2 13 2 9" xfId="13955"/>
    <cellStyle name="SAPLocked 2 13 2 9 2" xfId="13956"/>
    <cellStyle name="SAPLocked 2 13 3" xfId="13957"/>
    <cellStyle name="SAPLocked 2 13 3 2" xfId="13958"/>
    <cellStyle name="SAPLocked 2 13 4" xfId="13959"/>
    <cellStyle name="SAPLocked 2 13 4 2" xfId="13960"/>
    <cellStyle name="SAPLocked 2 13 5" xfId="13961"/>
    <cellStyle name="SAPLocked 2 13 5 2" xfId="13962"/>
    <cellStyle name="SAPLocked 2 13 6" xfId="13963"/>
    <cellStyle name="SAPLocked 2 13 6 2" xfId="13964"/>
    <cellStyle name="SAPLocked 2 13 7" xfId="13965"/>
    <cellStyle name="SAPLocked 2 13 7 2" xfId="13966"/>
    <cellStyle name="SAPLocked 2 13 8" xfId="13967"/>
    <cellStyle name="SAPLocked 2 13 8 2" xfId="13968"/>
    <cellStyle name="SAPLocked 2 13 9" xfId="13969"/>
    <cellStyle name="SAPLocked 2 13 9 2" xfId="13970"/>
    <cellStyle name="SAPLocked 2 14" xfId="13971"/>
    <cellStyle name="SAPLocked 2 14 10" xfId="13972"/>
    <cellStyle name="SAPLocked 2 14 10 2" xfId="13973"/>
    <cellStyle name="SAPLocked 2 14 11" xfId="13974"/>
    <cellStyle name="SAPLocked 2 14 11 2" xfId="13975"/>
    <cellStyle name="SAPLocked 2 14 12" xfId="13976"/>
    <cellStyle name="SAPLocked 2 14 12 2" xfId="13977"/>
    <cellStyle name="SAPLocked 2 14 13" xfId="13978"/>
    <cellStyle name="SAPLocked 2 14 2" xfId="13979"/>
    <cellStyle name="SAPLocked 2 14 2 10" xfId="13980"/>
    <cellStyle name="SAPLocked 2 14 2 10 2" xfId="13981"/>
    <cellStyle name="SAPLocked 2 14 2 11" xfId="13982"/>
    <cellStyle name="SAPLocked 2 14 2 11 2" xfId="13983"/>
    <cellStyle name="SAPLocked 2 14 2 12" xfId="13984"/>
    <cellStyle name="SAPLocked 2 14 2 2" xfId="13985"/>
    <cellStyle name="SAPLocked 2 14 2 2 2" xfId="13986"/>
    <cellStyle name="SAPLocked 2 14 2 3" xfId="13987"/>
    <cellStyle name="SAPLocked 2 14 2 3 2" xfId="13988"/>
    <cellStyle name="SAPLocked 2 14 2 4" xfId="13989"/>
    <cellStyle name="SAPLocked 2 14 2 4 2" xfId="13990"/>
    <cellStyle name="SAPLocked 2 14 2 5" xfId="13991"/>
    <cellStyle name="SAPLocked 2 14 2 5 2" xfId="13992"/>
    <cellStyle name="SAPLocked 2 14 2 6" xfId="13993"/>
    <cellStyle name="SAPLocked 2 14 2 6 2" xfId="13994"/>
    <cellStyle name="SAPLocked 2 14 2 7" xfId="13995"/>
    <cellStyle name="SAPLocked 2 14 2 7 2" xfId="13996"/>
    <cellStyle name="SAPLocked 2 14 2 8" xfId="13997"/>
    <cellStyle name="SAPLocked 2 14 2 8 2" xfId="13998"/>
    <cellStyle name="SAPLocked 2 14 2 9" xfId="13999"/>
    <cellStyle name="SAPLocked 2 14 2 9 2" xfId="14000"/>
    <cellStyle name="SAPLocked 2 14 3" xfId="14001"/>
    <cellStyle name="SAPLocked 2 14 3 2" xfId="14002"/>
    <cellStyle name="SAPLocked 2 14 4" xfId="14003"/>
    <cellStyle name="SAPLocked 2 14 4 2" xfId="14004"/>
    <cellStyle name="SAPLocked 2 14 5" xfId="14005"/>
    <cellStyle name="SAPLocked 2 14 5 2" xfId="14006"/>
    <cellStyle name="SAPLocked 2 14 6" xfId="14007"/>
    <cellStyle name="SAPLocked 2 14 6 2" xfId="14008"/>
    <cellStyle name="SAPLocked 2 14 7" xfId="14009"/>
    <cellStyle name="SAPLocked 2 14 7 2" xfId="14010"/>
    <cellStyle name="SAPLocked 2 14 8" xfId="14011"/>
    <cellStyle name="SAPLocked 2 14 8 2" xfId="14012"/>
    <cellStyle name="SAPLocked 2 14 9" xfId="14013"/>
    <cellStyle name="SAPLocked 2 14 9 2" xfId="14014"/>
    <cellStyle name="SAPLocked 2 15" xfId="14015"/>
    <cellStyle name="SAPLocked 2 15 10" xfId="14016"/>
    <cellStyle name="SAPLocked 2 15 10 2" xfId="14017"/>
    <cellStyle name="SAPLocked 2 15 11" xfId="14018"/>
    <cellStyle name="SAPLocked 2 15 11 2" xfId="14019"/>
    <cellStyle name="SAPLocked 2 15 12" xfId="14020"/>
    <cellStyle name="SAPLocked 2 15 12 2" xfId="14021"/>
    <cellStyle name="SAPLocked 2 15 13" xfId="14022"/>
    <cellStyle name="SAPLocked 2 15 2" xfId="14023"/>
    <cellStyle name="SAPLocked 2 15 2 10" xfId="14024"/>
    <cellStyle name="SAPLocked 2 15 2 10 2" xfId="14025"/>
    <cellStyle name="SAPLocked 2 15 2 11" xfId="14026"/>
    <cellStyle name="SAPLocked 2 15 2 11 2" xfId="14027"/>
    <cellStyle name="SAPLocked 2 15 2 12" xfId="14028"/>
    <cellStyle name="SAPLocked 2 15 2 2" xfId="14029"/>
    <cellStyle name="SAPLocked 2 15 2 2 2" xfId="14030"/>
    <cellStyle name="SAPLocked 2 15 2 3" xfId="14031"/>
    <cellStyle name="SAPLocked 2 15 2 3 2" xfId="14032"/>
    <cellStyle name="SAPLocked 2 15 2 4" xfId="14033"/>
    <cellStyle name="SAPLocked 2 15 2 4 2" xfId="14034"/>
    <cellStyle name="SAPLocked 2 15 2 5" xfId="14035"/>
    <cellStyle name="SAPLocked 2 15 2 5 2" xfId="14036"/>
    <cellStyle name="SAPLocked 2 15 2 6" xfId="14037"/>
    <cellStyle name="SAPLocked 2 15 2 6 2" xfId="14038"/>
    <cellStyle name="SAPLocked 2 15 2 7" xfId="14039"/>
    <cellStyle name="SAPLocked 2 15 2 7 2" xfId="14040"/>
    <cellStyle name="SAPLocked 2 15 2 8" xfId="14041"/>
    <cellStyle name="SAPLocked 2 15 2 8 2" xfId="14042"/>
    <cellStyle name="SAPLocked 2 15 2 9" xfId="14043"/>
    <cellStyle name="SAPLocked 2 15 2 9 2" xfId="14044"/>
    <cellStyle name="SAPLocked 2 15 3" xfId="14045"/>
    <cellStyle name="SAPLocked 2 15 3 2" xfId="14046"/>
    <cellStyle name="SAPLocked 2 15 4" xfId="14047"/>
    <cellStyle name="SAPLocked 2 15 4 2" xfId="14048"/>
    <cellStyle name="SAPLocked 2 15 5" xfId="14049"/>
    <cellStyle name="SAPLocked 2 15 5 2" xfId="14050"/>
    <cellStyle name="SAPLocked 2 15 6" xfId="14051"/>
    <cellStyle name="SAPLocked 2 15 6 2" xfId="14052"/>
    <cellStyle name="SAPLocked 2 15 7" xfId="14053"/>
    <cellStyle name="SAPLocked 2 15 7 2" xfId="14054"/>
    <cellStyle name="SAPLocked 2 15 8" xfId="14055"/>
    <cellStyle name="SAPLocked 2 15 8 2" xfId="14056"/>
    <cellStyle name="SAPLocked 2 15 9" xfId="14057"/>
    <cellStyle name="SAPLocked 2 15 9 2" xfId="14058"/>
    <cellStyle name="SAPLocked 2 16" xfId="14059"/>
    <cellStyle name="SAPLocked 2 16 10" xfId="14060"/>
    <cellStyle name="SAPLocked 2 16 10 2" xfId="14061"/>
    <cellStyle name="SAPLocked 2 16 11" xfId="14062"/>
    <cellStyle name="SAPLocked 2 16 11 2" xfId="14063"/>
    <cellStyle name="SAPLocked 2 16 12" xfId="14064"/>
    <cellStyle name="SAPLocked 2 16 12 2" xfId="14065"/>
    <cellStyle name="SAPLocked 2 16 13" xfId="14066"/>
    <cellStyle name="SAPLocked 2 16 2" xfId="14067"/>
    <cellStyle name="SAPLocked 2 16 2 10" xfId="14068"/>
    <cellStyle name="SAPLocked 2 16 2 10 2" xfId="14069"/>
    <cellStyle name="SAPLocked 2 16 2 11" xfId="14070"/>
    <cellStyle name="SAPLocked 2 16 2 11 2" xfId="14071"/>
    <cellStyle name="SAPLocked 2 16 2 12" xfId="14072"/>
    <cellStyle name="SAPLocked 2 16 2 2" xfId="14073"/>
    <cellStyle name="SAPLocked 2 16 2 2 2" xfId="14074"/>
    <cellStyle name="SAPLocked 2 16 2 3" xfId="14075"/>
    <cellStyle name="SAPLocked 2 16 2 3 2" xfId="14076"/>
    <cellStyle name="SAPLocked 2 16 2 4" xfId="14077"/>
    <cellStyle name="SAPLocked 2 16 2 4 2" xfId="14078"/>
    <cellStyle name="SAPLocked 2 16 2 5" xfId="14079"/>
    <cellStyle name="SAPLocked 2 16 2 5 2" xfId="14080"/>
    <cellStyle name="SAPLocked 2 16 2 6" xfId="14081"/>
    <cellStyle name="SAPLocked 2 16 2 6 2" xfId="14082"/>
    <cellStyle name="SAPLocked 2 16 2 7" xfId="14083"/>
    <cellStyle name="SAPLocked 2 16 2 7 2" xfId="14084"/>
    <cellStyle name="SAPLocked 2 16 2 8" xfId="14085"/>
    <cellStyle name="SAPLocked 2 16 2 8 2" xfId="14086"/>
    <cellStyle name="SAPLocked 2 16 2 9" xfId="14087"/>
    <cellStyle name="SAPLocked 2 16 2 9 2" xfId="14088"/>
    <cellStyle name="SAPLocked 2 16 3" xfId="14089"/>
    <cellStyle name="SAPLocked 2 16 3 2" xfId="14090"/>
    <cellStyle name="SAPLocked 2 16 4" xfId="14091"/>
    <cellStyle name="SAPLocked 2 16 4 2" xfId="14092"/>
    <cellStyle name="SAPLocked 2 16 5" xfId="14093"/>
    <cellStyle name="SAPLocked 2 16 5 2" xfId="14094"/>
    <cellStyle name="SAPLocked 2 16 6" xfId="14095"/>
    <cellStyle name="SAPLocked 2 16 6 2" xfId="14096"/>
    <cellStyle name="SAPLocked 2 16 7" xfId="14097"/>
    <cellStyle name="SAPLocked 2 16 7 2" xfId="14098"/>
    <cellStyle name="SAPLocked 2 16 8" xfId="14099"/>
    <cellStyle name="SAPLocked 2 16 8 2" xfId="14100"/>
    <cellStyle name="SAPLocked 2 16 9" xfId="14101"/>
    <cellStyle name="SAPLocked 2 16 9 2" xfId="14102"/>
    <cellStyle name="SAPLocked 2 17" xfId="14103"/>
    <cellStyle name="SAPLocked 2 17 10" xfId="14104"/>
    <cellStyle name="SAPLocked 2 17 10 2" xfId="14105"/>
    <cellStyle name="SAPLocked 2 17 11" xfId="14106"/>
    <cellStyle name="SAPLocked 2 17 11 2" xfId="14107"/>
    <cellStyle name="SAPLocked 2 17 12" xfId="14108"/>
    <cellStyle name="SAPLocked 2 17 12 2" xfId="14109"/>
    <cellStyle name="SAPLocked 2 17 13" xfId="14110"/>
    <cellStyle name="SAPLocked 2 17 2" xfId="14111"/>
    <cellStyle name="SAPLocked 2 17 2 10" xfId="14112"/>
    <cellStyle name="SAPLocked 2 17 2 10 2" xfId="14113"/>
    <cellStyle name="SAPLocked 2 17 2 11" xfId="14114"/>
    <cellStyle name="SAPLocked 2 17 2 11 2" xfId="14115"/>
    <cellStyle name="SAPLocked 2 17 2 12" xfId="14116"/>
    <cellStyle name="SAPLocked 2 17 2 2" xfId="14117"/>
    <cellStyle name="SAPLocked 2 17 2 2 2" xfId="14118"/>
    <cellStyle name="SAPLocked 2 17 2 3" xfId="14119"/>
    <cellStyle name="SAPLocked 2 17 2 3 2" xfId="14120"/>
    <cellStyle name="SAPLocked 2 17 2 4" xfId="14121"/>
    <cellStyle name="SAPLocked 2 17 2 4 2" xfId="14122"/>
    <cellStyle name="SAPLocked 2 17 2 5" xfId="14123"/>
    <cellStyle name="SAPLocked 2 17 2 5 2" xfId="14124"/>
    <cellStyle name="SAPLocked 2 17 2 6" xfId="14125"/>
    <cellStyle name="SAPLocked 2 17 2 6 2" xfId="14126"/>
    <cellStyle name="SAPLocked 2 17 2 7" xfId="14127"/>
    <cellStyle name="SAPLocked 2 17 2 7 2" xfId="14128"/>
    <cellStyle name="SAPLocked 2 17 2 8" xfId="14129"/>
    <cellStyle name="SAPLocked 2 17 2 8 2" xfId="14130"/>
    <cellStyle name="SAPLocked 2 17 2 9" xfId="14131"/>
    <cellStyle name="SAPLocked 2 17 2 9 2" xfId="14132"/>
    <cellStyle name="SAPLocked 2 17 3" xfId="14133"/>
    <cellStyle name="SAPLocked 2 17 3 2" xfId="14134"/>
    <cellStyle name="SAPLocked 2 17 4" xfId="14135"/>
    <cellStyle name="SAPLocked 2 17 4 2" xfId="14136"/>
    <cellStyle name="SAPLocked 2 17 5" xfId="14137"/>
    <cellStyle name="SAPLocked 2 17 5 2" xfId="14138"/>
    <cellStyle name="SAPLocked 2 17 6" xfId="14139"/>
    <cellStyle name="SAPLocked 2 17 6 2" xfId="14140"/>
    <cellStyle name="SAPLocked 2 17 7" xfId="14141"/>
    <cellStyle name="SAPLocked 2 17 7 2" xfId="14142"/>
    <cellStyle name="SAPLocked 2 17 8" xfId="14143"/>
    <cellStyle name="SAPLocked 2 17 8 2" xfId="14144"/>
    <cellStyle name="SAPLocked 2 17 9" xfId="14145"/>
    <cellStyle name="SAPLocked 2 17 9 2" xfId="14146"/>
    <cellStyle name="SAPLocked 2 18" xfId="14147"/>
    <cellStyle name="SAPLocked 2 18 10" xfId="14148"/>
    <cellStyle name="SAPLocked 2 18 10 2" xfId="14149"/>
    <cellStyle name="SAPLocked 2 18 11" xfId="14150"/>
    <cellStyle name="SAPLocked 2 18 11 2" xfId="14151"/>
    <cellStyle name="SAPLocked 2 18 12" xfId="14152"/>
    <cellStyle name="SAPLocked 2 18 12 2" xfId="14153"/>
    <cellStyle name="SAPLocked 2 18 13" xfId="14154"/>
    <cellStyle name="SAPLocked 2 18 2" xfId="14155"/>
    <cellStyle name="SAPLocked 2 18 2 10" xfId="14156"/>
    <cellStyle name="SAPLocked 2 18 2 10 2" xfId="14157"/>
    <cellStyle name="SAPLocked 2 18 2 11" xfId="14158"/>
    <cellStyle name="SAPLocked 2 18 2 11 2" xfId="14159"/>
    <cellStyle name="SAPLocked 2 18 2 12" xfId="14160"/>
    <cellStyle name="SAPLocked 2 18 2 2" xfId="14161"/>
    <cellStyle name="SAPLocked 2 18 2 2 2" xfId="14162"/>
    <cellStyle name="SAPLocked 2 18 2 3" xfId="14163"/>
    <cellStyle name="SAPLocked 2 18 2 3 2" xfId="14164"/>
    <cellStyle name="SAPLocked 2 18 2 4" xfId="14165"/>
    <cellStyle name="SAPLocked 2 18 2 4 2" xfId="14166"/>
    <cellStyle name="SAPLocked 2 18 2 5" xfId="14167"/>
    <cellStyle name="SAPLocked 2 18 2 5 2" xfId="14168"/>
    <cellStyle name="SAPLocked 2 18 2 6" xfId="14169"/>
    <cellStyle name="SAPLocked 2 18 2 6 2" xfId="14170"/>
    <cellStyle name="SAPLocked 2 18 2 7" xfId="14171"/>
    <cellStyle name="SAPLocked 2 18 2 7 2" xfId="14172"/>
    <cellStyle name="SAPLocked 2 18 2 8" xfId="14173"/>
    <cellStyle name="SAPLocked 2 18 2 8 2" xfId="14174"/>
    <cellStyle name="SAPLocked 2 18 2 9" xfId="14175"/>
    <cellStyle name="SAPLocked 2 18 2 9 2" xfId="14176"/>
    <cellStyle name="SAPLocked 2 18 3" xfId="14177"/>
    <cellStyle name="SAPLocked 2 18 3 2" xfId="14178"/>
    <cellStyle name="SAPLocked 2 18 4" xfId="14179"/>
    <cellStyle name="SAPLocked 2 18 4 2" xfId="14180"/>
    <cellStyle name="SAPLocked 2 18 5" xfId="14181"/>
    <cellStyle name="SAPLocked 2 18 5 2" xfId="14182"/>
    <cellStyle name="SAPLocked 2 18 6" xfId="14183"/>
    <cellStyle name="SAPLocked 2 18 6 2" xfId="14184"/>
    <cellStyle name="SAPLocked 2 18 7" xfId="14185"/>
    <cellStyle name="SAPLocked 2 18 7 2" xfId="14186"/>
    <cellStyle name="SAPLocked 2 18 8" xfId="14187"/>
    <cellStyle name="SAPLocked 2 18 8 2" xfId="14188"/>
    <cellStyle name="SAPLocked 2 18 9" xfId="14189"/>
    <cellStyle name="SAPLocked 2 18 9 2" xfId="14190"/>
    <cellStyle name="SAPLocked 2 19" xfId="14191"/>
    <cellStyle name="SAPLocked 2 19 10" xfId="14192"/>
    <cellStyle name="SAPLocked 2 19 10 2" xfId="14193"/>
    <cellStyle name="SAPLocked 2 19 11" xfId="14194"/>
    <cellStyle name="SAPLocked 2 19 11 2" xfId="14195"/>
    <cellStyle name="SAPLocked 2 19 12" xfId="14196"/>
    <cellStyle name="SAPLocked 2 19 12 2" xfId="14197"/>
    <cellStyle name="SAPLocked 2 19 13" xfId="14198"/>
    <cellStyle name="SAPLocked 2 19 2" xfId="14199"/>
    <cellStyle name="SAPLocked 2 19 2 10" xfId="14200"/>
    <cellStyle name="SAPLocked 2 19 2 10 2" xfId="14201"/>
    <cellStyle name="SAPLocked 2 19 2 11" xfId="14202"/>
    <cellStyle name="SAPLocked 2 19 2 11 2" xfId="14203"/>
    <cellStyle name="SAPLocked 2 19 2 12" xfId="14204"/>
    <cellStyle name="SAPLocked 2 19 2 2" xfId="14205"/>
    <cellStyle name="SAPLocked 2 19 2 2 2" xfId="14206"/>
    <cellStyle name="SAPLocked 2 19 2 3" xfId="14207"/>
    <cellStyle name="SAPLocked 2 19 2 3 2" xfId="14208"/>
    <cellStyle name="SAPLocked 2 19 2 4" xfId="14209"/>
    <cellStyle name="SAPLocked 2 19 2 4 2" xfId="14210"/>
    <cellStyle name="SAPLocked 2 19 2 5" xfId="14211"/>
    <cellStyle name="SAPLocked 2 19 2 5 2" xfId="14212"/>
    <cellStyle name="SAPLocked 2 19 2 6" xfId="14213"/>
    <cellStyle name="SAPLocked 2 19 2 6 2" xfId="14214"/>
    <cellStyle name="SAPLocked 2 19 2 7" xfId="14215"/>
    <cellStyle name="SAPLocked 2 19 2 7 2" xfId="14216"/>
    <cellStyle name="SAPLocked 2 19 2 8" xfId="14217"/>
    <cellStyle name="SAPLocked 2 19 2 8 2" xfId="14218"/>
    <cellStyle name="SAPLocked 2 19 2 9" xfId="14219"/>
    <cellStyle name="SAPLocked 2 19 2 9 2" xfId="14220"/>
    <cellStyle name="SAPLocked 2 19 3" xfId="14221"/>
    <cellStyle name="SAPLocked 2 19 3 2" xfId="14222"/>
    <cellStyle name="SAPLocked 2 19 4" xfId="14223"/>
    <cellStyle name="SAPLocked 2 19 4 2" xfId="14224"/>
    <cellStyle name="SAPLocked 2 19 5" xfId="14225"/>
    <cellStyle name="SAPLocked 2 19 5 2" xfId="14226"/>
    <cellStyle name="SAPLocked 2 19 6" xfId="14227"/>
    <cellStyle name="SAPLocked 2 19 6 2" xfId="14228"/>
    <cellStyle name="SAPLocked 2 19 7" xfId="14229"/>
    <cellStyle name="SAPLocked 2 19 7 2" xfId="14230"/>
    <cellStyle name="SAPLocked 2 19 8" xfId="14231"/>
    <cellStyle name="SAPLocked 2 19 8 2" xfId="14232"/>
    <cellStyle name="SAPLocked 2 19 9" xfId="14233"/>
    <cellStyle name="SAPLocked 2 19 9 2" xfId="14234"/>
    <cellStyle name="SAPLocked 2 2" xfId="14235"/>
    <cellStyle name="SAPLocked 2 2 10" xfId="14236"/>
    <cellStyle name="SAPLocked 2 2 10 2" xfId="14237"/>
    <cellStyle name="SAPLocked 2 2 11" xfId="14238"/>
    <cellStyle name="SAPLocked 2 2 11 2" xfId="14239"/>
    <cellStyle name="SAPLocked 2 2 12" xfId="14240"/>
    <cellStyle name="SAPLocked 2 2 12 2" xfId="14241"/>
    <cellStyle name="SAPLocked 2 2 13" xfId="14242"/>
    <cellStyle name="SAPLocked 2 2 2" xfId="14243"/>
    <cellStyle name="SAPLocked 2 2 2 10" xfId="14244"/>
    <cellStyle name="SAPLocked 2 2 2 10 2" xfId="14245"/>
    <cellStyle name="SAPLocked 2 2 2 11" xfId="14246"/>
    <cellStyle name="SAPLocked 2 2 2 11 2" xfId="14247"/>
    <cellStyle name="SAPLocked 2 2 2 12" xfId="14248"/>
    <cellStyle name="SAPLocked 2 2 2 2" xfId="14249"/>
    <cellStyle name="SAPLocked 2 2 2 2 2" xfId="14250"/>
    <cellStyle name="SAPLocked 2 2 2 3" xfId="14251"/>
    <cellStyle name="SAPLocked 2 2 2 3 2" xfId="14252"/>
    <cellStyle name="SAPLocked 2 2 2 4" xfId="14253"/>
    <cellStyle name="SAPLocked 2 2 2 4 2" xfId="14254"/>
    <cellStyle name="SAPLocked 2 2 2 5" xfId="14255"/>
    <cellStyle name="SAPLocked 2 2 2 5 2" xfId="14256"/>
    <cellStyle name="SAPLocked 2 2 2 6" xfId="14257"/>
    <cellStyle name="SAPLocked 2 2 2 6 2" xfId="14258"/>
    <cellStyle name="SAPLocked 2 2 2 7" xfId="14259"/>
    <cellStyle name="SAPLocked 2 2 2 7 2" xfId="14260"/>
    <cellStyle name="SAPLocked 2 2 2 8" xfId="14261"/>
    <cellStyle name="SAPLocked 2 2 2 8 2" xfId="14262"/>
    <cellStyle name="SAPLocked 2 2 2 9" xfId="14263"/>
    <cellStyle name="SAPLocked 2 2 2 9 2" xfId="14264"/>
    <cellStyle name="SAPLocked 2 2 3" xfId="14265"/>
    <cellStyle name="SAPLocked 2 2 3 2" xfId="14266"/>
    <cellStyle name="SAPLocked 2 2 4" xfId="14267"/>
    <cellStyle name="SAPLocked 2 2 4 2" xfId="14268"/>
    <cellStyle name="SAPLocked 2 2 5" xfId="14269"/>
    <cellStyle name="SAPLocked 2 2 5 2" xfId="14270"/>
    <cellStyle name="SAPLocked 2 2 6" xfId="14271"/>
    <cellStyle name="SAPLocked 2 2 6 2" xfId="14272"/>
    <cellStyle name="SAPLocked 2 2 7" xfId="14273"/>
    <cellStyle name="SAPLocked 2 2 7 2" xfId="14274"/>
    <cellStyle name="SAPLocked 2 2 8" xfId="14275"/>
    <cellStyle name="SAPLocked 2 2 8 2" xfId="14276"/>
    <cellStyle name="SAPLocked 2 2 9" xfId="14277"/>
    <cellStyle name="SAPLocked 2 2 9 2" xfId="14278"/>
    <cellStyle name="SAPLocked 2 20" xfId="14279"/>
    <cellStyle name="SAPLocked 2 20 10" xfId="14280"/>
    <cellStyle name="SAPLocked 2 20 10 2" xfId="14281"/>
    <cellStyle name="SAPLocked 2 20 11" xfId="14282"/>
    <cellStyle name="SAPLocked 2 20 11 2" xfId="14283"/>
    <cellStyle name="SAPLocked 2 20 12" xfId="14284"/>
    <cellStyle name="SAPLocked 2 20 12 2" xfId="14285"/>
    <cellStyle name="SAPLocked 2 20 13" xfId="14286"/>
    <cellStyle name="SAPLocked 2 20 2" xfId="14287"/>
    <cellStyle name="SAPLocked 2 20 2 10" xfId="14288"/>
    <cellStyle name="SAPLocked 2 20 2 10 2" xfId="14289"/>
    <cellStyle name="SAPLocked 2 20 2 11" xfId="14290"/>
    <cellStyle name="SAPLocked 2 20 2 11 2" xfId="14291"/>
    <cellStyle name="SAPLocked 2 20 2 12" xfId="14292"/>
    <cellStyle name="SAPLocked 2 20 2 2" xfId="14293"/>
    <cellStyle name="SAPLocked 2 20 2 2 2" xfId="14294"/>
    <cellStyle name="SAPLocked 2 20 2 3" xfId="14295"/>
    <cellStyle name="SAPLocked 2 20 2 3 2" xfId="14296"/>
    <cellStyle name="SAPLocked 2 20 2 4" xfId="14297"/>
    <cellStyle name="SAPLocked 2 20 2 4 2" xfId="14298"/>
    <cellStyle name="SAPLocked 2 20 2 5" xfId="14299"/>
    <cellStyle name="SAPLocked 2 20 2 5 2" xfId="14300"/>
    <cellStyle name="SAPLocked 2 20 2 6" xfId="14301"/>
    <cellStyle name="SAPLocked 2 20 2 6 2" xfId="14302"/>
    <cellStyle name="SAPLocked 2 20 2 7" xfId="14303"/>
    <cellStyle name="SAPLocked 2 20 2 7 2" xfId="14304"/>
    <cellStyle name="SAPLocked 2 20 2 8" xfId="14305"/>
    <cellStyle name="SAPLocked 2 20 2 8 2" xfId="14306"/>
    <cellStyle name="SAPLocked 2 20 2 9" xfId="14307"/>
    <cellStyle name="SAPLocked 2 20 2 9 2" xfId="14308"/>
    <cellStyle name="SAPLocked 2 20 3" xfId="14309"/>
    <cellStyle name="SAPLocked 2 20 3 2" xfId="14310"/>
    <cellStyle name="SAPLocked 2 20 4" xfId="14311"/>
    <cellStyle name="SAPLocked 2 20 4 2" xfId="14312"/>
    <cellStyle name="SAPLocked 2 20 5" xfId="14313"/>
    <cellStyle name="SAPLocked 2 20 5 2" xfId="14314"/>
    <cellStyle name="SAPLocked 2 20 6" xfId="14315"/>
    <cellStyle name="SAPLocked 2 20 6 2" xfId="14316"/>
    <cellStyle name="SAPLocked 2 20 7" xfId="14317"/>
    <cellStyle name="SAPLocked 2 20 7 2" xfId="14318"/>
    <cellStyle name="SAPLocked 2 20 8" xfId="14319"/>
    <cellStyle name="SAPLocked 2 20 8 2" xfId="14320"/>
    <cellStyle name="SAPLocked 2 20 9" xfId="14321"/>
    <cellStyle name="SAPLocked 2 20 9 2" xfId="14322"/>
    <cellStyle name="SAPLocked 2 21" xfId="14323"/>
    <cellStyle name="SAPLocked 2 21 10" xfId="14324"/>
    <cellStyle name="SAPLocked 2 21 10 2" xfId="14325"/>
    <cellStyle name="SAPLocked 2 21 11" xfId="14326"/>
    <cellStyle name="SAPLocked 2 21 11 2" xfId="14327"/>
    <cellStyle name="SAPLocked 2 21 12" xfId="14328"/>
    <cellStyle name="SAPLocked 2 21 2" xfId="14329"/>
    <cellStyle name="SAPLocked 2 21 2 2" xfId="14330"/>
    <cellStyle name="SAPLocked 2 21 3" xfId="14331"/>
    <cellStyle name="SAPLocked 2 21 3 2" xfId="14332"/>
    <cellStyle name="SAPLocked 2 21 4" xfId="14333"/>
    <cellStyle name="SAPLocked 2 21 4 2" xfId="14334"/>
    <cellStyle name="SAPLocked 2 21 5" xfId="14335"/>
    <cellStyle name="SAPLocked 2 21 5 2" xfId="14336"/>
    <cellStyle name="SAPLocked 2 21 6" xfId="14337"/>
    <cellStyle name="SAPLocked 2 21 6 2" xfId="14338"/>
    <cellStyle name="SAPLocked 2 21 7" xfId="14339"/>
    <cellStyle name="SAPLocked 2 21 7 2" xfId="14340"/>
    <cellStyle name="SAPLocked 2 21 8" xfId="14341"/>
    <cellStyle name="SAPLocked 2 21 8 2" xfId="14342"/>
    <cellStyle name="SAPLocked 2 21 9" xfId="14343"/>
    <cellStyle name="SAPLocked 2 21 9 2" xfId="14344"/>
    <cellStyle name="SAPLocked 2 22" xfId="14345"/>
    <cellStyle name="SAPLocked 2 22 2" xfId="14346"/>
    <cellStyle name="SAPLocked 2 23" xfId="14347"/>
    <cellStyle name="SAPLocked 2 23 2" xfId="14348"/>
    <cellStyle name="SAPLocked 2 24" xfId="14349"/>
    <cellStyle name="SAPLocked 2 24 2" xfId="14350"/>
    <cellStyle name="SAPLocked 2 25" xfId="14351"/>
    <cellStyle name="SAPLocked 2 25 2" xfId="14352"/>
    <cellStyle name="SAPLocked 2 26" xfId="14353"/>
    <cellStyle name="SAPLocked 2 26 2" xfId="14354"/>
    <cellStyle name="SAPLocked 2 27" xfId="14355"/>
    <cellStyle name="SAPLocked 2 27 2" xfId="14356"/>
    <cellStyle name="SAPLocked 2 28" xfId="14357"/>
    <cellStyle name="SAPLocked 2 28 2" xfId="14358"/>
    <cellStyle name="SAPLocked 2 29" xfId="14359"/>
    <cellStyle name="SAPLocked 2 29 2" xfId="14360"/>
    <cellStyle name="SAPLocked 2 3" xfId="14361"/>
    <cellStyle name="SAPLocked 2 3 10" xfId="14362"/>
    <cellStyle name="SAPLocked 2 3 10 2" xfId="14363"/>
    <cellStyle name="SAPLocked 2 3 11" xfId="14364"/>
    <cellStyle name="SAPLocked 2 3 11 2" xfId="14365"/>
    <cellStyle name="SAPLocked 2 3 12" xfId="14366"/>
    <cellStyle name="SAPLocked 2 3 12 2" xfId="14367"/>
    <cellStyle name="SAPLocked 2 3 13" xfId="14368"/>
    <cellStyle name="SAPLocked 2 3 2" xfId="14369"/>
    <cellStyle name="SAPLocked 2 3 2 10" xfId="14370"/>
    <cellStyle name="SAPLocked 2 3 2 10 2" xfId="14371"/>
    <cellStyle name="SAPLocked 2 3 2 11" xfId="14372"/>
    <cellStyle name="SAPLocked 2 3 2 11 2" xfId="14373"/>
    <cellStyle name="SAPLocked 2 3 2 12" xfId="14374"/>
    <cellStyle name="SAPLocked 2 3 2 2" xfId="14375"/>
    <cellStyle name="SAPLocked 2 3 2 2 2" xfId="14376"/>
    <cellStyle name="SAPLocked 2 3 2 3" xfId="14377"/>
    <cellStyle name="SAPLocked 2 3 2 3 2" xfId="14378"/>
    <cellStyle name="SAPLocked 2 3 2 4" xfId="14379"/>
    <cellStyle name="SAPLocked 2 3 2 4 2" xfId="14380"/>
    <cellStyle name="SAPLocked 2 3 2 5" xfId="14381"/>
    <cellStyle name="SAPLocked 2 3 2 5 2" xfId="14382"/>
    <cellStyle name="SAPLocked 2 3 2 6" xfId="14383"/>
    <cellStyle name="SAPLocked 2 3 2 6 2" xfId="14384"/>
    <cellStyle name="SAPLocked 2 3 2 7" xfId="14385"/>
    <cellStyle name="SAPLocked 2 3 2 7 2" xfId="14386"/>
    <cellStyle name="SAPLocked 2 3 2 8" xfId="14387"/>
    <cellStyle name="SAPLocked 2 3 2 8 2" xfId="14388"/>
    <cellStyle name="SAPLocked 2 3 2 9" xfId="14389"/>
    <cellStyle name="SAPLocked 2 3 2 9 2" xfId="14390"/>
    <cellStyle name="SAPLocked 2 3 3" xfId="14391"/>
    <cellStyle name="SAPLocked 2 3 3 2" xfId="14392"/>
    <cellStyle name="SAPLocked 2 3 4" xfId="14393"/>
    <cellStyle name="SAPLocked 2 3 4 2" xfId="14394"/>
    <cellStyle name="SAPLocked 2 3 5" xfId="14395"/>
    <cellStyle name="SAPLocked 2 3 5 2" xfId="14396"/>
    <cellStyle name="SAPLocked 2 3 6" xfId="14397"/>
    <cellStyle name="SAPLocked 2 3 6 2" xfId="14398"/>
    <cellStyle name="SAPLocked 2 3 7" xfId="14399"/>
    <cellStyle name="SAPLocked 2 3 7 2" xfId="14400"/>
    <cellStyle name="SAPLocked 2 3 8" xfId="14401"/>
    <cellStyle name="SAPLocked 2 3 8 2" xfId="14402"/>
    <cellStyle name="SAPLocked 2 3 9" xfId="14403"/>
    <cellStyle name="SAPLocked 2 3 9 2" xfId="14404"/>
    <cellStyle name="SAPLocked 2 30" xfId="14405"/>
    <cellStyle name="SAPLocked 2 4" xfId="14406"/>
    <cellStyle name="SAPLocked 2 4 10" xfId="14407"/>
    <cellStyle name="SAPLocked 2 4 10 2" xfId="14408"/>
    <cellStyle name="SAPLocked 2 4 11" xfId="14409"/>
    <cellStyle name="SAPLocked 2 4 11 2" xfId="14410"/>
    <cellStyle name="SAPLocked 2 4 12" xfId="14411"/>
    <cellStyle name="SAPLocked 2 4 12 2" xfId="14412"/>
    <cellStyle name="SAPLocked 2 4 13" xfId="14413"/>
    <cellStyle name="SAPLocked 2 4 2" xfId="14414"/>
    <cellStyle name="SAPLocked 2 4 2 10" xfId="14415"/>
    <cellStyle name="SAPLocked 2 4 2 10 2" xfId="14416"/>
    <cellStyle name="SAPLocked 2 4 2 11" xfId="14417"/>
    <cellStyle name="SAPLocked 2 4 2 11 2" xfId="14418"/>
    <cellStyle name="SAPLocked 2 4 2 12" xfId="14419"/>
    <cellStyle name="SAPLocked 2 4 2 2" xfId="14420"/>
    <cellStyle name="SAPLocked 2 4 2 2 2" xfId="14421"/>
    <cellStyle name="SAPLocked 2 4 2 3" xfId="14422"/>
    <cellStyle name="SAPLocked 2 4 2 3 2" xfId="14423"/>
    <cellStyle name="SAPLocked 2 4 2 4" xfId="14424"/>
    <cellStyle name="SAPLocked 2 4 2 4 2" xfId="14425"/>
    <cellStyle name="SAPLocked 2 4 2 5" xfId="14426"/>
    <cellStyle name="SAPLocked 2 4 2 5 2" xfId="14427"/>
    <cellStyle name="SAPLocked 2 4 2 6" xfId="14428"/>
    <cellStyle name="SAPLocked 2 4 2 6 2" xfId="14429"/>
    <cellStyle name="SAPLocked 2 4 2 7" xfId="14430"/>
    <cellStyle name="SAPLocked 2 4 2 7 2" xfId="14431"/>
    <cellStyle name="SAPLocked 2 4 2 8" xfId="14432"/>
    <cellStyle name="SAPLocked 2 4 2 8 2" xfId="14433"/>
    <cellStyle name="SAPLocked 2 4 2 9" xfId="14434"/>
    <cellStyle name="SAPLocked 2 4 2 9 2" xfId="14435"/>
    <cellStyle name="SAPLocked 2 4 3" xfId="14436"/>
    <cellStyle name="SAPLocked 2 4 3 2" xfId="14437"/>
    <cellStyle name="SAPLocked 2 4 4" xfId="14438"/>
    <cellStyle name="SAPLocked 2 4 4 2" xfId="14439"/>
    <cellStyle name="SAPLocked 2 4 5" xfId="14440"/>
    <cellStyle name="SAPLocked 2 4 5 2" xfId="14441"/>
    <cellStyle name="SAPLocked 2 4 6" xfId="14442"/>
    <cellStyle name="SAPLocked 2 4 6 2" xfId="14443"/>
    <cellStyle name="SAPLocked 2 4 7" xfId="14444"/>
    <cellStyle name="SAPLocked 2 4 7 2" xfId="14445"/>
    <cellStyle name="SAPLocked 2 4 8" xfId="14446"/>
    <cellStyle name="SAPLocked 2 4 8 2" xfId="14447"/>
    <cellStyle name="SAPLocked 2 4 9" xfId="14448"/>
    <cellStyle name="SAPLocked 2 4 9 2" xfId="14449"/>
    <cellStyle name="SAPLocked 2 5" xfId="14450"/>
    <cellStyle name="SAPLocked 2 5 10" xfId="14451"/>
    <cellStyle name="SAPLocked 2 5 10 2" xfId="14452"/>
    <cellStyle name="SAPLocked 2 5 11" xfId="14453"/>
    <cellStyle name="SAPLocked 2 5 11 2" xfId="14454"/>
    <cellStyle name="SAPLocked 2 5 12" xfId="14455"/>
    <cellStyle name="SAPLocked 2 5 12 2" xfId="14456"/>
    <cellStyle name="SAPLocked 2 5 13" xfId="14457"/>
    <cellStyle name="SAPLocked 2 5 2" xfId="14458"/>
    <cellStyle name="SAPLocked 2 5 2 10" xfId="14459"/>
    <cellStyle name="SAPLocked 2 5 2 10 2" xfId="14460"/>
    <cellStyle name="SAPLocked 2 5 2 11" xfId="14461"/>
    <cellStyle name="SAPLocked 2 5 2 11 2" xfId="14462"/>
    <cellStyle name="SAPLocked 2 5 2 12" xfId="14463"/>
    <cellStyle name="SAPLocked 2 5 2 2" xfId="14464"/>
    <cellStyle name="SAPLocked 2 5 2 2 2" xfId="14465"/>
    <cellStyle name="SAPLocked 2 5 2 3" xfId="14466"/>
    <cellStyle name="SAPLocked 2 5 2 3 2" xfId="14467"/>
    <cellStyle name="SAPLocked 2 5 2 4" xfId="14468"/>
    <cellStyle name="SAPLocked 2 5 2 4 2" xfId="14469"/>
    <cellStyle name="SAPLocked 2 5 2 5" xfId="14470"/>
    <cellStyle name="SAPLocked 2 5 2 5 2" xfId="14471"/>
    <cellStyle name="SAPLocked 2 5 2 6" xfId="14472"/>
    <cellStyle name="SAPLocked 2 5 2 6 2" xfId="14473"/>
    <cellStyle name="SAPLocked 2 5 2 7" xfId="14474"/>
    <cellStyle name="SAPLocked 2 5 2 7 2" xfId="14475"/>
    <cellStyle name="SAPLocked 2 5 2 8" xfId="14476"/>
    <cellStyle name="SAPLocked 2 5 2 8 2" xfId="14477"/>
    <cellStyle name="SAPLocked 2 5 2 9" xfId="14478"/>
    <cellStyle name="SAPLocked 2 5 2 9 2" xfId="14479"/>
    <cellStyle name="SAPLocked 2 5 3" xfId="14480"/>
    <cellStyle name="SAPLocked 2 5 3 2" xfId="14481"/>
    <cellStyle name="SAPLocked 2 5 4" xfId="14482"/>
    <cellStyle name="SAPLocked 2 5 4 2" xfId="14483"/>
    <cellStyle name="SAPLocked 2 5 5" xfId="14484"/>
    <cellStyle name="SAPLocked 2 5 5 2" xfId="14485"/>
    <cellStyle name="SAPLocked 2 5 6" xfId="14486"/>
    <cellStyle name="SAPLocked 2 5 6 2" xfId="14487"/>
    <cellStyle name="SAPLocked 2 5 7" xfId="14488"/>
    <cellStyle name="SAPLocked 2 5 7 2" xfId="14489"/>
    <cellStyle name="SAPLocked 2 5 8" xfId="14490"/>
    <cellStyle name="SAPLocked 2 5 8 2" xfId="14491"/>
    <cellStyle name="SAPLocked 2 5 9" xfId="14492"/>
    <cellStyle name="SAPLocked 2 5 9 2" xfId="14493"/>
    <cellStyle name="SAPLocked 2 6" xfId="14494"/>
    <cellStyle name="SAPLocked 2 6 10" xfId="14495"/>
    <cellStyle name="SAPLocked 2 6 10 2" xfId="14496"/>
    <cellStyle name="SAPLocked 2 6 11" xfId="14497"/>
    <cellStyle name="SAPLocked 2 6 11 2" xfId="14498"/>
    <cellStyle name="SAPLocked 2 6 12" xfId="14499"/>
    <cellStyle name="SAPLocked 2 6 12 2" xfId="14500"/>
    <cellStyle name="SAPLocked 2 6 13" xfId="14501"/>
    <cellStyle name="SAPLocked 2 6 2" xfId="14502"/>
    <cellStyle name="SAPLocked 2 6 2 10" xfId="14503"/>
    <cellStyle name="SAPLocked 2 6 2 10 2" xfId="14504"/>
    <cellStyle name="SAPLocked 2 6 2 11" xfId="14505"/>
    <cellStyle name="SAPLocked 2 6 2 11 2" xfId="14506"/>
    <cellStyle name="SAPLocked 2 6 2 12" xfId="14507"/>
    <cellStyle name="SAPLocked 2 6 2 2" xfId="14508"/>
    <cellStyle name="SAPLocked 2 6 2 2 2" xfId="14509"/>
    <cellStyle name="SAPLocked 2 6 2 3" xfId="14510"/>
    <cellStyle name="SAPLocked 2 6 2 3 2" xfId="14511"/>
    <cellStyle name="SAPLocked 2 6 2 4" xfId="14512"/>
    <cellStyle name="SAPLocked 2 6 2 4 2" xfId="14513"/>
    <cellStyle name="SAPLocked 2 6 2 5" xfId="14514"/>
    <cellStyle name="SAPLocked 2 6 2 5 2" xfId="14515"/>
    <cellStyle name="SAPLocked 2 6 2 6" xfId="14516"/>
    <cellStyle name="SAPLocked 2 6 2 6 2" xfId="14517"/>
    <cellStyle name="SAPLocked 2 6 2 7" xfId="14518"/>
    <cellStyle name="SAPLocked 2 6 2 7 2" xfId="14519"/>
    <cellStyle name="SAPLocked 2 6 2 8" xfId="14520"/>
    <cellStyle name="SAPLocked 2 6 2 8 2" xfId="14521"/>
    <cellStyle name="SAPLocked 2 6 2 9" xfId="14522"/>
    <cellStyle name="SAPLocked 2 6 2 9 2" xfId="14523"/>
    <cellStyle name="SAPLocked 2 6 3" xfId="14524"/>
    <cellStyle name="SAPLocked 2 6 3 2" xfId="14525"/>
    <cellStyle name="SAPLocked 2 6 4" xfId="14526"/>
    <cellStyle name="SAPLocked 2 6 4 2" xfId="14527"/>
    <cellStyle name="SAPLocked 2 6 5" xfId="14528"/>
    <cellStyle name="SAPLocked 2 6 5 2" xfId="14529"/>
    <cellStyle name="SAPLocked 2 6 6" xfId="14530"/>
    <cellStyle name="SAPLocked 2 6 6 2" xfId="14531"/>
    <cellStyle name="SAPLocked 2 6 7" xfId="14532"/>
    <cellStyle name="SAPLocked 2 6 7 2" xfId="14533"/>
    <cellStyle name="SAPLocked 2 6 8" xfId="14534"/>
    <cellStyle name="SAPLocked 2 6 8 2" xfId="14535"/>
    <cellStyle name="SAPLocked 2 6 9" xfId="14536"/>
    <cellStyle name="SAPLocked 2 6 9 2" xfId="14537"/>
    <cellStyle name="SAPLocked 2 7" xfId="14538"/>
    <cellStyle name="SAPLocked 2 7 10" xfId="14539"/>
    <cellStyle name="SAPLocked 2 7 10 2" xfId="14540"/>
    <cellStyle name="SAPLocked 2 7 11" xfId="14541"/>
    <cellStyle name="SAPLocked 2 7 11 2" xfId="14542"/>
    <cellStyle name="SAPLocked 2 7 12" xfId="14543"/>
    <cellStyle name="SAPLocked 2 7 12 2" xfId="14544"/>
    <cellStyle name="SAPLocked 2 7 13" xfId="14545"/>
    <cellStyle name="SAPLocked 2 7 2" xfId="14546"/>
    <cellStyle name="SAPLocked 2 7 2 10" xfId="14547"/>
    <cellStyle name="SAPLocked 2 7 2 10 2" xfId="14548"/>
    <cellStyle name="SAPLocked 2 7 2 11" xfId="14549"/>
    <cellStyle name="SAPLocked 2 7 2 11 2" xfId="14550"/>
    <cellStyle name="SAPLocked 2 7 2 12" xfId="14551"/>
    <cellStyle name="SAPLocked 2 7 2 2" xfId="14552"/>
    <cellStyle name="SAPLocked 2 7 2 2 2" xfId="14553"/>
    <cellStyle name="SAPLocked 2 7 2 3" xfId="14554"/>
    <cellStyle name="SAPLocked 2 7 2 3 2" xfId="14555"/>
    <cellStyle name="SAPLocked 2 7 2 4" xfId="14556"/>
    <cellStyle name="SAPLocked 2 7 2 4 2" xfId="14557"/>
    <cellStyle name="SAPLocked 2 7 2 5" xfId="14558"/>
    <cellStyle name="SAPLocked 2 7 2 5 2" xfId="14559"/>
    <cellStyle name="SAPLocked 2 7 2 6" xfId="14560"/>
    <cellStyle name="SAPLocked 2 7 2 6 2" xfId="14561"/>
    <cellStyle name="SAPLocked 2 7 2 7" xfId="14562"/>
    <cellStyle name="SAPLocked 2 7 2 7 2" xfId="14563"/>
    <cellStyle name="SAPLocked 2 7 2 8" xfId="14564"/>
    <cellStyle name="SAPLocked 2 7 2 8 2" xfId="14565"/>
    <cellStyle name="SAPLocked 2 7 2 9" xfId="14566"/>
    <cellStyle name="SAPLocked 2 7 2 9 2" xfId="14567"/>
    <cellStyle name="SAPLocked 2 7 3" xfId="14568"/>
    <cellStyle name="SAPLocked 2 7 3 2" xfId="14569"/>
    <cellStyle name="SAPLocked 2 7 4" xfId="14570"/>
    <cellStyle name="SAPLocked 2 7 4 2" xfId="14571"/>
    <cellStyle name="SAPLocked 2 7 5" xfId="14572"/>
    <cellStyle name="SAPLocked 2 7 5 2" xfId="14573"/>
    <cellStyle name="SAPLocked 2 7 6" xfId="14574"/>
    <cellStyle name="SAPLocked 2 7 6 2" xfId="14575"/>
    <cellStyle name="SAPLocked 2 7 7" xfId="14576"/>
    <cellStyle name="SAPLocked 2 7 7 2" xfId="14577"/>
    <cellStyle name="SAPLocked 2 7 8" xfId="14578"/>
    <cellStyle name="SAPLocked 2 7 8 2" xfId="14579"/>
    <cellStyle name="SAPLocked 2 7 9" xfId="14580"/>
    <cellStyle name="SAPLocked 2 7 9 2" xfId="14581"/>
    <cellStyle name="SAPLocked 2 8" xfId="14582"/>
    <cellStyle name="SAPLocked 2 8 10" xfId="14583"/>
    <cellStyle name="SAPLocked 2 8 10 2" xfId="14584"/>
    <cellStyle name="SAPLocked 2 8 11" xfId="14585"/>
    <cellStyle name="SAPLocked 2 8 11 2" xfId="14586"/>
    <cellStyle name="SAPLocked 2 8 12" xfId="14587"/>
    <cellStyle name="SAPLocked 2 8 12 2" xfId="14588"/>
    <cellStyle name="SAPLocked 2 8 13" xfId="14589"/>
    <cellStyle name="SAPLocked 2 8 2" xfId="14590"/>
    <cellStyle name="SAPLocked 2 8 2 10" xfId="14591"/>
    <cellStyle name="SAPLocked 2 8 2 10 2" xfId="14592"/>
    <cellStyle name="SAPLocked 2 8 2 11" xfId="14593"/>
    <cellStyle name="SAPLocked 2 8 2 11 2" xfId="14594"/>
    <cellStyle name="SAPLocked 2 8 2 12" xfId="14595"/>
    <cellStyle name="SAPLocked 2 8 2 2" xfId="14596"/>
    <cellStyle name="SAPLocked 2 8 2 2 2" xfId="14597"/>
    <cellStyle name="SAPLocked 2 8 2 3" xfId="14598"/>
    <cellStyle name="SAPLocked 2 8 2 3 2" xfId="14599"/>
    <cellStyle name="SAPLocked 2 8 2 4" xfId="14600"/>
    <cellStyle name="SAPLocked 2 8 2 4 2" xfId="14601"/>
    <cellStyle name="SAPLocked 2 8 2 5" xfId="14602"/>
    <cellStyle name="SAPLocked 2 8 2 5 2" xfId="14603"/>
    <cellStyle name="SAPLocked 2 8 2 6" xfId="14604"/>
    <cellStyle name="SAPLocked 2 8 2 6 2" xfId="14605"/>
    <cellStyle name="SAPLocked 2 8 2 7" xfId="14606"/>
    <cellStyle name="SAPLocked 2 8 2 7 2" xfId="14607"/>
    <cellStyle name="SAPLocked 2 8 2 8" xfId="14608"/>
    <cellStyle name="SAPLocked 2 8 2 8 2" xfId="14609"/>
    <cellStyle name="SAPLocked 2 8 2 9" xfId="14610"/>
    <cellStyle name="SAPLocked 2 8 2 9 2" xfId="14611"/>
    <cellStyle name="SAPLocked 2 8 3" xfId="14612"/>
    <cellStyle name="SAPLocked 2 8 3 2" xfId="14613"/>
    <cellStyle name="SAPLocked 2 8 4" xfId="14614"/>
    <cellStyle name="SAPLocked 2 8 4 2" xfId="14615"/>
    <cellStyle name="SAPLocked 2 8 5" xfId="14616"/>
    <cellStyle name="SAPLocked 2 8 5 2" xfId="14617"/>
    <cellStyle name="SAPLocked 2 8 6" xfId="14618"/>
    <cellStyle name="SAPLocked 2 8 6 2" xfId="14619"/>
    <cellStyle name="SAPLocked 2 8 7" xfId="14620"/>
    <cellStyle name="SAPLocked 2 8 7 2" xfId="14621"/>
    <cellStyle name="SAPLocked 2 8 8" xfId="14622"/>
    <cellStyle name="SAPLocked 2 8 8 2" xfId="14623"/>
    <cellStyle name="SAPLocked 2 8 9" xfId="14624"/>
    <cellStyle name="SAPLocked 2 8 9 2" xfId="14625"/>
    <cellStyle name="SAPLocked 2 9" xfId="14626"/>
    <cellStyle name="SAPLocked 2 9 10" xfId="14627"/>
    <cellStyle name="SAPLocked 2 9 10 2" xfId="14628"/>
    <cellStyle name="SAPLocked 2 9 11" xfId="14629"/>
    <cellStyle name="SAPLocked 2 9 11 2" xfId="14630"/>
    <cellStyle name="SAPLocked 2 9 12" xfId="14631"/>
    <cellStyle name="SAPLocked 2 9 12 2" xfId="14632"/>
    <cellStyle name="SAPLocked 2 9 13" xfId="14633"/>
    <cellStyle name="SAPLocked 2 9 2" xfId="14634"/>
    <cellStyle name="SAPLocked 2 9 2 10" xfId="14635"/>
    <cellStyle name="SAPLocked 2 9 2 10 2" xfId="14636"/>
    <cellStyle name="SAPLocked 2 9 2 11" xfId="14637"/>
    <cellStyle name="SAPLocked 2 9 2 11 2" xfId="14638"/>
    <cellStyle name="SAPLocked 2 9 2 12" xfId="14639"/>
    <cellStyle name="SAPLocked 2 9 2 2" xfId="14640"/>
    <cellStyle name="SAPLocked 2 9 2 2 2" xfId="14641"/>
    <cellStyle name="SAPLocked 2 9 2 3" xfId="14642"/>
    <cellStyle name="SAPLocked 2 9 2 3 2" xfId="14643"/>
    <cellStyle name="SAPLocked 2 9 2 4" xfId="14644"/>
    <cellStyle name="SAPLocked 2 9 2 4 2" xfId="14645"/>
    <cellStyle name="SAPLocked 2 9 2 5" xfId="14646"/>
    <cellStyle name="SAPLocked 2 9 2 5 2" xfId="14647"/>
    <cellStyle name="SAPLocked 2 9 2 6" xfId="14648"/>
    <cellStyle name="SAPLocked 2 9 2 6 2" xfId="14649"/>
    <cellStyle name="SAPLocked 2 9 2 7" xfId="14650"/>
    <cellStyle name="SAPLocked 2 9 2 7 2" xfId="14651"/>
    <cellStyle name="SAPLocked 2 9 2 8" xfId="14652"/>
    <cellStyle name="SAPLocked 2 9 2 8 2" xfId="14653"/>
    <cellStyle name="SAPLocked 2 9 2 9" xfId="14654"/>
    <cellStyle name="SAPLocked 2 9 2 9 2" xfId="14655"/>
    <cellStyle name="SAPLocked 2 9 3" xfId="14656"/>
    <cellStyle name="SAPLocked 2 9 3 2" xfId="14657"/>
    <cellStyle name="SAPLocked 2 9 4" xfId="14658"/>
    <cellStyle name="SAPLocked 2 9 4 2" xfId="14659"/>
    <cellStyle name="SAPLocked 2 9 5" xfId="14660"/>
    <cellStyle name="SAPLocked 2 9 5 2" xfId="14661"/>
    <cellStyle name="SAPLocked 2 9 6" xfId="14662"/>
    <cellStyle name="SAPLocked 2 9 6 2" xfId="14663"/>
    <cellStyle name="SAPLocked 2 9 7" xfId="14664"/>
    <cellStyle name="SAPLocked 2 9 7 2" xfId="14665"/>
    <cellStyle name="SAPLocked 2 9 8" xfId="14666"/>
    <cellStyle name="SAPLocked 2 9 8 2" xfId="14667"/>
    <cellStyle name="SAPLocked 2 9 9" xfId="14668"/>
    <cellStyle name="SAPLocked 2 9 9 2" xfId="14669"/>
    <cellStyle name="SAPLocked 20" xfId="14670"/>
    <cellStyle name="SAPLocked 20 10" xfId="14671"/>
    <cellStyle name="SAPLocked 20 10 2" xfId="14672"/>
    <cellStyle name="SAPLocked 20 11" xfId="14673"/>
    <cellStyle name="SAPLocked 20 11 2" xfId="14674"/>
    <cellStyle name="SAPLocked 20 12" xfId="14675"/>
    <cellStyle name="SAPLocked 20 12 2" xfId="14676"/>
    <cellStyle name="SAPLocked 20 13" xfId="14677"/>
    <cellStyle name="SAPLocked 20 2" xfId="14678"/>
    <cellStyle name="SAPLocked 20 2 10" xfId="14679"/>
    <cellStyle name="SAPLocked 20 2 10 2" xfId="14680"/>
    <cellStyle name="SAPLocked 20 2 11" xfId="14681"/>
    <cellStyle name="SAPLocked 20 2 11 2" xfId="14682"/>
    <cellStyle name="SAPLocked 20 2 12" xfId="14683"/>
    <cellStyle name="SAPLocked 20 2 2" xfId="14684"/>
    <cellStyle name="SAPLocked 20 2 2 2" xfId="14685"/>
    <cellStyle name="SAPLocked 20 2 3" xfId="14686"/>
    <cellStyle name="SAPLocked 20 2 3 2" xfId="14687"/>
    <cellStyle name="SAPLocked 20 2 4" xfId="14688"/>
    <cellStyle name="SAPLocked 20 2 4 2" xfId="14689"/>
    <cellStyle name="SAPLocked 20 2 5" xfId="14690"/>
    <cellStyle name="SAPLocked 20 2 5 2" xfId="14691"/>
    <cellStyle name="SAPLocked 20 2 6" xfId="14692"/>
    <cellStyle name="SAPLocked 20 2 6 2" xfId="14693"/>
    <cellStyle name="SAPLocked 20 2 7" xfId="14694"/>
    <cellStyle name="SAPLocked 20 2 7 2" xfId="14695"/>
    <cellStyle name="SAPLocked 20 2 8" xfId="14696"/>
    <cellStyle name="SAPLocked 20 2 8 2" xfId="14697"/>
    <cellStyle name="SAPLocked 20 2 9" xfId="14698"/>
    <cellStyle name="SAPLocked 20 2 9 2" xfId="14699"/>
    <cellStyle name="SAPLocked 20 3" xfId="14700"/>
    <cellStyle name="SAPLocked 20 3 2" xfId="14701"/>
    <cellStyle name="SAPLocked 20 4" xfId="14702"/>
    <cellStyle name="SAPLocked 20 4 2" xfId="14703"/>
    <cellStyle name="SAPLocked 20 5" xfId="14704"/>
    <cellStyle name="SAPLocked 20 5 2" xfId="14705"/>
    <cellStyle name="SAPLocked 20 6" xfId="14706"/>
    <cellStyle name="SAPLocked 20 6 2" xfId="14707"/>
    <cellStyle name="SAPLocked 20 7" xfId="14708"/>
    <cellStyle name="SAPLocked 20 7 2" xfId="14709"/>
    <cellStyle name="SAPLocked 20 8" xfId="14710"/>
    <cellStyle name="SAPLocked 20 8 2" xfId="14711"/>
    <cellStyle name="SAPLocked 20 9" xfId="14712"/>
    <cellStyle name="SAPLocked 20 9 2" xfId="14713"/>
    <cellStyle name="SAPLocked 21" xfId="14714"/>
    <cellStyle name="SAPLocked 21 10" xfId="14715"/>
    <cellStyle name="SAPLocked 21 10 2" xfId="14716"/>
    <cellStyle name="SAPLocked 21 11" xfId="14717"/>
    <cellStyle name="SAPLocked 21 11 2" xfId="14718"/>
    <cellStyle name="SAPLocked 21 12" xfId="14719"/>
    <cellStyle name="SAPLocked 21 12 2" xfId="14720"/>
    <cellStyle name="SAPLocked 21 13" xfId="14721"/>
    <cellStyle name="SAPLocked 21 2" xfId="14722"/>
    <cellStyle name="SAPLocked 21 2 10" xfId="14723"/>
    <cellStyle name="SAPLocked 21 2 10 2" xfId="14724"/>
    <cellStyle name="SAPLocked 21 2 11" xfId="14725"/>
    <cellStyle name="SAPLocked 21 2 11 2" xfId="14726"/>
    <cellStyle name="SAPLocked 21 2 12" xfId="14727"/>
    <cellStyle name="SAPLocked 21 2 2" xfId="14728"/>
    <cellStyle name="SAPLocked 21 2 2 2" xfId="14729"/>
    <cellStyle name="SAPLocked 21 2 3" xfId="14730"/>
    <cellStyle name="SAPLocked 21 2 3 2" xfId="14731"/>
    <cellStyle name="SAPLocked 21 2 4" xfId="14732"/>
    <cellStyle name="SAPLocked 21 2 4 2" xfId="14733"/>
    <cellStyle name="SAPLocked 21 2 5" xfId="14734"/>
    <cellStyle name="SAPLocked 21 2 5 2" xfId="14735"/>
    <cellStyle name="SAPLocked 21 2 6" xfId="14736"/>
    <cellStyle name="SAPLocked 21 2 6 2" xfId="14737"/>
    <cellStyle name="SAPLocked 21 2 7" xfId="14738"/>
    <cellStyle name="SAPLocked 21 2 7 2" xfId="14739"/>
    <cellStyle name="SAPLocked 21 2 8" xfId="14740"/>
    <cellStyle name="SAPLocked 21 2 8 2" xfId="14741"/>
    <cellStyle name="SAPLocked 21 2 9" xfId="14742"/>
    <cellStyle name="SAPLocked 21 2 9 2" xfId="14743"/>
    <cellStyle name="SAPLocked 21 3" xfId="14744"/>
    <cellStyle name="SAPLocked 21 3 2" xfId="14745"/>
    <cellStyle name="SAPLocked 21 4" xfId="14746"/>
    <cellStyle name="SAPLocked 21 4 2" xfId="14747"/>
    <cellStyle name="SAPLocked 21 5" xfId="14748"/>
    <cellStyle name="SAPLocked 21 5 2" xfId="14749"/>
    <cellStyle name="SAPLocked 21 6" xfId="14750"/>
    <cellStyle name="SAPLocked 21 6 2" xfId="14751"/>
    <cellStyle name="SAPLocked 21 7" xfId="14752"/>
    <cellStyle name="SAPLocked 21 7 2" xfId="14753"/>
    <cellStyle name="SAPLocked 21 8" xfId="14754"/>
    <cellStyle name="SAPLocked 21 8 2" xfId="14755"/>
    <cellStyle name="SAPLocked 21 9" xfId="14756"/>
    <cellStyle name="SAPLocked 21 9 2" xfId="14757"/>
    <cellStyle name="SAPLocked 22" xfId="14758"/>
    <cellStyle name="SAPLocked 22 10" xfId="14759"/>
    <cellStyle name="SAPLocked 22 10 2" xfId="14760"/>
    <cellStyle name="SAPLocked 22 11" xfId="14761"/>
    <cellStyle name="SAPLocked 22 11 2" xfId="14762"/>
    <cellStyle name="SAPLocked 22 12" xfId="14763"/>
    <cellStyle name="SAPLocked 22 2" xfId="14764"/>
    <cellStyle name="SAPLocked 22 2 2" xfId="14765"/>
    <cellStyle name="SAPLocked 22 3" xfId="14766"/>
    <cellStyle name="SAPLocked 22 3 2" xfId="14767"/>
    <cellStyle name="SAPLocked 22 4" xfId="14768"/>
    <cellStyle name="SAPLocked 22 4 2" xfId="14769"/>
    <cellStyle name="SAPLocked 22 5" xfId="14770"/>
    <cellStyle name="SAPLocked 22 5 2" xfId="14771"/>
    <cellStyle name="SAPLocked 22 6" xfId="14772"/>
    <cellStyle name="SAPLocked 22 6 2" xfId="14773"/>
    <cellStyle name="SAPLocked 22 7" xfId="14774"/>
    <cellStyle name="SAPLocked 22 7 2" xfId="14775"/>
    <cellStyle name="SAPLocked 22 8" xfId="14776"/>
    <cellStyle name="SAPLocked 22 8 2" xfId="14777"/>
    <cellStyle name="SAPLocked 22 9" xfId="14778"/>
    <cellStyle name="SAPLocked 22 9 2" xfId="14779"/>
    <cellStyle name="SAPLocked 23" xfId="14780"/>
    <cellStyle name="SAPLocked 23 2" xfId="14781"/>
    <cellStyle name="SAPLocked 24" xfId="14782"/>
    <cellStyle name="SAPLocked 24 2" xfId="14783"/>
    <cellStyle name="SAPLocked 25" xfId="14784"/>
    <cellStyle name="SAPLocked 25 2" xfId="14785"/>
    <cellStyle name="SAPLocked 26" xfId="14786"/>
    <cellStyle name="SAPLocked 26 2" xfId="14787"/>
    <cellStyle name="SAPLocked 27" xfId="14788"/>
    <cellStyle name="SAPLocked 27 2" xfId="14789"/>
    <cellStyle name="SAPLocked 28" xfId="14790"/>
    <cellStyle name="SAPLocked 28 2" xfId="14791"/>
    <cellStyle name="SAPLocked 29" xfId="14792"/>
    <cellStyle name="SAPLocked 29 2" xfId="14793"/>
    <cellStyle name="SAPLocked 3" xfId="14794"/>
    <cellStyle name="SAPLocked 3 10" xfId="14795"/>
    <cellStyle name="SAPLocked 3 10 2" xfId="14796"/>
    <cellStyle name="SAPLocked 3 11" xfId="14797"/>
    <cellStyle name="SAPLocked 3 11 2" xfId="14798"/>
    <cellStyle name="SAPLocked 3 12" xfId="14799"/>
    <cellStyle name="SAPLocked 3 12 2" xfId="14800"/>
    <cellStyle name="SAPLocked 3 13" xfId="14801"/>
    <cellStyle name="SAPLocked 3 2" xfId="14802"/>
    <cellStyle name="SAPLocked 3 2 10" xfId="14803"/>
    <cellStyle name="SAPLocked 3 2 10 2" xfId="14804"/>
    <cellStyle name="SAPLocked 3 2 11" xfId="14805"/>
    <cellStyle name="SAPLocked 3 2 11 2" xfId="14806"/>
    <cellStyle name="SAPLocked 3 2 12" xfId="14807"/>
    <cellStyle name="SAPLocked 3 2 2" xfId="14808"/>
    <cellStyle name="SAPLocked 3 2 2 2" xfId="14809"/>
    <cellStyle name="SAPLocked 3 2 3" xfId="14810"/>
    <cellStyle name="SAPLocked 3 2 3 2" xfId="14811"/>
    <cellStyle name="SAPLocked 3 2 4" xfId="14812"/>
    <cellStyle name="SAPLocked 3 2 4 2" xfId="14813"/>
    <cellStyle name="SAPLocked 3 2 5" xfId="14814"/>
    <cellStyle name="SAPLocked 3 2 5 2" xfId="14815"/>
    <cellStyle name="SAPLocked 3 2 6" xfId="14816"/>
    <cellStyle name="SAPLocked 3 2 6 2" xfId="14817"/>
    <cellStyle name="SAPLocked 3 2 7" xfId="14818"/>
    <cellStyle name="SAPLocked 3 2 7 2" xfId="14819"/>
    <cellStyle name="SAPLocked 3 2 8" xfId="14820"/>
    <cellStyle name="SAPLocked 3 2 8 2" xfId="14821"/>
    <cellStyle name="SAPLocked 3 2 9" xfId="14822"/>
    <cellStyle name="SAPLocked 3 2 9 2" xfId="14823"/>
    <cellStyle name="SAPLocked 3 3" xfId="14824"/>
    <cellStyle name="SAPLocked 3 3 2" xfId="14825"/>
    <cellStyle name="SAPLocked 3 4" xfId="14826"/>
    <cellStyle name="SAPLocked 3 4 2" xfId="14827"/>
    <cellStyle name="SAPLocked 3 5" xfId="14828"/>
    <cellStyle name="SAPLocked 3 5 2" xfId="14829"/>
    <cellStyle name="SAPLocked 3 6" xfId="14830"/>
    <cellStyle name="SAPLocked 3 6 2" xfId="14831"/>
    <cellStyle name="SAPLocked 3 7" xfId="14832"/>
    <cellStyle name="SAPLocked 3 7 2" xfId="14833"/>
    <cellStyle name="SAPLocked 3 8" xfId="14834"/>
    <cellStyle name="SAPLocked 3 8 2" xfId="14835"/>
    <cellStyle name="SAPLocked 3 9" xfId="14836"/>
    <cellStyle name="SAPLocked 3 9 2" xfId="14837"/>
    <cellStyle name="SAPLocked 30" xfId="14838"/>
    <cellStyle name="SAPLocked 30 2" xfId="14839"/>
    <cellStyle name="SAPLocked 31" xfId="14840"/>
    <cellStyle name="SAPLocked 4" xfId="14841"/>
    <cellStyle name="SAPLocked 4 10" xfId="14842"/>
    <cellStyle name="SAPLocked 4 10 2" xfId="14843"/>
    <cellStyle name="SAPLocked 4 11" xfId="14844"/>
    <cellStyle name="SAPLocked 4 11 2" xfId="14845"/>
    <cellStyle name="SAPLocked 4 12" xfId="14846"/>
    <cellStyle name="SAPLocked 4 12 2" xfId="14847"/>
    <cellStyle name="SAPLocked 4 13" xfId="14848"/>
    <cellStyle name="SAPLocked 4 2" xfId="14849"/>
    <cellStyle name="SAPLocked 4 2 10" xfId="14850"/>
    <cellStyle name="SAPLocked 4 2 10 2" xfId="14851"/>
    <cellStyle name="SAPLocked 4 2 11" xfId="14852"/>
    <cellStyle name="SAPLocked 4 2 11 2" xfId="14853"/>
    <cellStyle name="SAPLocked 4 2 12" xfId="14854"/>
    <cellStyle name="SAPLocked 4 2 2" xfId="14855"/>
    <cellStyle name="SAPLocked 4 2 2 2" xfId="14856"/>
    <cellStyle name="SAPLocked 4 2 3" xfId="14857"/>
    <cellStyle name="SAPLocked 4 2 3 2" xfId="14858"/>
    <cellStyle name="SAPLocked 4 2 4" xfId="14859"/>
    <cellStyle name="SAPLocked 4 2 4 2" xfId="14860"/>
    <cellStyle name="SAPLocked 4 2 5" xfId="14861"/>
    <cellStyle name="SAPLocked 4 2 5 2" xfId="14862"/>
    <cellStyle name="SAPLocked 4 2 6" xfId="14863"/>
    <cellStyle name="SAPLocked 4 2 6 2" xfId="14864"/>
    <cellStyle name="SAPLocked 4 2 7" xfId="14865"/>
    <cellStyle name="SAPLocked 4 2 7 2" xfId="14866"/>
    <cellStyle name="SAPLocked 4 2 8" xfId="14867"/>
    <cellStyle name="SAPLocked 4 2 8 2" xfId="14868"/>
    <cellStyle name="SAPLocked 4 2 9" xfId="14869"/>
    <cellStyle name="SAPLocked 4 2 9 2" xfId="14870"/>
    <cellStyle name="SAPLocked 4 3" xfId="14871"/>
    <cellStyle name="SAPLocked 4 3 2" xfId="14872"/>
    <cellStyle name="SAPLocked 4 4" xfId="14873"/>
    <cellStyle name="SAPLocked 4 4 2" xfId="14874"/>
    <cellStyle name="SAPLocked 4 5" xfId="14875"/>
    <cellStyle name="SAPLocked 4 5 2" xfId="14876"/>
    <cellStyle name="SAPLocked 4 6" xfId="14877"/>
    <cellStyle name="SAPLocked 4 6 2" xfId="14878"/>
    <cellStyle name="SAPLocked 4 7" xfId="14879"/>
    <cellStyle name="SAPLocked 4 7 2" xfId="14880"/>
    <cellStyle name="SAPLocked 4 8" xfId="14881"/>
    <cellStyle name="SAPLocked 4 8 2" xfId="14882"/>
    <cellStyle name="SAPLocked 4 9" xfId="14883"/>
    <cellStyle name="SAPLocked 4 9 2" xfId="14884"/>
    <cellStyle name="SAPLocked 5" xfId="14885"/>
    <cellStyle name="SAPLocked 5 10" xfId="14886"/>
    <cellStyle name="SAPLocked 5 10 2" xfId="14887"/>
    <cellStyle name="SAPLocked 5 11" xfId="14888"/>
    <cellStyle name="SAPLocked 5 11 2" xfId="14889"/>
    <cellStyle name="SAPLocked 5 12" xfId="14890"/>
    <cellStyle name="SAPLocked 5 12 2" xfId="14891"/>
    <cellStyle name="SAPLocked 5 13" xfId="14892"/>
    <cellStyle name="SAPLocked 5 2" xfId="14893"/>
    <cellStyle name="SAPLocked 5 2 10" xfId="14894"/>
    <cellStyle name="SAPLocked 5 2 10 2" xfId="14895"/>
    <cellStyle name="SAPLocked 5 2 11" xfId="14896"/>
    <cellStyle name="SAPLocked 5 2 11 2" xfId="14897"/>
    <cellStyle name="SAPLocked 5 2 12" xfId="14898"/>
    <cellStyle name="SAPLocked 5 2 2" xfId="14899"/>
    <cellStyle name="SAPLocked 5 2 2 2" xfId="14900"/>
    <cellStyle name="SAPLocked 5 2 3" xfId="14901"/>
    <cellStyle name="SAPLocked 5 2 3 2" xfId="14902"/>
    <cellStyle name="SAPLocked 5 2 4" xfId="14903"/>
    <cellStyle name="SAPLocked 5 2 4 2" xfId="14904"/>
    <cellStyle name="SAPLocked 5 2 5" xfId="14905"/>
    <cellStyle name="SAPLocked 5 2 5 2" xfId="14906"/>
    <cellStyle name="SAPLocked 5 2 6" xfId="14907"/>
    <cellStyle name="SAPLocked 5 2 6 2" xfId="14908"/>
    <cellStyle name="SAPLocked 5 2 7" xfId="14909"/>
    <cellStyle name="SAPLocked 5 2 7 2" xfId="14910"/>
    <cellStyle name="SAPLocked 5 2 8" xfId="14911"/>
    <cellStyle name="SAPLocked 5 2 8 2" xfId="14912"/>
    <cellStyle name="SAPLocked 5 2 9" xfId="14913"/>
    <cellStyle name="SAPLocked 5 2 9 2" xfId="14914"/>
    <cellStyle name="SAPLocked 5 3" xfId="14915"/>
    <cellStyle name="SAPLocked 5 3 2" xfId="14916"/>
    <cellStyle name="SAPLocked 5 4" xfId="14917"/>
    <cellStyle name="SAPLocked 5 4 2" xfId="14918"/>
    <cellStyle name="SAPLocked 5 5" xfId="14919"/>
    <cellStyle name="SAPLocked 5 5 2" xfId="14920"/>
    <cellStyle name="SAPLocked 5 6" xfId="14921"/>
    <cellStyle name="SAPLocked 5 6 2" xfId="14922"/>
    <cellStyle name="SAPLocked 5 7" xfId="14923"/>
    <cellStyle name="SAPLocked 5 7 2" xfId="14924"/>
    <cellStyle name="SAPLocked 5 8" xfId="14925"/>
    <cellStyle name="SAPLocked 5 8 2" xfId="14926"/>
    <cellStyle name="SAPLocked 5 9" xfId="14927"/>
    <cellStyle name="SAPLocked 5 9 2" xfId="14928"/>
    <cellStyle name="SAPLocked 6" xfId="14929"/>
    <cellStyle name="SAPLocked 6 10" xfId="14930"/>
    <cellStyle name="SAPLocked 6 10 2" xfId="14931"/>
    <cellStyle name="SAPLocked 6 11" xfId="14932"/>
    <cellStyle name="SAPLocked 6 11 2" xfId="14933"/>
    <cellStyle name="SAPLocked 6 12" xfId="14934"/>
    <cellStyle name="SAPLocked 6 12 2" xfId="14935"/>
    <cellStyle name="SAPLocked 6 13" xfId="14936"/>
    <cellStyle name="SAPLocked 6 2" xfId="14937"/>
    <cellStyle name="SAPLocked 6 2 10" xfId="14938"/>
    <cellStyle name="SAPLocked 6 2 10 2" xfId="14939"/>
    <cellStyle name="SAPLocked 6 2 11" xfId="14940"/>
    <cellStyle name="SAPLocked 6 2 11 2" xfId="14941"/>
    <cellStyle name="SAPLocked 6 2 12" xfId="14942"/>
    <cellStyle name="SAPLocked 6 2 2" xfId="14943"/>
    <cellStyle name="SAPLocked 6 2 2 2" xfId="14944"/>
    <cellStyle name="SAPLocked 6 2 3" xfId="14945"/>
    <cellStyle name="SAPLocked 6 2 3 2" xfId="14946"/>
    <cellStyle name="SAPLocked 6 2 4" xfId="14947"/>
    <cellStyle name="SAPLocked 6 2 4 2" xfId="14948"/>
    <cellStyle name="SAPLocked 6 2 5" xfId="14949"/>
    <cellStyle name="SAPLocked 6 2 5 2" xfId="14950"/>
    <cellStyle name="SAPLocked 6 2 6" xfId="14951"/>
    <cellStyle name="SAPLocked 6 2 6 2" xfId="14952"/>
    <cellStyle name="SAPLocked 6 2 7" xfId="14953"/>
    <cellStyle name="SAPLocked 6 2 7 2" xfId="14954"/>
    <cellStyle name="SAPLocked 6 2 8" xfId="14955"/>
    <cellStyle name="SAPLocked 6 2 8 2" xfId="14956"/>
    <cellStyle name="SAPLocked 6 2 9" xfId="14957"/>
    <cellStyle name="SAPLocked 6 2 9 2" xfId="14958"/>
    <cellStyle name="SAPLocked 6 3" xfId="14959"/>
    <cellStyle name="SAPLocked 6 3 2" xfId="14960"/>
    <cellStyle name="SAPLocked 6 4" xfId="14961"/>
    <cellStyle name="SAPLocked 6 4 2" xfId="14962"/>
    <cellStyle name="SAPLocked 6 5" xfId="14963"/>
    <cellStyle name="SAPLocked 6 5 2" xfId="14964"/>
    <cellStyle name="SAPLocked 6 6" xfId="14965"/>
    <cellStyle name="SAPLocked 6 6 2" xfId="14966"/>
    <cellStyle name="SAPLocked 6 7" xfId="14967"/>
    <cellStyle name="SAPLocked 6 7 2" xfId="14968"/>
    <cellStyle name="SAPLocked 6 8" xfId="14969"/>
    <cellStyle name="SAPLocked 6 8 2" xfId="14970"/>
    <cellStyle name="SAPLocked 6 9" xfId="14971"/>
    <cellStyle name="SAPLocked 6 9 2" xfId="14972"/>
    <cellStyle name="SAPLocked 7" xfId="14973"/>
    <cellStyle name="SAPLocked 7 10" xfId="14974"/>
    <cellStyle name="SAPLocked 7 10 2" xfId="14975"/>
    <cellStyle name="SAPLocked 7 11" xfId="14976"/>
    <cellStyle name="SAPLocked 7 11 2" xfId="14977"/>
    <cellStyle name="SAPLocked 7 12" xfId="14978"/>
    <cellStyle name="SAPLocked 7 12 2" xfId="14979"/>
    <cellStyle name="SAPLocked 7 13" xfId="14980"/>
    <cellStyle name="SAPLocked 7 2" xfId="14981"/>
    <cellStyle name="SAPLocked 7 2 10" xfId="14982"/>
    <cellStyle name="SAPLocked 7 2 10 2" xfId="14983"/>
    <cellStyle name="SAPLocked 7 2 11" xfId="14984"/>
    <cellStyle name="SAPLocked 7 2 11 2" xfId="14985"/>
    <cellStyle name="SAPLocked 7 2 12" xfId="14986"/>
    <cellStyle name="SAPLocked 7 2 2" xfId="14987"/>
    <cellStyle name="SAPLocked 7 2 2 2" xfId="14988"/>
    <cellStyle name="SAPLocked 7 2 3" xfId="14989"/>
    <cellStyle name="SAPLocked 7 2 3 2" xfId="14990"/>
    <cellStyle name="SAPLocked 7 2 4" xfId="14991"/>
    <cellStyle name="SAPLocked 7 2 4 2" xfId="14992"/>
    <cellStyle name="SAPLocked 7 2 5" xfId="14993"/>
    <cellStyle name="SAPLocked 7 2 5 2" xfId="14994"/>
    <cellStyle name="SAPLocked 7 2 6" xfId="14995"/>
    <cellStyle name="SAPLocked 7 2 6 2" xfId="14996"/>
    <cellStyle name="SAPLocked 7 2 7" xfId="14997"/>
    <cellStyle name="SAPLocked 7 2 7 2" xfId="14998"/>
    <cellStyle name="SAPLocked 7 2 8" xfId="14999"/>
    <cellStyle name="SAPLocked 7 2 8 2" xfId="15000"/>
    <cellStyle name="SAPLocked 7 2 9" xfId="15001"/>
    <cellStyle name="SAPLocked 7 2 9 2" xfId="15002"/>
    <cellStyle name="SAPLocked 7 3" xfId="15003"/>
    <cellStyle name="SAPLocked 7 3 2" xfId="15004"/>
    <cellStyle name="SAPLocked 7 4" xfId="15005"/>
    <cellStyle name="SAPLocked 7 4 2" xfId="15006"/>
    <cellStyle name="SAPLocked 7 5" xfId="15007"/>
    <cellStyle name="SAPLocked 7 5 2" xfId="15008"/>
    <cellStyle name="SAPLocked 7 6" xfId="15009"/>
    <cellStyle name="SAPLocked 7 6 2" xfId="15010"/>
    <cellStyle name="SAPLocked 7 7" xfId="15011"/>
    <cellStyle name="SAPLocked 7 7 2" xfId="15012"/>
    <cellStyle name="SAPLocked 7 8" xfId="15013"/>
    <cellStyle name="SAPLocked 7 8 2" xfId="15014"/>
    <cellStyle name="SAPLocked 7 9" xfId="15015"/>
    <cellStyle name="SAPLocked 7 9 2" xfId="15016"/>
    <cellStyle name="SAPLocked 8" xfId="15017"/>
    <cellStyle name="SAPLocked 8 10" xfId="15018"/>
    <cellStyle name="SAPLocked 8 10 2" xfId="15019"/>
    <cellStyle name="SAPLocked 8 11" xfId="15020"/>
    <cellStyle name="SAPLocked 8 11 2" xfId="15021"/>
    <cellStyle name="SAPLocked 8 12" xfId="15022"/>
    <cellStyle name="SAPLocked 8 12 2" xfId="15023"/>
    <cellStyle name="SAPLocked 8 13" xfId="15024"/>
    <cellStyle name="SAPLocked 8 2" xfId="15025"/>
    <cellStyle name="SAPLocked 8 2 10" xfId="15026"/>
    <cellStyle name="SAPLocked 8 2 10 2" xfId="15027"/>
    <cellStyle name="SAPLocked 8 2 11" xfId="15028"/>
    <cellStyle name="SAPLocked 8 2 11 2" xfId="15029"/>
    <cellStyle name="SAPLocked 8 2 12" xfId="15030"/>
    <cellStyle name="SAPLocked 8 2 2" xfId="15031"/>
    <cellStyle name="SAPLocked 8 2 2 2" xfId="15032"/>
    <cellStyle name="SAPLocked 8 2 3" xfId="15033"/>
    <cellStyle name="SAPLocked 8 2 3 2" xfId="15034"/>
    <cellStyle name="SAPLocked 8 2 4" xfId="15035"/>
    <cellStyle name="SAPLocked 8 2 4 2" xfId="15036"/>
    <cellStyle name="SAPLocked 8 2 5" xfId="15037"/>
    <cellStyle name="SAPLocked 8 2 5 2" xfId="15038"/>
    <cellStyle name="SAPLocked 8 2 6" xfId="15039"/>
    <cellStyle name="SAPLocked 8 2 6 2" xfId="15040"/>
    <cellStyle name="SAPLocked 8 2 7" xfId="15041"/>
    <cellStyle name="SAPLocked 8 2 7 2" xfId="15042"/>
    <cellStyle name="SAPLocked 8 2 8" xfId="15043"/>
    <cellStyle name="SAPLocked 8 2 8 2" xfId="15044"/>
    <cellStyle name="SAPLocked 8 2 9" xfId="15045"/>
    <cellStyle name="SAPLocked 8 2 9 2" xfId="15046"/>
    <cellStyle name="SAPLocked 8 3" xfId="15047"/>
    <cellStyle name="SAPLocked 8 3 2" xfId="15048"/>
    <cellStyle name="SAPLocked 8 4" xfId="15049"/>
    <cellStyle name="SAPLocked 8 4 2" xfId="15050"/>
    <cellStyle name="SAPLocked 8 5" xfId="15051"/>
    <cellStyle name="SAPLocked 8 5 2" xfId="15052"/>
    <cellStyle name="SAPLocked 8 6" xfId="15053"/>
    <cellStyle name="SAPLocked 8 6 2" xfId="15054"/>
    <cellStyle name="SAPLocked 8 7" xfId="15055"/>
    <cellStyle name="SAPLocked 8 7 2" xfId="15056"/>
    <cellStyle name="SAPLocked 8 8" xfId="15057"/>
    <cellStyle name="SAPLocked 8 8 2" xfId="15058"/>
    <cellStyle name="SAPLocked 8 9" xfId="15059"/>
    <cellStyle name="SAPLocked 8 9 2" xfId="15060"/>
    <cellStyle name="SAPLocked 9" xfId="15061"/>
    <cellStyle name="SAPLocked 9 10" xfId="15062"/>
    <cellStyle name="SAPLocked 9 10 2" xfId="15063"/>
    <cellStyle name="SAPLocked 9 11" xfId="15064"/>
    <cellStyle name="SAPLocked 9 11 2" xfId="15065"/>
    <cellStyle name="SAPLocked 9 12" xfId="15066"/>
    <cellStyle name="SAPLocked 9 12 2" xfId="15067"/>
    <cellStyle name="SAPLocked 9 13" xfId="15068"/>
    <cellStyle name="SAPLocked 9 2" xfId="15069"/>
    <cellStyle name="SAPLocked 9 2 10" xfId="15070"/>
    <cellStyle name="SAPLocked 9 2 10 2" xfId="15071"/>
    <cellStyle name="SAPLocked 9 2 11" xfId="15072"/>
    <cellStyle name="SAPLocked 9 2 11 2" xfId="15073"/>
    <cellStyle name="SAPLocked 9 2 12" xfId="15074"/>
    <cellStyle name="SAPLocked 9 2 2" xfId="15075"/>
    <cellStyle name="SAPLocked 9 2 2 2" xfId="15076"/>
    <cellStyle name="SAPLocked 9 2 3" xfId="15077"/>
    <cellStyle name="SAPLocked 9 2 3 2" xfId="15078"/>
    <cellStyle name="SAPLocked 9 2 4" xfId="15079"/>
    <cellStyle name="SAPLocked 9 2 4 2" xfId="15080"/>
    <cellStyle name="SAPLocked 9 2 5" xfId="15081"/>
    <cellStyle name="SAPLocked 9 2 5 2" xfId="15082"/>
    <cellStyle name="SAPLocked 9 2 6" xfId="15083"/>
    <cellStyle name="SAPLocked 9 2 6 2" xfId="15084"/>
    <cellStyle name="SAPLocked 9 2 7" xfId="15085"/>
    <cellStyle name="SAPLocked 9 2 7 2" xfId="15086"/>
    <cellStyle name="SAPLocked 9 2 8" xfId="15087"/>
    <cellStyle name="SAPLocked 9 2 8 2" xfId="15088"/>
    <cellStyle name="SAPLocked 9 2 9" xfId="15089"/>
    <cellStyle name="SAPLocked 9 2 9 2" xfId="15090"/>
    <cellStyle name="SAPLocked 9 3" xfId="15091"/>
    <cellStyle name="SAPLocked 9 3 2" xfId="15092"/>
    <cellStyle name="SAPLocked 9 4" xfId="15093"/>
    <cellStyle name="SAPLocked 9 4 2" xfId="15094"/>
    <cellStyle name="SAPLocked 9 5" xfId="15095"/>
    <cellStyle name="SAPLocked 9 5 2" xfId="15096"/>
    <cellStyle name="SAPLocked 9 6" xfId="15097"/>
    <cellStyle name="SAPLocked 9 6 2" xfId="15098"/>
    <cellStyle name="SAPLocked 9 7" xfId="15099"/>
    <cellStyle name="SAPLocked 9 7 2" xfId="15100"/>
    <cellStyle name="SAPLocked 9 8" xfId="15101"/>
    <cellStyle name="SAPLocked 9 8 2" xfId="15102"/>
    <cellStyle name="SAPLocked 9 9" xfId="15103"/>
    <cellStyle name="SAPLocked 9 9 2" xfId="15104"/>
    <cellStyle name="SAPMemberCell" xfId="15105"/>
    <cellStyle name="SAPMemberTotalCell" xfId="15106"/>
    <cellStyle name="Standard_CORE_20040805_Movement types_Sets_V0.1_e" xfId="15107"/>
    <cellStyle name="STYL5 - Style5" xfId="45"/>
    <cellStyle name="STYL5 - Style5 2" xfId="15109"/>
    <cellStyle name="STYL5 - Style5 2 2" xfId="15110"/>
    <cellStyle name="STYL5 - Style5 3" xfId="15111"/>
    <cellStyle name="STYL5 - Style5 3 2" xfId="15112"/>
    <cellStyle name="STYL5 - Style5 4" xfId="15108"/>
    <cellStyle name="STYL6 - Style6" xfId="46"/>
    <cellStyle name="STYL6 - Style6 2" xfId="15114"/>
    <cellStyle name="STYL6 - Style6 2 2" xfId="15115"/>
    <cellStyle name="STYL6 - Style6 3" xfId="15116"/>
    <cellStyle name="STYL6 - Style6 3 2" xfId="15117"/>
    <cellStyle name="STYL6 - Style6 4" xfId="15113"/>
    <cellStyle name="STYLE1 - Style1" xfId="47"/>
    <cellStyle name="STYLE1 - Style1 2" xfId="15119"/>
    <cellStyle name="STYLE1 - Style1 2 2" xfId="15120"/>
    <cellStyle name="STYLE1 - Style1 3" xfId="15121"/>
    <cellStyle name="STYLE1 - Style1 3 2" xfId="15122"/>
    <cellStyle name="STYLE1 - Style1 4" xfId="15118"/>
    <cellStyle name="STYLE2 - Style2" xfId="48"/>
    <cellStyle name="STYLE2 - Style2 2" xfId="15124"/>
    <cellStyle name="STYLE2 - Style2 2 2" xfId="15125"/>
    <cellStyle name="STYLE2 - Style2 3" xfId="15126"/>
    <cellStyle name="STYLE2 - Style2 3 2" xfId="15127"/>
    <cellStyle name="STYLE2 - Style2 4" xfId="15123"/>
    <cellStyle name="STYLE3 - Style3" xfId="49"/>
    <cellStyle name="STYLE3 - Style3 2" xfId="15129"/>
    <cellStyle name="STYLE3 - Style3 2 2" xfId="15130"/>
    <cellStyle name="STYLE3 - Style3 3" xfId="15131"/>
    <cellStyle name="STYLE3 - Style3 3 2" xfId="15132"/>
    <cellStyle name="STYLE3 - Style3 4" xfId="15128"/>
    <cellStyle name="STYLE4 - Style4" xfId="50"/>
    <cellStyle name="STYLE4 - Style4 2" xfId="15134"/>
    <cellStyle name="STYLE4 - Style4 2 2" xfId="15135"/>
    <cellStyle name="STYLE4 - Style4 3" xfId="15136"/>
    <cellStyle name="STYLE4 - Style4 3 2" xfId="15137"/>
    <cellStyle name="STYLE4 - Style4 4" xfId="15133"/>
    <cellStyle name="Table  - Style5" xfId="15138"/>
    <cellStyle name="Text" xfId="15139"/>
    <cellStyle name="Title  - Style6" xfId="15140"/>
    <cellStyle name="Title 10" xfId="2038"/>
    <cellStyle name="Title 11" xfId="2039"/>
    <cellStyle name="Title 12" xfId="2040"/>
    <cellStyle name="Title 13" xfId="2041"/>
    <cellStyle name="Title 14" xfId="2042"/>
    <cellStyle name="Title 15" xfId="2043"/>
    <cellStyle name="Title 16" xfId="2044"/>
    <cellStyle name="Title 17" xfId="2045"/>
    <cellStyle name="Title 17 2" xfId="2046"/>
    <cellStyle name="Title 17 3" xfId="2047"/>
    <cellStyle name="Title 17 4" xfId="2048"/>
    <cellStyle name="Title 17 5" xfId="2049"/>
    <cellStyle name="Title 18" xfId="2050"/>
    <cellStyle name="Title 19" xfId="2051"/>
    <cellStyle name="Title 2" xfId="2052"/>
    <cellStyle name="Title 2 2" xfId="2053"/>
    <cellStyle name="Title 2 2 2" xfId="2054"/>
    <cellStyle name="Title 2 2 3" xfId="2055"/>
    <cellStyle name="Title 2 2 4" xfId="2056"/>
    <cellStyle name="Title 2 2 5" xfId="2057"/>
    <cellStyle name="Title 2 3" xfId="2058"/>
    <cellStyle name="Title 2 4" xfId="2059"/>
    <cellStyle name="Title 2 5" xfId="2060"/>
    <cellStyle name="Title 2 6" xfId="2061"/>
    <cellStyle name="Title 2 7" xfId="2062"/>
    <cellStyle name="Title 2 8" xfId="2063"/>
    <cellStyle name="Title 20" xfId="2064"/>
    <cellStyle name="Title 21" xfId="2065"/>
    <cellStyle name="Title 22" xfId="2066"/>
    <cellStyle name="Title 3" xfId="2067"/>
    <cellStyle name="Title 3 2" xfId="15141"/>
    <cellStyle name="Title 4" xfId="2068"/>
    <cellStyle name="Title 5" xfId="2069"/>
    <cellStyle name="Title 6" xfId="2070"/>
    <cellStyle name="Title 7" xfId="2071"/>
    <cellStyle name="Title 8" xfId="2072"/>
    <cellStyle name="Title 9" xfId="2073"/>
    <cellStyle name="Total" xfId="51" builtinId="25" customBuiltin="1"/>
    <cellStyle name="Total 10" xfId="2074"/>
    <cellStyle name="Total 11" xfId="2075"/>
    <cellStyle name="Total 12" xfId="2076"/>
    <cellStyle name="Total 13" xfId="2077"/>
    <cellStyle name="Total 14" xfId="2078"/>
    <cellStyle name="Total 15" xfId="2079"/>
    <cellStyle name="Total 16" xfId="2080"/>
    <cellStyle name="Total 17" xfId="2081"/>
    <cellStyle name="Total 17 2" xfId="15142"/>
    <cellStyle name="Total 17 3" xfId="15143"/>
    <cellStyle name="Total 17 4" xfId="15144"/>
    <cellStyle name="Total 18" xfId="2082"/>
    <cellStyle name="Total 19" xfId="2083"/>
    <cellStyle name="Total 2" xfId="2084"/>
    <cellStyle name="Total 2 2" xfId="2085"/>
    <cellStyle name="Total 2 2 2" xfId="2086"/>
    <cellStyle name="Total 2 2 2 2" xfId="2087"/>
    <cellStyle name="Total 2 2 2 3" xfId="2088"/>
    <cellStyle name="Total 2 2 2 4" xfId="2089"/>
    <cellStyle name="Total 2 2 2 5" xfId="2090"/>
    <cellStyle name="Total 2 2 3" xfId="2091"/>
    <cellStyle name="Total 2 2 4" xfId="2092"/>
    <cellStyle name="Total 2 2 5" xfId="2093"/>
    <cellStyle name="Total 2 3" xfId="2094"/>
    <cellStyle name="Total 2 3 2" xfId="15145"/>
    <cellStyle name="Total 2 4" xfId="2095"/>
    <cellStyle name="Total 2 4 2" xfId="15146"/>
    <cellStyle name="Total 2 5" xfId="2096"/>
    <cellStyle name="Total 2 5 2" xfId="15147"/>
    <cellStyle name="Total 2 6" xfId="2097"/>
    <cellStyle name="Total 2 6 2" xfId="15148"/>
    <cellStyle name="Total 2 7" xfId="2098"/>
    <cellStyle name="Total 2 7 2" xfId="15149"/>
    <cellStyle name="Total 2 8" xfId="2099"/>
    <cellStyle name="Total 2 9" xfId="2100"/>
    <cellStyle name="Total 20" xfId="2101"/>
    <cellStyle name="Total 21" xfId="2102"/>
    <cellStyle name="Total 22" xfId="2103"/>
    <cellStyle name="Total 23" xfId="2104"/>
    <cellStyle name="Total 24" xfId="2105"/>
    <cellStyle name="Total 3" xfId="2106"/>
    <cellStyle name="Total 3 2" xfId="15150"/>
    <cellStyle name="Total 3 2 2" xfId="15151"/>
    <cellStyle name="Total 3 3" xfId="15152"/>
    <cellStyle name="Total 4" xfId="2107"/>
    <cellStyle name="Total 4 2" xfId="15153"/>
    <cellStyle name="Total 5" xfId="2108"/>
    <cellStyle name="Total 6" xfId="2109"/>
    <cellStyle name="Total 7" xfId="2110"/>
    <cellStyle name="Total 8" xfId="2111"/>
    <cellStyle name="Total 9" xfId="2112"/>
    <cellStyle name="TotCol - Style7" xfId="15154"/>
    <cellStyle name="TotRow - Style8" xfId="15155"/>
    <cellStyle name="Undefiniert" xfId="15156"/>
    <cellStyle name="Undefiniert 2" xfId="15157"/>
    <cellStyle name="UploadThisRowValue" xfId="52"/>
    <cellStyle name="UploadThisRowValue 2" xfId="15159"/>
    <cellStyle name="UploadThisRowValue 2 2" xfId="15160"/>
    <cellStyle name="UploadThisRowValue 3" xfId="15161"/>
    <cellStyle name="UploadThisRowValue 4" xfId="15158"/>
    <cellStyle name="Warning Text 10" xfId="2113"/>
    <cellStyle name="Warning Text 11" xfId="2114"/>
    <cellStyle name="Warning Text 12" xfId="2115"/>
    <cellStyle name="Warning Text 13" xfId="2116"/>
    <cellStyle name="Warning Text 14" xfId="2117"/>
    <cellStyle name="Warning Text 15" xfId="2118"/>
    <cellStyle name="Warning Text 16" xfId="2119"/>
    <cellStyle name="Warning Text 17" xfId="2120"/>
    <cellStyle name="Warning Text 18" xfId="2121"/>
    <cellStyle name="Warning Text 19" xfId="2122"/>
    <cellStyle name="Warning Text 2" xfId="2123"/>
    <cellStyle name="Warning Text 2 2" xfId="2124"/>
    <cellStyle name="Warning Text 2 2 2" xfId="2125"/>
    <cellStyle name="Warning Text 2 2 2 2" xfId="2126"/>
    <cellStyle name="Warning Text 2 2 2 3" xfId="2127"/>
    <cellStyle name="Warning Text 2 2 2 4" xfId="2128"/>
    <cellStyle name="Warning Text 2 2 2 5" xfId="2129"/>
    <cellStyle name="Warning Text 2 2 3" xfId="2130"/>
    <cellStyle name="Warning Text 2 2 4" xfId="2131"/>
    <cellStyle name="Warning Text 2 2 5" xfId="2132"/>
    <cellStyle name="Warning Text 2 3" xfId="2133"/>
    <cellStyle name="Warning Text 2 4" xfId="2134"/>
    <cellStyle name="Warning Text 2 5" xfId="2135"/>
    <cellStyle name="Warning Text 2 6" xfId="2136"/>
    <cellStyle name="Warning Text 2 7" xfId="2137"/>
    <cellStyle name="Warning Text 2 8" xfId="2138"/>
    <cellStyle name="Warning Text 2 9" xfId="2139"/>
    <cellStyle name="Warning Text 20" xfId="2140"/>
    <cellStyle name="Warning Text 21" xfId="2141"/>
    <cellStyle name="Warning Text 22" xfId="2142"/>
    <cellStyle name="Warning Text 3" xfId="2143"/>
    <cellStyle name="Warning Text 3 2" xfId="15162"/>
    <cellStyle name="Warning Text 4" xfId="2144"/>
    <cellStyle name="Warning Text 4 2" xfId="15163"/>
    <cellStyle name="Warning Text 5" xfId="2145"/>
    <cellStyle name="Warning Text 6" xfId="2146"/>
    <cellStyle name="Warning Text 7" xfId="2147"/>
    <cellStyle name="Warning Text 8" xfId="2148"/>
    <cellStyle name="Warning Text 9" xfId="2149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WINDOWS\TEMP\1999\FACJAN9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05Plan\Utility%20Plan\Margin\100504%20Version%20of%20GM%202005%20Plan\KU-Whsle200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05Plan\Utility%20Plan\Margin\100504%20Version%20of%20GM%202005%20Plan\KU-Whsle200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Documents%20and%20Settings\e011661\Local%20Settings\Temporary%20Internet%20Files\OLK29\Rate%20Case%20KU%2012mosJune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Financials\LG&amp;E\2008\lge0308rep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%20Case%202012\Billing%20Determinants\LGEBillDeterminants-Rate%20Cas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06Plan\Utility%20Plan\Supporting%20Schedules\Gross%20Margin\Gross%20Margin%202006-2008%20Pla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RevRptg\Reports\Databas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Monthly%20Reporting\Tax%20Report\LGE\LGELedger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My%20Documents\BellarExhibit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WINNT\Profiles\e004977\Temporary%20Internet%20Files\OLK2D\Rate%20Case%20LGE%20Lates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LGE%20Forecast%20Period%20Calendar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C Fuel Calc. Adj (Past)"/>
      <sheetName val="OVEC Fuel Calc. Adj (Current)"/>
      <sheetName val="dbase"/>
      <sheetName val="Sheet1"/>
      <sheetName val="Rate"/>
      <sheetName val="Cost"/>
      <sheetName val="kwh"/>
      <sheetName val="ov-un"/>
      <sheetName val="FAC Recon "/>
      <sheetName val="Forced Out"/>
      <sheetName val="focrmc"/>
      <sheetName val="fotc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 refreshError="1"/>
      <sheetData sheetId="9" refreshError="1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11">
          <cell r="K11">
            <v>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5">
          <cell r="G5">
            <v>2004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"/>
      <sheetName val="KU Old"/>
      <sheetName val="CAP"/>
      <sheetName val="Ex 1"/>
      <sheetName val="Ex 2"/>
      <sheetName val="Ex 3"/>
      <sheetName val="Ex 4"/>
      <sheetName val="EX 5"/>
      <sheetName val="Ex 6"/>
      <sheetName val="Ex 7"/>
      <sheetName val="ROE-Electric"/>
      <sheetName val="1.00"/>
      <sheetName val="1.01"/>
      <sheetName val="1.02"/>
      <sheetName val="1.03"/>
      <sheetName val="1.04"/>
      <sheetName val="1.05"/>
      <sheetName val="1.06"/>
      <sheetName val="1.07"/>
      <sheetName val="ESM History-Final"/>
      <sheetName val="1.08"/>
      <sheetName val="FERC 449 Detail"/>
      <sheetName val="1.09"/>
      <sheetName val="DSM"/>
      <sheetName val="1.10"/>
      <sheetName val="1.11"/>
      <sheetName val="1.12"/>
      <sheetName val="1.12 (Sept2003)"/>
      <sheetName val="1.13"/>
      <sheetName val="1.14"/>
      <sheetName val="Storm (2)"/>
      <sheetName val="Storm"/>
      <sheetName val="1.15"/>
      <sheetName val="1.16"/>
      <sheetName val="1.17"/>
      <sheetName val="1.18"/>
      <sheetName val="OSS Margin (1998-2004)"/>
      <sheetName val="1.19"/>
      <sheetName val="1.20"/>
      <sheetName val="1.20 Gross"/>
      <sheetName val="1.21"/>
      <sheetName val="VDT"/>
      <sheetName val="RevDatabase"/>
      <sheetName val="1.22"/>
      <sheetName val="1.23"/>
      <sheetName val="1.24"/>
      <sheetName val="1.25"/>
      <sheetName val="1.26"/>
      <sheetName val="1.27"/>
      <sheetName val="1.28"/>
      <sheetName val="1.29"/>
      <sheetName val="1.30"/>
      <sheetName val="1.31"/>
      <sheetName val="1.32"/>
      <sheetName val="1.33"/>
      <sheetName val="1.34"/>
      <sheetName val="1.35"/>
      <sheetName val="1.36"/>
      <sheetName val="1.37"/>
      <sheetName val="1.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RWROWS1"/>
      <sheetName val="RWRACCTS1"/>
      <sheetName val="RWRCALCS1"/>
      <sheetName val="RWCOLUMNS1"/>
      <sheetName val="RWCACCTS1"/>
      <sheetName val="RWCCALCS1"/>
      <sheetName val="RWCEXCEPTIONS1"/>
      <sheetName val="RWCEXCEPTIONSDETAIL1"/>
      <sheetName val="RWROWORDERS1"/>
      <sheetName val="RWCONTENTS1"/>
      <sheetName val="RWDISPLAYROWS1"/>
      <sheetName val="RWDISPLAYCOLS1"/>
      <sheetName val="RWCONTROLVALUES1"/>
      <sheetName val="RWREPORT1"/>
      <sheetName val="CRITERIA1"/>
      <sheetName val="Index"/>
      <sheetName val="1"/>
      <sheetName val="2"/>
      <sheetName val="3"/>
      <sheetName val="4"/>
      <sheetName val="5"/>
      <sheetName val="6"/>
      <sheetName val="7-8"/>
      <sheetName val="9-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CODE"/>
      <sheetName val="22"/>
      <sheetName val="23"/>
      <sheetName val="24"/>
      <sheetName val="25"/>
      <sheetName val="26"/>
      <sheetName val="27"/>
      <sheetName val="28"/>
      <sheetName val="28.1"/>
      <sheetName val="28.2"/>
      <sheetName val="29"/>
      <sheetName val="29.1"/>
      <sheetName val="29.2"/>
      <sheetName val="30"/>
      <sheetName val="31"/>
      <sheetName val="32"/>
      <sheetName val="33"/>
      <sheetName val="33.1"/>
      <sheetName val="33.2"/>
      <sheetName val="34"/>
      <sheetName val="34.1"/>
      <sheetName val="34.2"/>
      <sheetName val="34.3"/>
      <sheetName val="34.4"/>
      <sheetName val="35"/>
      <sheetName val="36"/>
      <sheetName val="37"/>
      <sheetName val="38"/>
      <sheetName val="39"/>
      <sheetName val="40"/>
      <sheetName val="41"/>
      <sheetName val="check"/>
      <sheetName val="units"/>
      <sheetName val="validations"/>
      <sheetName val="Index1"/>
      <sheetName val="d1"/>
      <sheetName val="d2"/>
      <sheetName val="d3"/>
      <sheetName val="d5"/>
      <sheetName val="d7-10"/>
      <sheetName val="d11"/>
      <sheetName val="d12-13"/>
      <sheetName val="d14-15"/>
      <sheetName val="d16"/>
      <sheetName val="d17"/>
      <sheetName val="d18"/>
      <sheetName val="d19"/>
      <sheetName val="d20"/>
      <sheetName val="d23-24"/>
      <sheetName val="d26"/>
      <sheetName val="d27"/>
      <sheetName val="d28"/>
      <sheetName val="d28.1"/>
      <sheetName val="d28.2"/>
      <sheetName val="d29"/>
      <sheetName val="d29.1"/>
      <sheetName val="d29.2"/>
      <sheetName val="d30"/>
      <sheetName val="d31"/>
      <sheetName val="d32"/>
      <sheetName val="d33a"/>
      <sheetName val="d33b"/>
      <sheetName val="d33.1"/>
      <sheetName val="d33.2"/>
      <sheetName val="d34a"/>
      <sheetName val="d34b"/>
      <sheetName val="d34.1"/>
      <sheetName val="d34.2"/>
      <sheetName val="d34.3"/>
      <sheetName val="d34.4"/>
      <sheetName val="d35a"/>
      <sheetName val="d35b"/>
      <sheetName val="d36"/>
      <sheetName val="d37"/>
      <sheetName val="d38"/>
      <sheetName val="d39"/>
      <sheetName val="d40"/>
      <sheetName val="d4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 refreshError="1"/>
      <sheetData sheetId="80" refreshError="1"/>
      <sheetData sheetId="81" refreshError="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s==&gt;"/>
      <sheetName val="RevDeltaRoll-in"/>
      <sheetName val="YrEndCustAdj"/>
      <sheetName val="Summary Test Year Revenues"/>
      <sheetName val="DetailTYRevenue"/>
      <sheetName val="StLtTYRevenue"/>
      <sheetName val="RateChangeEffect"/>
      <sheetName val="ProposedRev"/>
      <sheetName val="ProposedStLtRev"/>
      <sheetName val="ECR Rates"/>
      <sheetName val="Data==&gt;"/>
      <sheetName val="13thMonth"/>
      <sheetName val="12MonResults"/>
      <sheetName val="12MonLights"/>
      <sheetName val="12MonPoles"/>
      <sheetName val="Adjustments"/>
      <sheetName val="LghtAdj"/>
      <sheetName val="ECRBaseResults"/>
      <sheetName val="ECRBaseLights"/>
      <sheetName val="FACResults"/>
      <sheetName val="FACLights"/>
      <sheetName val="ECRRollin"/>
      <sheetName val="ECRLights"/>
      <sheetName val="Sources ==&gt;"/>
      <sheetName val="Rates"/>
      <sheetName val="LightingRates"/>
      <sheetName val="PoleRates"/>
      <sheetName val="1022"/>
      <sheetName val="1040"/>
      <sheetName val="1051"/>
      <sheetName val="1055"/>
      <sheetName val="MiscData"/>
      <sheetName val="Reconciliation==&gt;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"/>
      <sheetName val="Oct"/>
      <sheetName val="Nov"/>
      <sheetName val="Dec"/>
      <sheetName val="SB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4">
          <cell r="C4" t="str">
            <v>FLSP</v>
          </cell>
          <cell r="AQ4">
            <v>0</v>
          </cell>
        </row>
        <row r="5">
          <cell r="C5" t="str">
            <v>FLST</v>
          </cell>
          <cell r="AQ5">
            <v>0</v>
          </cell>
        </row>
        <row r="6">
          <cell r="C6">
            <v>0</v>
          </cell>
          <cell r="AQ6">
            <v>0</v>
          </cell>
        </row>
        <row r="7">
          <cell r="C7" t="str">
            <v>GSS</v>
          </cell>
          <cell r="AQ7">
            <v>1427.3600000000001</v>
          </cell>
        </row>
        <row r="8">
          <cell r="C8" t="str">
            <v>GSS</v>
          </cell>
          <cell r="AQ8">
            <v>0</v>
          </cell>
        </row>
        <row r="9">
          <cell r="C9" t="str">
            <v>GSS</v>
          </cell>
          <cell r="AQ9">
            <v>3692160.02</v>
          </cell>
        </row>
        <row r="10">
          <cell r="C10" t="str">
            <v>GSS</v>
          </cell>
          <cell r="AQ10">
            <v>3020.86</v>
          </cell>
        </row>
        <row r="11">
          <cell r="C11" t="str">
            <v>GSS</v>
          </cell>
          <cell r="AQ11">
            <v>26592.21</v>
          </cell>
        </row>
        <row r="12">
          <cell r="C12" t="str">
            <v>GSRP</v>
          </cell>
          <cell r="AQ12">
            <v>357.03000000000003</v>
          </cell>
        </row>
        <row r="13">
          <cell r="C13" t="str">
            <v>GSS</v>
          </cell>
          <cell r="AQ13">
            <v>167.39000000000001</v>
          </cell>
        </row>
        <row r="14">
          <cell r="C14" t="str">
            <v>PSS</v>
          </cell>
          <cell r="AQ14">
            <v>10684130.689999999</v>
          </cell>
        </row>
        <row r="15">
          <cell r="C15" t="str">
            <v>PSP</v>
          </cell>
          <cell r="AQ15">
            <v>872096.18999999983</v>
          </cell>
        </row>
        <row r="16">
          <cell r="C16" t="str">
            <v>PSS</v>
          </cell>
          <cell r="AQ16">
            <v>5873.8</v>
          </cell>
        </row>
        <row r="17">
          <cell r="C17" t="str">
            <v>CTODS</v>
          </cell>
          <cell r="AQ17">
            <v>2362113.9600000004</v>
          </cell>
        </row>
        <row r="18">
          <cell r="C18" t="str">
            <v>CTODP</v>
          </cell>
          <cell r="AQ18">
            <v>1586338.6899999997</v>
          </cell>
        </row>
        <row r="19">
          <cell r="C19" t="str">
            <v>GS3</v>
          </cell>
          <cell r="AQ19">
            <v>0</v>
          </cell>
        </row>
        <row r="20">
          <cell r="C20" t="str">
            <v>GS3</v>
          </cell>
          <cell r="AQ20">
            <v>6847598.0299999993</v>
          </cell>
        </row>
        <row r="21">
          <cell r="C21" t="str">
            <v>GS3</v>
          </cell>
          <cell r="AQ21">
            <v>257130.83000000002</v>
          </cell>
        </row>
        <row r="22">
          <cell r="C22" t="str">
            <v>G3RP</v>
          </cell>
          <cell r="AQ22">
            <v>444.59999999999997</v>
          </cell>
        </row>
        <row r="23">
          <cell r="C23" t="str">
            <v>GS3</v>
          </cell>
          <cell r="AQ23">
            <v>6573.4400000000014</v>
          </cell>
        </row>
        <row r="24">
          <cell r="C24" t="str">
            <v>LWC</v>
          </cell>
          <cell r="AQ24">
            <v>253619.68000000002</v>
          </cell>
        </row>
        <row r="25">
          <cell r="C25" t="str">
            <v>CSR</v>
          </cell>
          <cell r="AQ25">
            <v>0</v>
          </cell>
        </row>
        <row r="26">
          <cell r="C26" t="str">
            <v>CSR</v>
          </cell>
          <cell r="AQ26">
            <v>0</v>
          </cell>
        </row>
        <row r="27">
          <cell r="C27" t="str">
            <v>FK</v>
          </cell>
          <cell r="AQ27">
            <v>899734.22</v>
          </cell>
        </row>
        <row r="28">
          <cell r="C28" t="str">
            <v>RTS</v>
          </cell>
          <cell r="AQ28">
            <v>2501953.9499999997</v>
          </cell>
        </row>
        <row r="29">
          <cell r="C29" t="str">
            <v>PSS</v>
          </cell>
          <cell r="AQ29">
            <v>2441316.77</v>
          </cell>
        </row>
        <row r="30">
          <cell r="C30" t="str">
            <v>PSP</v>
          </cell>
          <cell r="AQ30">
            <v>279558.11000000004</v>
          </cell>
        </row>
        <row r="31">
          <cell r="C31" t="str">
            <v>ITODS</v>
          </cell>
          <cell r="AQ31">
            <v>713036.24000000011</v>
          </cell>
        </row>
        <row r="32">
          <cell r="C32" t="str">
            <v>ITODP</v>
          </cell>
          <cell r="AQ32">
            <v>6554682.1499999994</v>
          </cell>
        </row>
        <row r="33">
          <cell r="C33" t="str">
            <v>ITODP</v>
          </cell>
          <cell r="AQ33">
            <v>65218.580000000009</v>
          </cell>
        </row>
        <row r="34">
          <cell r="C34" t="str">
            <v>LE</v>
          </cell>
          <cell r="AQ34">
            <v>135.04</v>
          </cell>
        </row>
        <row r="35">
          <cell r="C35" t="str">
            <v>LE</v>
          </cell>
          <cell r="AQ35">
            <v>15412.350000000002</v>
          </cell>
        </row>
        <row r="36">
          <cell r="C36" t="str">
            <v>LE</v>
          </cell>
          <cell r="AQ36">
            <v>5975.96</v>
          </cell>
        </row>
        <row r="37">
          <cell r="C37" t="str">
            <v>TE</v>
          </cell>
          <cell r="AQ37">
            <v>17608.799999999996</v>
          </cell>
        </row>
        <row r="38">
          <cell r="C38" t="str">
            <v>TE</v>
          </cell>
          <cell r="AQ38">
            <v>5081.4600000000009</v>
          </cell>
        </row>
        <row r="39">
          <cell r="C39" t="str">
            <v>RS</v>
          </cell>
          <cell r="AQ39">
            <v>82710.409999999989</v>
          </cell>
        </row>
        <row r="40">
          <cell r="C40" t="str">
            <v>RS</v>
          </cell>
          <cell r="AQ40">
            <v>29162593.400000006</v>
          </cell>
        </row>
        <row r="41">
          <cell r="C41" t="str">
            <v>RS</v>
          </cell>
          <cell r="AQ41">
            <v>9526.7899999999972</v>
          </cell>
        </row>
        <row r="42">
          <cell r="C42" t="str">
            <v>VFD</v>
          </cell>
          <cell r="AQ42">
            <v>2540.1900000000005</v>
          </cell>
        </row>
        <row r="43">
          <cell r="C43" t="str">
            <v>RRP</v>
          </cell>
          <cell r="AQ43">
            <v>7123.91</v>
          </cell>
        </row>
        <row r="44">
          <cell r="C44" t="str">
            <v>LEV</v>
          </cell>
          <cell r="AQ44">
            <v>-256.06000000000006</v>
          </cell>
        </row>
        <row r="45">
          <cell r="C45" t="str">
            <v>FLSP</v>
          </cell>
          <cell r="AQ45">
            <v>0</v>
          </cell>
        </row>
        <row r="46">
          <cell r="C46" t="str">
            <v>FLST</v>
          </cell>
          <cell r="AQ46">
            <v>0</v>
          </cell>
        </row>
        <row r="47">
          <cell r="C47">
            <v>0</v>
          </cell>
          <cell r="AQ47">
            <v>0</v>
          </cell>
        </row>
        <row r="48">
          <cell r="C48" t="str">
            <v>GSS</v>
          </cell>
          <cell r="AQ48">
            <v>1496.2499999999998</v>
          </cell>
        </row>
        <row r="49">
          <cell r="C49" t="str">
            <v>GSS</v>
          </cell>
          <cell r="AQ49">
            <v>0</v>
          </cell>
        </row>
        <row r="50">
          <cell r="C50" t="str">
            <v>GSS</v>
          </cell>
          <cell r="AQ50">
            <v>3428873.2499999995</v>
          </cell>
        </row>
        <row r="51">
          <cell r="C51" t="str">
            <v>GSS</v>
          </cell>
          <cell r="AQ51">
            <v>3020.86</v>
          </cell>
        </row>
        <row r="52">
          <cell r="C52" t="str">
            <v>GSS</v>
          </cell>
          <cell r="AQ52">
            <v>26327.660000000003</v>
          </cell>
        </row>
        <row r="53">
          <cell r="C53" t="str">
            <v>GSRP</v>
          </cell>
          <cell r="AQ53">
            <v>359.97000000000008</v>
          </cell>
        </row>
        <row r="54">
          <cell r="C54" t="str">
            <v>GSS</v>
          </cell>
          <cell r="AQ54">
            <v>258.85000000000008</v>
          </cell>
        </row>
        <row r="55">
          <cell r="C55" t="str">
            <v>PSS</v>
          </cell>
          <cell r="AQ55">
            <v>9996354.7100000028</v>
          </cell>
        </row>
        <row r="56">
          <cell r="C56" t="str">
            <v>PSP</v>
          </cell>
          <cell r="AQ56">
            <v>904533.74</v>
          </cell>
        </row>
        <row r="57">
          <cell r="C57" t="str">
            <v>PSS</v>
          </cell>
          <cell r="AQ57">
            <v>6317.3999999999987</v>
          </cell>
        </row>
        <row r="58">
          <cell r="C58" t="str">
            <v>CTODS</v>
          </cell>
          <cell r="AQ58">
            <v>2151475.0700000003</v>
          </cell>
        </row>
        <row r="59">
          <cell r="C59" t="str">
            <v>CTODP</v>
          </cell>
          <cell r="AQ59">
            <v>1158291.0699999998</v>
          </cell>
        </row>
        <row r="60">
          <cell r="C60" t="str">
            <v>GS3</v>
          </cell>
          <cell r="AQ60">
            <v>0</v>
          </cell>
        </row>
        <row r="61">
          <cell r="C61" t="str">
            <v>GS3</v>
          </cell>
          <cell r="AQ61">
            <v>6416382.0200000005</v>
          </cell>
        </row>
        <row r="62">
          <cell r="C62" t="str">
            <v>GS3</v>
          </cell>
          <cell r="AQ62">
            <v>231239.36</v>
          </cell>
        </row>
        <row r="63">
          <cell r="C63" t="str">
            <v>G3RP</v>
          </cell>
          <cell r="AQ63">
            <v>315.03999999999996</v>
          </cell>
        </row>
        <row r="64">
          <cell r="C64" t="str">
            <v>GS3</v>
          </cell>
          <cell r="AQ64">
            <v>5084.1899999999996</v>
          </cell>
        </row>
        <row r="65">
          <cell r="C65" t="str">
            <v>LWC</v>
          </cell>
          <cell r="AQ65">
            <v>226779.22999999998</v>
          </cell>
        </row>
        <row r="66">
          <cell r="C66" t="str">
            <v>CSR</v>
          </cell>
          <cell r="AQ66">
            <v>0</v>
          </cell>
        </row>
        <row r="67">
          <cell r="C67" t="str">
            <v>CSR</v>
          </cell>
          <cell r="AQ67">
            <v>0</v>
          </cell>
        </row>
        <row r="68">
          <cell r="C68" t="str">
            <v>FK</v>
          </cell>
          <cell r="AQ68">
            <v>0</v>
          </cell>
        </row>
        <row r="69">
          <cell r="C69" t="str">
            <v>RTS</v>
          </cell>
          <cell r="AQ69">
            <v>1245230.72</v>
          </cell>
        </row>
        <row r="70">
          <cell r="C70" t="str">
            <v>PSS</v>
          </cell>
          <cell r="AQ70">
            <v>2231897.6799999997</v>
          </cell>
        </row>
        <row r="71">
          <cell r="C71" t="str">
            <v>PSP</v>
          </cell>
          <cell r="AQ71">
            <v>242617.02999999997</v>
          </cell>
        </row>
        <row r="72">
          <cell r="C72" t="str">
            <v>ITODS</v>
          </cell>
          <cell r="AQ72">
            <v>681996.88000000012</v>
          </cell>
        </row>
        <row r="73">
          <cell r="C73" t="str">
            <v>ITODP</v>
          </cell>
          <cell r="AQ73">
            <v>6040953.7999999989</v>
          </cell>
        </row>
        <row r="74">
          <cell r="C74" t="str">
            <v>ITODP</v>
          </cell>
          <cell r="AQ74">
            <v>0</v>
          </cell>
        </row>
        <row r="75">
          <cell r="C75" t="str">
            <v>LE</v>
          </cell>
          <cell r="AQ75">
            <v>135.04</v>
          </cell>
        </row>
        <row r="76">
          <cell r="C76" t="str">
            <v>LE</v>
          </cell>
          <cell r="AQ76">
            <v>14202.92</v>
          </cell>
        </row>
        <row r="77">
          <cell r="C77" t="str">
            <v>LE</v>
          </cell>
          <cell r="AQ77">
            <v>5580.75</v>
          </cell>
        </row>
        <row r="78">
          <cell r="C78" t="str">
            <v>TE</v>
          </cell>
          <cell r="AQ78">
            <v>16259.369999999999</v>
          </cell>
        </row>
        <row r="79">
          <cell r="C79" t="str">
            <v>TE</v>
          </cell>
          <cell r="AQ79">
            <v>5081.4600000000009</v>
          </cell>
        </row>
        <row r="80">
          <cell r="C80" t="str">
            <v>RS</v>
          </cell>
          <cell r="AQ80">
            <v>75459.700000000012</v>
          </cell>
        </row>
        <row r="81">
          <cell r="C81" t="str">
            <v>RS</v>
          </cell>
          <cell r="AQ81">
            <v>26261724.510000002</v>
          </cell>
        </row>
        <row r="82">
          <cell r="C82" t="str">
            <v>RS</v>
          </cell>
          <cell r="AQ82">
            <v>8153.5499999999993</v>
          </cell>
        </row>
        <row r="83">
          <cell r="C83" t="str">
            <v>VFD</v>
          </cell>
          <cell r="AQ83">
            <v>2234.35</v>
          </cell>
        </row>
        <row r="84">
          <cell r="C84" t="str">
            <v>RRP</v>
          </cell>
          <cell r="AQ84">
            <v>6325.71</v>
          </cell>
        </row>
        <row r="85">
          <cell r="C85" t="str">
            <v>LEV</v>
          </cell>
          <cell r="AQ85">
            <v>259.11</v>
          </cell>
        </row>
        <row r="86">
          <cell r="C86" t="str">
            <v>FLSP</v>
          </cell>
          <cell r="AQ86">
            <v>0</v>
          </cell>
        </row>
        <row r="87">
          <cell r="C87" t="str">
            <v>FLST</v>
          </cell>
          <cell r="AQ87">
            <v>0</v>
          </cell>
        </row>
        <row r="88">
          <cell r="C88">
            <v>0</v>
          </cell>
          <cell r="AQ88">
            <v>0</v>
          </cell>
        </row>
        <row r="89">
          <cell r="C89" t="str">
            <v>GSS</v>
          </cell>
          <cell r="AQ89">
            <v>1339.19</v>
          </cell>
        </row>
        <row r="90">
          <cell r="C90" t="str">
            <v>GSS</v>
          </cell>
          <cell r="AQ90">
            <v>0</v>
          </cell>
        </row>
        <row r="91">
          <cell r="C91" t="str">
            <v>GSS</v>
          </cell>
          <cell r="AQ91">
            <v>3263220.5900000003</v>
          </cell>
        </row>
        <row r="92">
          <cell r="C92" t="str">
            <v>GSS</v>
          </cell>
          <cell r="AQ92">
            <v>3025.41</v>
          </cell>
        </row>
        <row r="93">
          <cell r="C93" t="str">
            <v>GSS</v>
          </cell>
          <cell r="AQ93">
            <v>18020.400000000001</v>
          </cell>
        </row>
        <row r="94">
          <cell r="C94" t="str">
            <v>GSRP</v>
          </cell>
          <cell r="AQ94">
            <v>353.21999999999997</v>
          </cell>
        </row>
        <row r="95">
          <cell r="C95" t="str">
            <v>GSS</v>
          </cell>
          <cell r="AQ95">
            <v>12.769999999999998</v>
          </cell>
        </row>
        <row r="96">
          <cell r="C96" t="str">
            <v>PSS</v>
          </cell>
          <cell r="AQ96">
            <v>10292298.030000001</v>
          </cell>
        </row>
        <row r="97">
          <cell r="C97" t="str">
            <v>PSP</v>
          </cell>
          <cell r="AQ97">
            <v>889544.69</v>
          </cell>
        </row>
        <row r="98">
          <cell r="C98" t="str">
            <v>PSS</v>
          </cell>
          <cell r="AQ98">
            <v>5934.98</v>
          </cell>
        </row>
        <row r="99">
          <cell r="C99" t="str">
            <v>CTODS</v>
          </cell>
          <cell r="AQ99">
            <v>2242028.85</v>
          </cell>
        </row>
        <row r="100">
          <cell r="C100" t="str">
            <v>CTODP</v>
          </cell>
          <cell r="AQ100">
            <v>2193023.7600000002</v>
          </cell>
        </row>
        <row r="101">
          <cell r="C101" t="str">
            <v>GS3</v>
          </cell>
          <cell r="AQ101">
            <v>0</v>
          </cell>
        </row>
        <row r="102">
          <cell r="C102" t="str">
            <v>GS3</v>
          </cell>
          <cell r="AQ102">
            <v>6095132.9800000004</v>
          </cell>
        </row>
        <row r="103">
          <cell r="C103" t="str">
            <v>GS3</v>
          </cell>
          <cell r="AQ103">
            <v>150066.18</v>
          </cell>
        </row>
        <row r="104">
          <cell r="C104" t="str">
            <v>G3RP</v>
          </cell>
          <cell r="AQ104">
            <v>357.26999999999992</v>
          </cell>
        </row>
        <row r="105">
          <cell r="C105" t="str">
            <v>GS3</v>
          </cell>
          <cell r="AQ105">
            <v>4477.99</v>
          </cell>
        </row>
        <row r="106">
          <cell r="C106" t="str">
            <v>LWC</v>
          </cell>
          <cell r="AQ106">
            <v>0</v>
          </cell>
        </row>
        <row r="107">
          <cell r="C107" t="str">
            <v>CSR</v>
          </cell>
          <cell r="AQ107">
            <v>0</v>
          </cell>
        </row>
        <row r="108">
          <cell r="C108" t="str">
            <v>CSR</v>
          </cell>
          <cell r="AQ108">
            <v>0</v>
          </cell>
        </row>
        <row r="109">
          <cell r="C109" t="str">
            <v>FK</v>
          </cell>
          <cell r="AQ109">
            <v>857177.09</v>
          </cell>
        </row>
        <row r="110">
          <cell r="C110" t="str">
            <v>RTS</v>
          </cell>
          <cell r="AQ110">
            <v>2970429.4200000004</v>
          </cell>
        </row>
        <row r="111">
          <cell r="C111" t="str">
            <v>PSS</v>
          </cell>
          <cell r="AQ111">
            <v>2310370.9300000006</v>
          </cell>
        </row>
        <row r="112">
          <cell r="C112" t="str">
            <v>PSP</v>
          </cell>
          <cell r="AQ112">
            <v>241798.01</v>
          </cell>
        </row>
        <row r="113">
          <cell r="C113" t="str">
            <v>ITODS</v>
          </cell>
          <cell r="AQ113">
            <v>793319.13</v>
          </cell>
        </row>
        <row r="114">
          <cell r="C114" t="str">
            <v>ITODP</v>
          </cell>
          <cell r="AQ114">
            <v>6224674.4299999997</v>
          </cell>
        </row>
        <row r="115">
          <cell r="C115" t="str">
            <v>ITODP</v>
          </cell>
          <cell r="AQ115">
            <v>360758.19</v>
          </cell>
        </row>
        <row r="116">
          <cell r="C116" t="str">
            <v>LE</v>
          </cell>
          <cell r="AQ116">
            <v>-236.97</v>
          </cell>
        </row>
        <row r="117">
          <cell r="C117" t="str">
            <v>LE</v>
          </cell>
          <cell r="AQ117">
            <v>9185</v>
          </cell>
        </row>
        <row r="118">
          <cell r="C118" t="str">
            <v>LE</v>
          </cell>
          <cell r="AQ118">
            <v>4521.8099999999995</v>
          </cell>
        </row>
        <row r="119">
          <cell r="C119" t="str">
            <v>TE</v>
          </cell>
          <cell r="AQ119">
            <v>15585.380000000001</v>
          </cell>
        </row>
        <row r="120">
          <cell r="C120" t="str">
            <v>TE</v>
          </cell>
          <cell r="AQ120">
            <v>5097.9699999999993</v>
          </cell>
        </row>
        <row r="121">
          <cell r="C121" t="str">
            <v>RS</v>
          </cell>
          <cell r="AQ121">
            <v>71766.040000000008</v>
          </cell>
        </row>
        <row r="122">
          <cell r="C122" t="str">
            <v>RS</v>
          </cell>
          <cell r="AQ122">
            <v>23021132.720000006</v>
          </cell>
        </row>
        <row r="123">
          <cell r="C123" t="str">
            <v>RS</v>
          </cell>
          <cell r="AQ123">
            <v>7111.619999999999</v>
          </cell>
        </row>
        <row r="124">
          <cell r="C124" t="str">
            <v>VFD</v>
          </cell>
          <cell r="AQ124">
            <v>2106.9799999999996</v>
          </cell>
        </row>
        <row r="125">
          <cell r="C125" t="str">
            <v>RRP</v>
          </cell>
          <cell r="AQ125">
            <v>5796.4899999999989</v>
          </cell>
        </row>
        <row r="126">
          <cell r="C126" t="str">
            <v>LEV</v>
          </cell>
          <cell r="AQ126">
            <v>252.34</v>
          </cell>
        </row>
        <row r="127">
          <cell r="C127" t="str">
            <v>FLSP</v>
          </cell>
          <cell r="AQ127">
            <v>0</v>
          </cell>
        </row>
        <row r="128">
          <cell r="C128" t="str">
            <v>FLST</v>
          </cell>
          <cell r="AQ128">
            <v>0</v>
          </cell>
        </row>
        <row r="129">
          <cell r="C129">
            <v>0</v>
          </cell>
          <cell r="AQ129">
            <v>0</v>
          </cell>
        </row>
        <row r="130">
          <cell r="C130" t="str">
            <v>GSS</v>
          </cell>
          <cell r="AQ130">
            <v>1546.7599999999998</v>
          </cell>
        </row>
        <row r="131">
          <cell r="C131" t="str">
            <v>GSS</v>
          </cell>
          <cell r="AQ131">
            <v>0</v>
          </cell>
        </row>
        <row r="132">
          <cell r="C132" t="str">
            <v>GSS</v>
          </cell>
          <cell r="AQ132">
            <v>3235241.66</v>
          </cell>
        </row>
        <row r="133">
          <cell r="C133" t="str">
            <v>GSS</v>
          </cell>
          <cell r="AQ133">
            <v>-638.68999999999994</v>
          </cell>
        </row>
        <row r="134">
          <cell r="C134" t="str">
            <v>GSS</v>
          </cell>
          <cell r="AQ134">
            <v>13915.400000000001</v>
          </cell>
        </row>
        <row r="135">
          <cell r="C135" t="str">
            <v>GSRP</v>
          </cell>
          <cell r="AQ135">
            <v>586.33000000000004</v>
          </cell>
        </row>
        <row r="136">
          <cell r="C136" t="str">
            <v>GSS</v>
          </cell>
          <cell r="AQ136">
            <v>55.900000000000006</v>
          </cell>
        </row>
        <row r="137">
          <cell r="C137" t="str">
            <v>PSS</v>
          </cell>
          <cell r="AQ137">
            <v>10134265.950000001</v>
          </cell>
        </row>
        <row r="138">
          <cell r="C138" t="str">
            <v>PSP</v>
          </cell>
          <cell r="AQ138">
            <v>832933.26000000013</v>
          </cell>
        </row>
        <row r="139">
          <cell r="C139" t="str">
            <v>PSS</v>
          </cell>
          <cell r="AQ139">
            <v>14091.6</v>
          </cell>
        </row>
        <row r="140">
          <cell r="C140" t="str">
            <v>CTODS</v>
          </cell>
          <cell r="AQ140">
            <v>1964124.51</v>
          </cell>
        </row>
        <row r="141">
          <cell r="C141" t="str">
            <v>CTODP</v>
          </cell>
          <cell r="AQ141">
            <v>1836934.7300000002</v>
          </cell>
        </row>
        <row r="142">
          <cell r="C142" t="str">
            <v>GS3</v>
          </cell>
          <cell r="AQ142">
            <v>0</v>
          </cell>
        </row>
        <row r="143">
          <cell r="C143" t="str">
            <v>GS3</v>
          </cell>
          <cell r="AQ143">
            <v>5876458.4799999995</v>
          </cell>
        </row>
        <row r="144">
          <cell r="C144" t="str">
            <v>GS3</v>
          </cell>
          <cell r="AQ144">
            <v>139302.01</v>
          </cell>
        </row>
        <row r="145">
          <cell r="C145" t="str">
            <v>G3RP</v>
          </cell>
          <cell r="AQ145">
            <v>452.82</v>
          </cell>
        </row>
        <row r="146">
          <cell r="C146" t="str">
            <v>GS3</v>
          </cell>
          <cell r="AQ146">
            <v>3455.9199999999996</v>
          </cell>
        </row>
        <row r="147">
          <cell r="C147" t="str">
            <v>LWC</v>
          </cell>
          <cell r="AQ147">
            <v>214170.93</v>
          </cell>
        </row>
        <row r="148">
          <cell r="C148" t="str">
            <v>CSR</v>
          </cell>
          <cell r="AQ148">
            <v>0</v>
          </cell>
        </row>
        <row r="149">
          <cell r="C149" t="str">
            <v>CSR</v>
          </cell>
          <cell r="AQ149">
            <v>0</v>
          </cell>
        </row>
        <row r="150">
          <cell r="C150" t="str">
            <v>FK</v>
          </cell>
          <cell r="AQ150">
            <v>869395.80999999994</v>
          </cell>
        </row>
        <row r="151">
          <cell r="C151" t="str">
            <v>RTS</v>
          </cell>
          <cell r="AQ151">
            <v>2374279.4899999998</v>
          </cell>
        </row>
        <row r="152">
          <cell r="C152" t="str">
            <v>PSS</v>
          </cell>
          <cell r="AQ152">
            <v>2413342.0500000003</v>
          </cell>
        </row>
        <row r="153">
          <cell r="C153" t="str">
            <v>PSP</v>
          </cell>
          <cell r="AQ153">
            <v>176755.23000000004</v>
          </cell>
        </row>
        <row r="154">
          <cell r="C154" t="str">
            <v>ITODS</v>
          </cell>
          <cell r="AQ154">
            <v>586422.19000000006</v>
          </cell>
        </row>
        <row r="155">
          <cell r="C155" t="str">
            <v>ITODP</v>
          </cell>
          <cell r="AQ155">
            <v>5468224.0099999998</v>
          </cell>
        </row>
        <row r="156">
          <cell r="C156" t="str">
            <v>ITODP</v>
          </cell>
          <cell r="AQ156">
            <v>961451.85000000009</v>
          </cell>
        </row>
        <row r="157">
          <cell r="C157" t="str">
            <v>LE</v>
          </cell>
          <cell r="AQ157">
            <v>131.26999999999998</v>
          </cell>
        </row>
        <row r="158">
          <cell r="C158" t="str">
            <v>LE</v>
          </cell>
          <cell r="AQ158">
            <v>11728.41</v>
          </cell>
        </row>
        <row r="159">
          <cell r="C159" t="str">
            <v>LE</v>
          </cell>
          <cell r="AQ159">
            <v>3245.72</v>
          </cell>
        </row>
        <row r="160">
          <cell r="C160" t="str">
            <v>TE</v>
          </cell>
          <cell r="AQ160">
            <v>16181.170000000002</v>
          </cell>
        </row>
        <row r="161">
          <cell r="C161" t="str">
            <v>TE</v>
          </cell>
          <cell r="AQ161">
            <v>4973.8100000000004</v>
          </cell>
        </row>
        <row r="162">
          <cell r="C162" t="str">
            <v>RS</v>
          </cell>
          <cell r="AQ162">
            <v>70247.51999999999</v>
          </cell>
        </row>
        <row r="163">
          <cell r="C163" t="str">
            <v>RS</v>
          </cell>
          <cell r="AQ163">
            <v>21559339.709999997</v>
          </cell>
        </row>
        <row r="164">
          <cell r="C164" t="str">
            <v>RS</v>
          </cell>
          <cell r="AQ164">
            <v>3141.4600000000005</v>
          </cell>
        </row>
        <row r="165">
          <cell r="C165" t="str">
            <v>VFD</v>
          </cell>
          <cell r="AQ165">
            <v>2003.6599999999996</v>
          </cell>
        </row>
        <row r="166">
          <cell r="C166" t="str">
            <v>RRP</v>
          </cell>
          <cell r="AQ166">
            <v>5673.85</v>
          </cell>
        </row>
        <row r="167">
          <cell r="C167" t="str">
            <v>LEV</v>
          </cell>
          <cell r="AQ167">
            <v>0</v>
          </cell>
        </row>
        <row r="168">
          <cell r="C168" t="str">
            <v>FLSP</v>
          </cell>
          <cell r="AQ168">
            <v>0</v>
          </cell>
        </row>
        <row r="169">
          <cell r="C169" t="str">
            <v>FLST</v>
          </cell>
          <cell r="AQ169">
            <v>0</v>
          </cell>
        </row>
        <row r="170">
          <cell r="C170">
            <v>0</v>
          </cell>
          <cell r="AQ170">
            <v>0</v>
          </cell>
        </row>
        <row r="171">
          <cell r="C171" t="str">
            <v>GSS</v>
          </cell>
          <cell r="AQ171">
            <v>1587.41</v>
          </cell>
        </row>
        <row r="172">
          <cell r="C172" t="str">
            <v>GSS</v>
          </cell>
          <cell r="AQ172">
            <v>0</v>
          </cell>
        </row>
        <row r="173">
          <cell r="C173" t="str">
            <v>GSS</v>
          </cell>
          <cell r="AQ173">
            <v>3223066.12</v>
          </cell>
        </row>
        <row r="174">
          <cell r="C174" t="str">
            <v>GSS</v>
          </cell>
          <cell r="AQ174">
            <v>3055.1400000000003</v>
          </cell>
        </row>
        <row r="175">
          <cell r="C175" t="str">
            <v>GSS</v>
          </cell>
          <cell r="AQ175">
            <v>10260.520000000002</v>
          </cell>
        </row>
        <row r="176">
          <cell r="C176" t="str">
            <v>GSRP</v>
          </cell>
          <cell r="AQ176">
            <v>292.23000000000008</v>
          </cell>
        </row>
        <row r="177">
          <cell r="C177" t="str">
            <v>GSS</v>
          </cell>
          <cell r="AQ177">
            <v>47.77</v>
          </cell>
        </row>
        <row r="178">
          <cell r="C178" t="str">
            <v>PSS</v>
          </cell>
          <cell r="AQ178">
            <v>10700692.140000002</v>
          </cell>
        </row>
        <row r="179">
          <cell r="C179" t="str">
            <v>PSP</v>
          </cell>
          <cell r="AQ179">
            <v>1740947.95</v>
          </cell>
        </row>
        <row r="180">
          <cell r="C180" t="str">
            <v>PSS</v>
          </cell>
          <cell r="AQ180">
            <v>9768.6699999999983</v>
          </cell>
        </row>
        <row r="181">
          <cell r="C181" t="str">
            <v>CTODS</v>
          </cell>
          <cell r="AQ181">
            <v>2092363.44</v>
          </cell>
        </row>
        <row r="182">
          <cell r="C182" t="str">
            <v>CTODP</v>
          </cell>
          <cell r="AQ182">
            <v>1698782.29</v>
          </cell>
        </row>
        <row r="183">
          <cell r="C183" t="str">
            <v>GS3</v>
          </cell>
          <cell r="AQ183">
            <v>0</v>
          </cell>
        </row>
        <row r="184">
          <cell r="C184" t="str">
            <v>GS3</v>
          </cell>
          <cell r="AQ184">
            <v>6390956.5700000012</v>
          </cell>
        </row>
        <row r="185">
          <cell r="C185" t="str">
            <v>GS3</v>
          </cell>
          <cell r="AQ185">
            <v>104386.65</v>
          </cell>
        </row>
        <row r="186">
          <cell r="C186" t="str">
            <v>G3RP</v>
          </cell>
          <cell r="AQ186">
            <v>226.94</v>
          </cell>
        </row>
        <row r="187">
          <cell r="C187" t="str">
            <v>GS3</v>
          </cell>
          <cell r="AQ187">
            <v>3256.66</v>
          </cell>
        </row>
        <row r="188">
          <cell r="C188" t="str">
            <v>LWC</v>
          </cell>
          <cell r="AQ188">
            <v>313586.53000000003</v>
          </cell>
        </row>
        <row r="189">
          <cell r="C189" t="str">
            <v>CSR</v>
          </cell>
          <cell r="AQ189">
            <v>0</v>
          </cell>
        </row>
        <row r="190">
          <cell r="C190" t="str">
            <v>CSR</v>
          </cell>
          <cell r="AQ190">
            <v>0</v>
          </cell>
        </row>
        <row r="191">
          <cell r="C191" t="str">
            <v>FK</v>
          </cell>
          <cell r="AQ191">
            <v>806635.58000000007</v>
          </cell>
        </row>
        <row r="192">
          <cell r="C192" t="str">
            <v>RTS</v>
          </cell>
          <cell r="AQ192">
            <v>2537432.1299999994</v>
          </cell>
        </row>
        <row r="193">
          <cell r="C193" t="str">
            <v>PSS</v>
          </cell>
          <cell r="AQ193">
            <v>2744323.2699999996</v>
          </cell>
        </row>
        <row r="194">
          <cell r="C194" t="str">
            <v>PSP</v>
          </cell>
          <cell r="AQ194">
            <v>381158.2</v>
          </cell>
        </row>
        <row r="195">
          <cell r="C195" t="str">
            <v>ITODS</v>
          </cell>
          <cell r="AQ195">
            <v>586593.54</v>
          </cell>
        </row>
        <row r="196">
          <cell r="C196" t="str">
            <v>ITODP</v>
          </cell>
          <cell r="AQ196">
            <v>6182520.6000000006</v>
          </cell>
        </row>
        <row r="197">
          <cell r="C197" t="str">
            <v>ITODP</v>
          </cell>
          <cell r="AQ197">
            <v>49373.509999999995</v>
          </cell>
        </row>
        <row r="198">
          <cell r="C198" t="str">
            <v>LE</v>
          </cell>
          <cell r="AQ198">
            <v>131.27000000000001</v>
          </cell>
        </row>
        <row r="199">
          <cell r="C199" t="str">
            <v>LE</v>
          </cell>
          <cell r="AQ199">
            <v>10708.699999999997</v>
          </cell>
        </row>
        <row r="200">
          <cell r="C200" t="str">
            <v>LE</v>
          </cell>
          <cell r="AQ200">
            <v>5007.2500000000009</v>
          </cell>
        </row>
        <row r="201">
          <cell r="C201" t="str">
            <v>TE</v>
          </cell>
          <cell r="AQ201">
            <v>14872.589999999998</v>
          </cell>
        </row>
        <row r="202">
          <cell r="C202" t="str">
            <v>TE</v>
          </cell>
          <cell r="AQ202">
            <v>4973.8100000000004</v>
          </cell>
        </row>
        <row r="203">
          <cell r="C203" t="str">
            <v>RS</v>
          </cell>
          <cell r="AQ203">
            <v>63073.9</v>
          </cell>
        </row>
        <row r="204">
          <cell r="C204" t="str">
            <v>RS</v>
          </cell>
          <cell r="AQ204">
            <v>21767578.160000004</v>
          </cell>
        </row>
        <row r="205">
          <cell r="C205" t="str">
            <v>RS</v>
          </cell>
          <cell r="AQ205">
            <v>3667.2099999999996</v>
          </cell>
        </row>
        <row r="206">
          <cell r="C206" t="str">
            <v>VFD</v>
          </cell>
          <cell r="AQ206">
            <v>2032.7800000000002</v>
          </cell>
        </row>
        <row r="207">
          <cell r="C207" t="str">
            <v>RRP</v>
          </cell>
          <cell r="AQ207">
            <v>5682.9800000000005</v>
          </cell>
        </row>
        <row r="208">
          <cell r="C208" t="str">
            <v>LEV</v>
          </cell>
          <cell r="AQ208">
            <v>0</v>
          </cell>
        </row>
        <row r="209">
          <cell r="C209" t="str">
            <v>FLSP</v>
          </cell>
          <cell r="AQ209">
            <v>0</v>
          </cell>
        </row>
        <row r="210">
          <cell r="C210" t="str">
            <v>FLST</v>
          </cell>
          <cell r="AQ210">
            <v>0</v>
          </cell>
        </row>
        <row r="211">
          <cell r="C211">
            <v>0</v>
          </cell>
          <cell r="AQ211">
            <v>0</v>
          </cell>
        </row>
        <row r="212">
          <cell r="C212" t="str">
            <v>GSS</v>
          </cell>
          <cell r="AQ212">
            <v>1688.29</v>
          </cell>
        </row>
        <row r="213">
          <cell r="C213" t="str">
            <v>GSS</v>
          </cell>
          <cell r="AQ213">
            <v>0</v>
          </cell>
        </row>
        <row r="214">
          <cell r="C214" t="str">
            <v>GSS</v>
          </cell>
          <cell r="AQ214">
            <v>3862178.6300000004</v>
          </cell>
        </row>
        <row r="215">
          <cell r="C215" t="str">
            <v>GSS</v>
          </cell>
          <cell r="AQ215">
            <v>3055.14</v>
          </cell>
        </row>
        <row r="216">
          <cell r="C216" t="str">
            <v>GSS</v>
          </cell>
          <cell r="AQ216">
            <v>16602.230000000003</v>
          </cell>
        </row>
        <row r="217">
          <cell r="C217" t="str">
            <v>GSRP</v>
          </cell>
          <cell r="AQ217">
            <v>506.04</v>
          </cell>
        </row>
        <row r="218">
          <cell r="C218" t="str">
            <v>GSS</v>
          </cell>
          <cell r="AQ218">
            <v>105.26</v>
          </cell>
        </row>
        <row r="219">
          <cell r="C219" t="str">
            <v>PSS</v>
          </cell>
          <cell r="AQ219">
            <v>13159927.449999997</v>
          </cell>
        </row>
        <row r="220">
          <cell r="C220" t="str">
            <v>PSP</v>
          </cell>
          <cell r="AQ220">
            <v>1423098.43</v>
          </cell>
        </row>
        <row r="221">
          <cell r="C221" t="str">
            <v>PSS</v>
          </cell>
          <cell r="AQ221">
            <v>9846.3599999999969</v>
          </cell>
        </row>
        <row r="222">
          <cell r="C222" t="str">
            <v>CTODS</v>
          </cell>
          <cell r="AQ222">
            <v>2307583.9699999997</v>
          </cell>
        </row>
        <row r="223">
          <cell r="C223" t="str">
            <v>CTODP</v>
          </cell>
          <cell r="AQ223">
            <v>2116913.8700000006</v>
          </cell>
        </row>
        <row r="224">
          <cell r="C224" t="str">
            <v>GS3</v>
          </cell>
          <cell r="AQ224">
            <v>0</v>
          </cell>
        </row>
        <row r="225">
          <cell r="C225" t="str">
            <v>GS3</v>
          </cell>
          <cell r="AQ225">
            <v>7599351.919999999</v>
          </cell>
        </row>
        <row r="226">
          <cell r="C226" t="str">
            <v>GS3</v>
          </cell>
          <cell r="AQ226">
            <v>158846.88000000003</v>
          </cell>
        </row>
        <row r="227">
          <cell r="C227" t="str">
            <v>G3RP</v>
          </cell>
          <cell r="AQ227">
            <v>619.53</v>
          </cell>
        </row>
        <row r="228">
          <cell r="C228" t="str">
            <v>GS3</v>
          </cell>
          <cell r="AQ228">
            <v>3714.92</v>
          </cell>
        </row>
        <row r="229">
          <cell r="C229" t="str">
            <v>LWC</v>
          </cell>
          <cell r="AQ229">
            <v>240389.02000000002</v>
          </cell>
        </row>
        <row r="230">
          <cell r="C230" t="str">
            <v>CSR</v>
          </cell>
          <cell r="AQ230">
            <v>0</v>
          </cell>
        </row>
        <row r="231">
          <cell r="C231" t="str">
            <v>CSR</v>
          </cell>
          <cell r="AQ231">
            <v>0</v>
          </cell>
        </row>
        <row r="232">
          <cell r="C232" t="str">
            <v>FK</v>
          </cell>
          <cell r="AQ232">
            <v>923539.07000000007</v>
          </cell>
        </row>
        <row r="233">
          <cell r="C233" t="str">
            <v>RTS</v>
          </cell>
          <cell r="AQ233">
            <v>2590860.39</v>
          </cell>
        </row>
        <row r="234">
          <cell r="C234" t="str">
            <v>PSS</v>
          </cell>
          <cell r="AQ234">
            <v>2873593.1799999997</v>
          </cell>
        </row>
        <row r="235">
          <cell r="C235" t="str">
            <v>PSP</v>
          </cell>
          <cell r="AQ235">
            <v>322486.24999999988</v>
          </cell>
        </row>
        <row r="236">
          <cell r="C236" t="str">
            <v>ITODS</v>
          </cell>
          <cell r="AQ236">
            <v>740565.66999999993</v>
          </cell>
        </row>
        <row r="237">
          <cell r="C237" t="str">
            <v>ITODP</v>
          </cell>
          <cell r="AQ237">
            <v>7599573.4400000004</v>
          </cell>
        </row>
        <row r="238">
          <cell r="C238" t="str">
            <v>ITODP</v>
          </cell>
          <cell r="AQ238">
            <v>51632.74</v>
          </cell>
        </row>
        <row r="239">
          <cell r="C239" t="str">
            <v>LE</v>
          </cell>
          <cell r="AQ239">
            <v>131.27000000000001</v>
          </cell>
        </row>
        <row r="240">
          <cell r="C240" t="str">
            <v>LE</v>
          </cell>
          <cell r="AQ240">
            <v>8731.9299999999985</v>
          </cell>
        </row>
        <row r="241">
          <cell r="C241" t="str">
            <v>LE</v>
          </cell>
          <cell r="AQ241">
            <v>4162.0400000000009</v>
          </cell>
        </row>
        <row r="242">
          <cell r="C242" t="str">
            <v>TE</v>
          </cell>
          <cell r="AQ242">
            <v>15683.449999999999</v>
          </cell>
        </row>
        <row r="243">
          <cell r="C243" t="str">
            <v>TE</v>
          </cell>
          <cell r="AQ243">
            <v>4973.5500000000011</v>
          </cell>
        </row>
        <row r="244">
          <cell r="C244" t="str">
            <v>RS</v>
          </cell>
          <cell r="AQ244">
            <v>63747.48</v>
          </cell>
        </row>
        <row r="245">
          <cell r="C245" t="str">
            <v>RS</v>
          </cell>
          <cell r="AQ245">
            <v>32311768.169999998</v>
          </cell>
        </row>
        <row r="246">
          <cell r="C246" t="str">
            <v>RS</v>
          </cell>
          <cell r="AQ246">
            <v>6105.99</v>
          </cell>
        </row>
        <row r="247">
          <cell r="C247" t="str">
            <v>VFD</v>
          </cell>
          <cell r="AQ247">
            <v>2604.0100000000002</v>
          </cell>
        </row>
        <row r="248">
          <cell r="C248" t="str">
            <v>RRP</v>
          </cell>
          <cell r="AQ248">
            <v>8166.869999999999</v>
          </cell>
        </row>
        <row r="249">
          <cell r="C249" t="str">
            <v>LEV</v>
          </cell>
          <cell r="AQ249">
            <v>0</v>
          </cell>
        </row>
        <row r="250">
          <cell r="C250" t="str">
            <v>FLSP</v>
          </cell>
          <cell r="AQ250">
            <v>0</v>
          </cell>
        </row>
        <row r="251">
          <cell r="C251" t="str">
            <v>FLST</v>
          </cell>
          <cell r="AQ251">
            <v>0</v>
          </cell>
        </row>
        <row r="252">
          <cell r="C252">
            <v>0</v>
          </cell>
          <cell r="AQ252">
            <v>0</v>
          </cell>
        </row>
        <row r="253">
          <cell r="C253" t="str">
            <v>GSS</v>
          </cell>
          <cell r="AQ253">
            <v>1822.8100000000002</v>
          </cell>
        </row>
        <row r="254">
          <cell r="C254" t="str">
            <v>GSS</v>
          </cell>
          <cell r="AQ254">
            <v>0</v>
          </cell>
        </row>
        <row r="255">
          <cell r="C255" t="str">
            <v>GSS</v>
          </cell>
          <cell r="AQ255">
            <v>4143686.95</v>
          </cell>
        </row>
        <row r="256">
          <cell r="C256" t="str">
            <v>GSS</v>
          </cell>
          <cell r="AQ256">
            <v>3077.86</v>
          </cell>
        </row>
        <row r="257">
          <cell r="C257" t="str">
            <v>GSS</v>
          </cell>
          <cell r="AQ257">
            <v>18783.150000000001</v>
          </cell>
        </row>
        <row r="258">
          <cell r="C258" t="str">
            <v>GSRP</v>
          </cell>
          <cell r="AQ258">
            <v>570.82999999999993</v>
          </cell>
        </row>
        <row r="259">
          <cell r="C259" t="str">
            <v>GSS</v>
          </cell>
          <cell r="AQ259">
            <v>144.80999999999997</v>
          </cell>
        </row>
        <row r="260">
          <cell r="C260" t="str">
            <v>PSS</v>
          </cell>
          <cell r="AQ260">
            <v>13500578.310000002</v>
          </cell>
        </row>
        <row r="261">
          <cell r="C261" t="str">
            <v>PSP</v>
          </cell>
          <cell r="AQ261">
            <v>1127955.94</v>
          </cell>
        </row>
        <row r="262">
          <cell r="C262" t="str">
            <v>PSS</v>
          </cell>
          <cell r="AQ262">
            <v>0</v>
          </cell>
        </row>
        <row r="263">
          <cell r="C263" t="str">
            <v>CTODS</v>
          </cell>
          <cell r="AQ263">
            <v>2393603.2500000005</v>
          </cell>
        </row>
        <row r="264">
          <cell r="C264" t="str">
            <v>CTODP</v>
          </cell>
          <cell r="AQ264">
            <v>2037057.4799999997</v>
          </cell>
        </row>
        <row r="265">
          <cell r="C265" t="str">
            <v>GS3</v>
          </cell>
          <cell r="AQ265">
            <v>0</v>
          </cell>
        </row>
        <row r="266">
          <cell r="C266" t="str">
            <v>GS3</v>
          </cell>
          <cell r="AQ266">
            <v>8237908.3699999992</v>
          </cell>
        </row>
        <row r="267">
          <cell r="C267" t="str">
            <v>GS3</v>
          </cell>
          <cell r="AQ267">
            <v>192009.94999999995</v>
          </cell>
        </row>
        <row r="268">
          <cell r="C268" t="str">
            <v>G3RP</v>
          </cell>
          <cell r="AQ268">
            <v>989.68000000000006</v>
          </cell>
        </row>
        <row r="269">
          <cell r="C269" t="str">
            <v>GS3</v>
          </cell>
          <cell r="AQ269">
            <v>4089.95</v>
          </cell>
        </row>
        <row r="270">
          <cell r="C270" t="str">
            <v>LWC</v>
          </cell>
          <cell r="AQ270">
            <v>250041.78000000006</v>
          </cell>
        </row>
        <row r="271">
          <cell r="C271" t="str">
            <v>CSR</v>
          </cell>
          <cell r="AQ271">
            <v>0</v>
          </cell>
        </row>
        <row r="272">
          <cell r="C272" t="str">
            <v>CSR</v>
          </cell>
          <cell r="AQ272">
            <v>0</v>
          </cell>
        </row>
        <row r="273">
          <cell r="C273" t="str">
            <v>FK</v>
          </cell>
          <cell r="AQ273">
            <v>1140215.3799999997</v>
          </cell>
        </row>
        <row r="274">
          <cell r="C274" t="str">
            <v>RTS</v>
          </cell>
          <cell r="AQ274">
            <v>2326852.9799999995</v>
          </cell>
        </row>
        <row r="275">
          <cell r="C275" t="str">
            <v>PSS</v>
          </cell>
          <cell r="AQ275">
            <v>2762729.1300000004</v>
          </cell>
        </row>
        <row r="276">
          <cell r="C276" t="str">
            <v>PSP</v>
          </cell>
          <cell r="AQ276">
            <v>314157.80000000005</v>
          </cell>
        </row>
        <row r="277">
          <cell r="C277" t="str">
            <v>ITODS</v>
          </cell>
          <cell r="AQ277">
            <v>652510.03999999992</v>
          </cell>
        </row>
        <row r="278">
          <cell r="C278" t="str">
            <v>ITODP</v>
          </cell>
          <cell r="AQ278">
            <v>6968666.6399999997</v>
          </cell>
        </row>
        <row r="279">
          <cell r="C279" t="str">
            <v>ITODP</v>
          </cell>
          <cell r="AQ279">
            <v>57561.89</v>
          </cell>
        </row>
        <row r="280">
          <cell r="C280" t="str">
            <v>LE</v>
          </cell>
          <cell r="AQ280">
            <v>135.04</v>
          </cell>
        </row>
        <row r="281">
          <cell r="C281" t="str">
            <v>LE</v>
          </cell>
          <cell r="AQ281">
            <v>8981.7799999999988</v>
          </cell>
        </row>
        <row r="282">
          <cell r="C282" t="str">
            <v>LE</v>
          </cell>
          <cell r="AQ282">
            <v>3855.8500000000004</v>
          </cell>
        </row>
        <row r="283">
          <cell r="C283" t="str">
            <v>TE</v>
          </cell>
          <cell r="AQ283">
            <v>14764.939999999999</v>
          </cell>
        </row>
        <row r="284">
          <cell r="C284" t="str">
            <v>TE</v>
          </cell>
          <cell r="AQ284">
            <v>5081.4600000000009</v>
          </cell>
        </row>
        <row r="285">
          <cell r="C285" t="str">
            <v>RS</v>
          </cell>
          <cell r="AQ285">
            <v>59101.820000000014</v>
          </cell>
        </row>
        <row r="286">
          <cell r="C286" t="str">
            <v>RS</v>
          </cell>
          <cell r="AQ286">
            <v>38703930.340000004</v>
          </cell>
        </row>
        <row r="287">
          <cell r="C287" t="str">
            <v>RS</v>
          </cell>
          <cell r="AQ287">
            <v>7522.42</v>
          </cell>
        </row>
        <row r="288">
          <cell r="C288" t="str">
            <v>VFD</v>
          </cell>
          <cell r="AQ288">
            <v>2737.4300000000003</v>
          </cell>
        </row>
        <row r="289">
          <cell r="C289" t="str">
            <v>RRP</v>
          </cell>
          <cell r="AQ289">
            <v>9074.380000000001</v>
          </cell>
        </row>
        <row r="290">
          <cell r="C290" t="str">
            <v>LEV</v>
          </cell>
          <cell r="AQ290">
            <v>384.18999999999994</v>
          </cell>
        </row>
        <row r="291">
          <cell r="C291" t="str">
            <v>FLSP</v>
          </cell>
          <cell r="AQ291">
            <v>0</v>
          </cell>
        </row>
        <row r="292">
          <cell r="C292" t="str">
            <v>FLST</v>
          </cell>
          <cell r="AQ292">
            <v>0</v>
          </cell>
        </row>
        <row r="293">
          <cell r="C293">
            <v>0</v>
          </cell>
          <cell r="AQ293">
            <v>0</v>
          </cell>
        </row>
        <row r="294">
          <cell r="C294" t="str">
            <v>GSS</v>
          </cell>
          <cell r="AQ294">
            <v>1934.48</v>
          </cell>
        </row>
        <row r="295">
          <cell r="C295" t="str">
            <v>GSS</v>
          </cell>
          <cell r="AQ295">
            <v>0</v>
          </cell>
        </row>
        <row r="296">
          <cell r="C296" t="str">
            <v>GSS</v>
          </cell>
          <cell r="AQ296">
            <v>4594592.870000001</v>
          </cell>
        </row>
        <row r="297">
          <cell r="C297" t="str">
            <v>GSS</v>
          </cell>
          <cell r="AQ297">
            <v>3077.86</v>
          </cell>
        </row>
        <row r="298">
          <cell r="C298" t="str">
            <v>GSS</v>
          </cell>
          <cell r="AQ298">
            <v>23321.66</v>
          </cell>
        </row>
        <row r="299">
          <cell r="C299" t="str">
            <v>GSRP</v>
          </cell>
          <cell r="AQ299">
            <v>736.97</v>
          </cell>
        </row>
        <row r="300">
          <cell r="C300" t="str">
            <v>GSS</v>
          </cell>
          <cell r="AQ300">
            <v>164.42</v>
          </cell>
        </row>
        <row r="301">
          <cell r="C301" t="str">
            <v>PSS</v>
          </cell>
          <cell r="AQ301">
            <v>14565079.050000001</v>
          </cell>
        </row>
        <row r="302">
          <cell r="C302" t="str">
            <v>PSP</v>
          </cell>
          <cell r="AQ302">
            <v>1531875.16</v>
          </cell>
        </row>
        <row r="303">
          <cell r="C303" t="str">
            <v>PSS</v>
          </cell>
          <cell r="AQ303">
            <v>20479.439999999995</v>
          </cell>
        </row>
        <row r="304">
          <cell r="C304" t="str">
            <v>CTODS</v>
          </cell>
          <cell r="AQ304">
            <v>2594980.1800000006</v>
          </cell>
        </row>
        <row r="305">
          <cell r="C305" t="str">
            <v>CTODP</v>
          </cell>
          <cell r="AQ305">
            <v>2412829.7199999997</v>
          </cell>
        </row>
        <row r="306">
          <cell r="C306" t="str">
            <v>GS3</v>
          </cell>
          <cell r="AQ306">
            <v>0</v>
          </cell>
        </row>
        <row r="307">
          <cell r="C307" t="str">
            <v>GS3</v>
          </cell>
          <cell r="AQ307">
            <v>9349980.75</v>
          </cell>
        </row>
        <row r="308">
          <cell r="C308" t="str">
            <v>GS3</v>
          </cell>
          <cell r="AQ308">
            <v>223168.63999999998</v>
          </cell>
        </row>
        <row r="309">
          <cell r="C309" t="str">
            <v>G3RP</v>
          </cell>
          <cell r="AQ309">
            <v>1501.78</v>
          </cell>
        </row>
        <row r="310">
          <cell r="C310" t="str">
            <v>GS3</v>
          </cell>
          <cell r="AQ310">
            <v>4636.0199999999995</v>
          </cell>
        </row>
        <row r="311">
          <cell r="C311" t="str">
            <v>LWC</v>
          </cell>
          <cell r="AQ311">
            <v>257350.58999999997</v>
          </cell>
        </row>
        <row r="312">
          <cell r="C312" t="str">
            <v>CSR</v>
          </cell>
          <cell r="AQ312">
            <v>0</v>
          </cell>
        </row>
        <row r="313">
          <cell r="C313" t="str">
            <v>CSR</v>
          </cell>
          <cell r="AQ313">
            <v>0</v>
          </cell>
        </row>
        <row r="314">
          <cell r="C314" t="str">
            <v>FK</v>
          </cell>
          <cell r="AQ314">
            <v>1301195.4500000004</v>
          </cell>
        </row>
        <row r="315">
          <cell r="C315" t="str">
            <v>RTS</v>
          </cell>
          <cell r="AQ315">
            <v>2440964.38</v>
          </cell>
        </row>
        <row r="316">
          <cell r="C316" t="str">
            <v>PSS</v>
          </cell>
          <cell r="AQ316">
            <v>3070994.7299999995</v>
          </cell>
        </row>
        <row r="317">
          <cell r="C317" t="str">
            <v>PSP</v>
          </cell>
          <cell r="AQ317">
            <v>296021.00000000006</v>
          </cell>
        </row>
        <row r="318">
          <cell r="C318" t="str">
            <v>ITODS</v>
          </cell>
          <cell r="AQ318">
            <v>762880.9</v>
          </cell>
        </row>
        <row r="319">
          <cell r="C319" t="str">
            <v>ITODP</v>
          </cell>
          <cell r="AQ319">
            <v>9169819.0499999989</v>
          </cell>
        </row>
        <row r="320">
          <cell r="C320" t="str">
            <v>ITODP</v>
          </cell>
          <cell r="AQ320">
            <v>61793.17</v>
          </cell>
        </row>
        <row r="321">
          <cell r="C321" t="str">
            <v>LE</v>
          </cell>
          <cell r="AQ321">
            <v>135.04</v>
          </cell>
        </row>
        <row r="322">
          <cell r="C322" t="str">
            <v>LE</v>
          </cell>
          <cell r="AQ322">
            <v>9333.9499999999989</v>
          </cell>
        </row>
        <row r="323">
          <cell r="C323" t="str">
            <v>LE</v>
          </cell>
          <cell r="AQ323">
            <v>4662.3799999999992</v>
          </cell>
        </row>
        <row r="324">
          <cell r="C324" t="str">
            <v>TE</v>
          </cell>
          <cell r="AQ324">
            <v>15002.530000000002</v>
          </cell>
        </row>
        <row r="325">
          <cell r="C325" t="str">
            <v>TE</v>
          </cell>
          <cell r="AQ325">
            <v>5081.4600000000009</v>
          </cell>
        </row>
        <row r="326">
          <cell r="C326" t="str">
            <v>RS</v>
          </cell>
          <cell r="AQ326">
            <v>57161.67</v>
          </cell>
        </row>
        <row r="327">
          <cell r="C327" t="str">
            <v>RS</v>
          </cell>
          <cell r="AQ327">
            <v>44850977.149999999</v>
          </cell>
        </row>
        <row r="328">
          <cell r="C328" t="str">
            <v>RS</v>
          </cell>
          <cell r="AQ328">
            <v>9181.0700000000033</v>
          </cell>
        </row>
        <row r="329">
          <cell r="C329" t="str">
            <v>VFD</v>
          </cell>
          <cell r="AQ329">
            <v>2956.63</v>
          </cell>
        </row>
        <row r="330">
          <cell r="C330" t="str">
            <v>RRP</v>
          </cell>
          <cell r="AQ330">
            <v>10179.41</v>
          </cell>
        </row>
        <row r="331">
          <cell r="C331" t="str">
            <v>LEV</v>
          </cell>
          <cell r="AQ331">
            <v>402.36999999999995</v>
          </cell>
        </row>
        <row r="332">
          <cell r="C332" t="str">
            <v>FLSP</v>
          </cell>
          <cell r="AQ332">
            <v>0</v>
          </cell>
        </row>
        <row r="333">
          <cell r="C333" t="str">
            <v>FLST</v>
          </cell>
          <cell r="AQ333">
            <v>0</v>
          </cell>
        </row>
        <row r="334">
          <cell r="C334">
            <v>0</v>
          </cell>
          <cell r="AQ334">
            <v>0</v>
          </cell>
        </row>
        <row r="335">
          <cell r="C335" t="str">
            <v>GSS</v>
          </cell>
          <cell r="AQ335">
            <v>1704.62</v>
          </cell>
        </row>
        <row r="336">
          <cell r="C336" t="str">
            <v>GSS</v>
          </cell>
          <cell r="AQ336">
            <v>0</v>
          </cell>
        </row>
        <row r="337">
          <cell r="C337" t="str">
            <v>GSS</v>
          </cell>
          <cell r="AQ337">
            <v>4094669.2100000004</v>
          </cell>
        </row>
        <row r="338">
          <cell r="C338" t="str">
            <v>GSS</v>
          </cell>
          <cell r="AQ338">
            <v>3020.86</v>
          </cell>
        </row>
        <row r="339">
          <cell r="C339" t="str">
            <v>GSS</v>
          </cell>
          <cell r="AQ339">
            <v>16420.560000000001</v>
          </cell>
        </row>
        <row r="340">
          <cell r="C340" t="str">
            <v>GSRP</v>
          </cell>
          <cell r="AQ340">
            <v>643.21</v>
          </cell>
        </row>
        <row r="341">
          <cell r="C341" t="str">
            <v>GSS</v>
          </cell>
          <cell r="AQ341">
            <v>86.69</v>
          </cell>
        </row>
        <row r="342">
          <cell r="C342" t="str">
            <v>PSS</v>
          </cell>
          <cell r="AQ342">
            <v>13729364.52</v>
          </cell>
        </row>
        <row r="343">
          <cell r="C343" t="str">
            <v>PSP</v>
          </cell>
          <cell r="AQ343">
            <v>1124397.2699999998</v>
          </cell>
        </row>
        <row r="344">
          <cell r="C344" t="str">
            <v>PSS</v>
          </cell>
          <cell r="AQ344">
            <v>0</v>
          </cell>
        </row>
        <row r="345">
          <cell r="C345" t="str">
            <v>CTODS</v>
          </cell>
          <cell r="AQ345">
            <v>2470908.3400000003</v>
          </cell>
        </row>
        <row r="346">
          <cell r="C346" t="str">
            <v>CTODP</v>
          </cell>
          <cell r="AQ346">
            <v>2367088.16</v>
          </cell>
        </row>
        <row r="347">
          <cell r="C347" t="str">
            <v>GS3</v>
          </cell>
          <cell r="AQ347">
            <v>0</v>
          </cell>
        </row>
        <row r="348">
          <cell r="C348" t="str">
            <v>GS3</v>
          </cell>
          <cell r="AQ348">
            <v>8445717.2800000012</v>
          </cell>
        </row>
        <row r="349">
          <cell r="C349" t="str">
            <v>GS3</v>
          </cell>
          <cell r="AQ349">
            <v>161510.55000000005</v>
          </cell>
        </row>
        <row r="350">
          <cell r="C350" t="str">
            <v>G3RP</v>
          </cell>
          <cell r="AQ350">
            <v>1046.5700000000002</v>
          </cell>
        </row>
        <row r="351">
          <cell r="C351" t="str">
            <v>GS3</v>
          </cell>
          <cell r="AQ351">
            <v>4119.5</v>
          </cell>
        </row>
        <row r="352">
          <cell r="C352" t="str">
            <v>LWC</v>
          </cell>
          <cell r="AQ352">
            <v>253709.84999999995</v>
          </cell>
        </row>
        <row r="353">
          <cell r="C353" t="str">
            <v>CSR</v>
          </cell>
          <cell r="AQ353">
            <v>0</v>
          </cell>
        </row>
        <row r="354">
          <cell r="C354" t="str">
            <v>CSR</v>
          </cell>
          <cell r="AQ354">
            <v>0</v>
          </cell>
        </row>
        <row r="355">
          <cell r="C355" t="str">
            <v>FK</v>
          </cell>
          <cell r="AQ355">
            <v>1210689.4800000002</v>
          </cell>
        </row>
        <row r="356">
          <cell r="C356" t="str">
            <v>RTS</v>
          </cell>
          <cell r="AQ356">
            <v>1612857.2</v>
          </cell>
        </row>
        <row r="357">
          <cell r="C357" t="str">
            <v>PSS</v>
          </cell>
          <cell r="AQ357">
            <v>2876111.7899999996</v>
          </cell>
        </row>
        <row r="358">
          <cell r="C358" t="str">
            <v>PSP</v>
          </cell>
          <cell r="AQ358">
            <v>315447.84000000003</v>
          </cell>
        </row>
        <row r="359">
          <cell r="C359" t="str">
            <v>ITODS</v>
          </cell>
          <cell r="AQ359">
            <v>798096.28000000014</v>
          </cell>
        </row>
        <row r="360">
          <cell r="C360" t="str">
            <v>ITODP</v>
          </cell>
          <cell r="AQ360">
            <v>7477911.6800000006</v>
          </cell>
        </row>
        <row r="361">
          <cell r="C361" t="str">
            <v>ITODP</v>
          </cell>
          <cell r="AQ361">
            <v>62135.100000000006</v>
          </cell>
        </row>
        <row r="362">
          <cell r="C362" t="str">
            <v>LE</v>
          </cell>
          <cell r="AQ362">
            <v>135.04000000000002</v>
          </cell>
        </row>
        <row r="363">
          <cell r="C363" t="str">
            <v>LE</v>
          </cell>
          <cell r="AQ363">
            <v>15155.270000000002</v>
          </cell>
        </row>
        <row r="364">
          <cell r="C364" t="str">
            <v>LE</v>
          </cell>
          <cell r="AQ364">
            <v>4896.0400000000009</v>
          </cell>
        </row>
        <row r="365">
          <cell r="C365" t="str">
            <v>TE</v>
          </cell>
          <cell r="AQ365">
            <v>15966.86</v>
          </cell>
        </row>
        <row r="366">
          <cell r="C366" t="str">
            <v>TE</v>
          </cell>
          <cell r="AQ366">
            <v>5081.4600000000009</v>
          </cell>
        </row>
        <row r="367">
          <cell r="C367" t="str">
            <v>RS</v>
          </cell>
          <cell r="AQ367">
            <v>57320.840000000011</v>
          </cell>
        </row>
        <row r="368">
          <cell r="C368" t="str">
            <v>RS</v>
          </cell>
          <cell r="AQ368">
            <v>34704375.430000007</v>
          </cell>
        </row>
        <row r="369">
          <cell r="C369" t="str">
            <v>RS</v>
          </cell>
          <cell r="AQ369">
            <v>6965.0000000000009</v>
          </cell>
        </row>
        <row r="370">
          <cell r="C370" t="str">
            <v>VFD</v>
          </cell>
          <cell r="AQ370">
            <v>2648.6299999999997</v>
          </cell>
        </row>
        <row r="371">
          <cell r="C371" t="str">
            <v>RRP</v>
          </cell>
          <cell r="AQ371">
            <v>7563.06</v>
          </cell>
        </row>
        <row r="372">
          <cell r="C372" t="str">
            <v>LEV</v>
          </cell>
          <cell r="AQ372">
            <v>330.38</v>
          </cell>
        </row>
        <row r="373">
          <cell r="C373" t="str">
            <v>FLSP</v>
          </cell>
          <cell r="AQ373">
            <v>0</v>
          </cell>
        </row>
        <row r="374">
          <cell r="C374" t="str">
            <v>FLST</v>
          </cell>
          <cell r="AQ374">
            <v>0</v>
          </cell>
        </row>
        <row r="375">
          <cell r="C375">
            <v>0</v>
          </cell>
          <cell r="AQ375">
            <v>0</v>
          </cell>
        </row>
        <row r="376">
          <cell r="C376" t="str">
            <v>GSS</v>
          </cell>
          <cell r="AQ376">
            <v>1437.49</v>
          </cell>
        </row>
        <row r="377">
          <cell r="C377" t="str">
            <v>GSS</v>
          </cell>
          <cell r="AQ377">
            <v>0</v>
          </cell>
        </row>
        <row r="378">
          <cell r="C378" t="str">
            <v>GSS</v>
          </cell>
          <cell r="AQ378">
            <v>3245239.84</v>
          </cell>
        </row>
        <row r="379">
          <cell r="C379" t="str">
            <v>GSS</v>
          </cell>
          <cell r="AQ379">
            <v>3020.86</v>
          </cell>
        </row>
        <row r="380">
          <cell r="C380" t="str">
            <v>GSS</v>
          </cell>
          <cell r="AQ380">
            <v>9267.0199999999986</v>
          </cell>
        </row>
        <row r="381">
          <cell r="C381" t="str">
            <v>GSRP</v>
          </cell>
          <cell r="AQ381">
            <v>367.11999999999995</v>
          </cell>
        </row>
        <row r="382">
          <cell r="C382" t="str">
            <v>GSS</v>
          </cell>
          <cell r="AQ382">
            <v>42.859999999999992</v>
          </cell>
        </row>
        <row r="383">
          <cell r="C383" t="str">
            <v>PSS</v>
          </cell>
          <cell r="AQ383">
            <v>11110906.700000001</v>
          </cell>
        </row>
        <row r="384">
          <cell r="C384" t="str">
            <v>PSP</v>
          </cell>
          <cell r="AQ384">
            <v>985246.82</v>
          </cell>
        </row>
        <row r="385">
          <cell r="C385" t="str">
            <v>PSS</v>
          </cell>
          <cell r="AQ385">
            <v>10990.599999999999</v>
          </cell>
        </row>
        <row r="386">
          <cell r="C386" t="str">
            <v>CTODS</v>
          </cell>
          <cell r="AQ386">
            <v>2189102.6799999997</v>
          </cell>
        </row>
        <row r="387">
          <cell r="C387" t="str">
            <v>CTODP</v>
          </cell>
          <cell r="AQ387">
            <v>2223841.0100000002</v>
          </cell>
        </row>
        <row r="388">
          <cell r="C388" t="str">
            <v>GS3</v>
          </cell>
          <cell r="AQ388">
            <v>0</v>
          </cell>
        </row>
        <row r="389">
          <cell r="C389" t="str">
            <v>GS3</v>
          </cell>
          <cell r="AQ389">
            <v>6560151.0799999991</v>
          </cell>
        </row>
        <row r="390">
          <cell r="C390" t="str">
            <v>GS3</v>
          </cell>
          <cell r="AQ390">
            <v>101806.56</v>
          </cell>
        </row>
        <row r="391">
          <cell r="C391" t="str">
            <v>G3RP</v>
          </cell>
          <cell r="AQ391">
            <v>398.68</v>
          </cell>
        </row>
        <row r="392">
          <cell r="C392" t="str">
            <v>GS3</v>
          </cell>
          <cell r="AQ392">
            <v>3218.51</v>
          </cell>
        </row>
        <row r="393">
          <cell r="C393" t="str">
            <v>LWC</v>
          </cell>
          <cell r="AQ393">
            <v>219882.74000000002</v>
          </cell>
        </row>
        <row r="394">
          <cell r="C394" t="str">
            <v>CSR</v>
          </cell>
          <cell r="AQ394">
            <v>0</v>
          </cell>
        </row>
        <row r="395">
          <cell r="C395" t="str">
            <v>CSR</v>
          </cell>
          <cell r="AQ395">
            <v>0</v>
          </cell>
        </row>
        <row r="396">
          <cell r="C396" t="str">
            <v>FK</v>
          </cell>
          <cell r="AQ396">
            <v>1718970.93</v>
          </cell>
        </row>
        <row r="397">
          <cell r="C397" t="str">
            <v>RTS</v>
          </cell>
          <cell r="AQ397">
            <v>2926600.1700000004</v>
          </cell>
        </row>
        <row r="398">
          <cell r="C398" t="str">
            <v>PSS</v>
          </cell>
          <cell r="AQ398">
            <v>2482504.1600000006</v>
          </cell>
        </row>
        <row r="399">
          <cell r="C399" t="str">
            <v>PSP</v>
          </cell>
          <cell r="AQ399">
            <v>275539.16000000003</v>
          </cell>
        </row>
        <row r="400">
          <cell r="C400" t="str">
            <v>ITODS</v>
          </cell>
          <cell r="AQ400">
            <v>774284.9</v>
          </cell>
        </row>
        <row r="401">
          <cell r="C401" t="str">
            <v>ITODP</v>
          </cell>
          <cell r="AQ401">
            <v>6721037.870000001</v>
          </cell>
        </row>
        <row r="402">
          <cell r="C402" t="str">
            <v>ITODP</v>
          </cell>
          <cell r="AQ402">
            <v>120455.01999999999</v>
          </cell>
        </row>
        <row r="403">
          <cell r="C403" t="str">
            <v>LE</v>
          </cell>
          <cell r="AQ403">
            <v>135.04000000000002</v>
          </cell>
        </row>
        <row r="404">
          <cell r="C404" t="str">
            <v>LE</v>
          </cell>
          <cell r="AQ404">
            <v>11533.42</v>
          </cell>
        </row>
        <row r="405">
          <cell r="C405" t="str">
            <v>LE</v>
          </cell>
          <cell r="AQ405">
            <v>5175.0899999999992</v>
          </cell>
        </row>
        <row r="406">
          <cell r="C406" t="str">
            <v>TE</v>
          </cell>
          <cell r="AQ406">
            <v>15591.92</v>
          </cell>
        </row>
        <row r="407">
          <cell r="C407" t="str">
            <v>TE</v>
          </cell>
          <cell r="AQ407">
            <v>5081.4600000000009</v>
          </cell>
        </row>
        <row r="408">
          <cell r="C408" t="str">
            <v>RS</v>
          </cell>
          <cell r="AQ408">
            <v>53488.350000000006</v>
          </cell>
        </row>
        <row r="409">
          <cell r="C409" t="str">
            <v>RS</v>
          </cell>
          <cell r="AQ409">
            <v>21115903.93</v>
          </cell>
        </row>
        <row r="410">
          <cell r="C410" t="str">
            <v>RS</v>
          </cell>
          <cell r="AQ410">
            <v>4555.6999999999989</v>
          </cell>
        </row>
        <row r="411">
          <cell r="C411" t="str">
            <v>VFD</v>
          </cell>
          <cell r="AQ411">
            <v>2019.6999999999998</v>
          </cell>
        </row>
        <row r="412">
          <cell r="C412" t="str">
            <v>RRP</v>
          </cell>
          <cell r="AQ412">
            <v>4636.04</v>
          </cell>
        </row>
        <row r="413">
          <cell r="C413" t="str">
            <v>LEV</v>
          </cell>
          <cell r="AQ413">
            <v>174.38</v>
          </cell>
        </row>
        <row r="414">
          <cell r="C414" t="str">
            <v>FLSP</v>
          </cell>
          <cell r="AQ414">
            <v>0</v>
          </cell>
        </row>
        <row r="415">
          <cell r="C415" t="str">
            <v>FLST</v>
          </cell>
          <cell r="AQ415">
            <v>0</v>
          </cell>
        </row>
        <row r="416">
          <cell r="C416">
            <v>0</v>
          </cell>
          <cell r="AQ416">
            <v>0</v>
          </cell>
        </row>
        <row r="417">
          <cell r="C417" t="str">
            <v>GSS</v>
          </cell>
          <cell r="AQ417">
            <v>1398.7399999999998</v>
          </cell>
        </row>
        <row r="418">
          <cell r="C418" t="str">
            <v>GSS</v>
          </cell>
          <cell r="AQ418">
            <v>0</v>
          </cell>
        </row>
        <row r="419">
          <cell r="C419" t="str">
            <v>GSS</v>
          </cell>
          <cell r="AQ419">
            <v>2974092.84</v>
          </cell>
        </row>
        <row r="420">
          <cell r="C420" t="str">
            <v>GSS</v>
          </cell>
          <cell r="AQ420">
            <v>3020.86</v>
          </cell>
        </row>
        <row r="421">
          <cell r="C421" t="str">
            <v>GSS</v>
          </cell>
          <cell r="AQ421">
            <v>10716.720000000003</v>
          </cell>
        </row>
        <row r="422">
          <cell r="C422" t="str">
            <v>GSRP</v>
          </cell>
          <cell r="AQ422">
            <v>366.19</v>
          </cell>
        </row>
        <row r="423">
          <cell r="C423" t="str">
            <v>GSS</v>
          </cell>
          <cell r="AQ423">
            <v>65.190000000000012</v>
          </cell>
        </row>
        <row r="424">
          <cell r="C424" t="str">
            <v>PSS</v>
          </cell>
          <cell r="AQ424">
            <v>9903884.7000000011</v>
          </cell>
        </row>
        <row r="425">
          <cell r="C425" t="str">
            <v>PSP</v>
          </cell>
          <cell r="AQ425">
            <v>797118.8400000002</v>
          </cell>
        </row>
        <row r="426">
          <cell r="C426" t="str">
            <v>PSS</v>
          </cell>
          <cell r="AQ426">
            <v>7589.329999999999</v>
          </cell>
        </row>
        <row r="427">
          <cell r="C427" t="str">
            <v>CTODS</v>
          </cell>
          <cell r="AQ427">
            <v>1990358.05</v>
          </cell>
        </row>
        <row r="428">
          <cell r="C428" t="str">
            <v>CTODP</v>
          </cell>
          <cell r="AQ428">
            <v>1599878.14</v>
          </cell>
        </row>
        <row r="429">
          <cell r="C429" t="str">
            <v>GS3</v>
          </cell>
          <cell r="AQ429">
            <v>0</v>
          </cell>
        </row>
        <row r="430">
          <cell r="C430" t="str">
            <v>GS3</v>
          </cell>
          <cell r="AQ430">
            <v>5659994.129999999</v>
          </cell>
        </row>
        <row r="431">
          <cell r="C431" t="str">
            <v>GS3</v>
          </cell>
          <cell r="AQ431">
            <v>104478.26000000002</v>
          </cell>
        </row>
        <row r="432">
          <cell r="C432" t="str">
            <v>G3RP</v>
          </cell>
          <cell r="AQ432">
            <v>294.24999999999994</v>
          </cell>
        </row>
        <row r="433">
          <cell r="C433" t="str">
            <v>GS3</v>
          </cell>
          <cell r="AQ433">
            <v>2832.0200000000004</v>
          </cell>
        </row>
        <row r="434">
          <cell r="C434" t="str">
            <v>LWC</v>
          </cell>
          <cell r="AQ434">
            <v>214996.03</v>
          </cell>
        </row>
        <row r="435">
          <cell r="C435" t="str">
            <v>CSR</v>
          </cell>
          <cell r="AQ435">
            <v>0</v>
          </cell>
        </row>
        <row r="436">
          <cell r="C436" t="str">
            <v>CSR</v>
          </cell>
          <cell r="AQ436">
            <v>0</v>
          </cell>
        </row>
        <row r="437">
          <cell r="C437" t="str">
            <v>FK</v>
          </cell>
          <cell r="AQ437">
            <v>741876.87000000011</v>
          </cell>
        </row>
        <row r="438">
          <cell r="C438" t="str">
            <v>RTS</v>
          </cell>
          <cell r="AQ438">
            <v>2303495.7399999998</v>
          </cell>
        </row>
        <row r="439">
          <cell r="C439" t="str">
            <v>PSS</v>
          </cell>
          <cell r="AQ439">
            <v>2276515.0499999998</v>
          </cell>
        </row>
        <row r="440">
          <cell r="C440" t="str">
            <v>PSP</v>
          </cell>
          <cell r="AQ440">
            <v>254747.53</v>
          </cell>
        </row>
        <row r="441">
          <cell r="C441" t="str">
            <v>ITODS</v>
          </cell>
          <cell r="AQ441">
            <v>719466.27</v>
          </cell>
        </row>
        <row r="442">
          <cell r="C442" t="str">
            <v>ITODP</v>
          </cell>
          <cell r="AQ442">
            <v>6447105.1299999999</v>
          </cell>
        </row>
        <row r="443">
          <cell r="C443" t="str">
            <v>ITODP</v>
          </cell>
          <cell r="AQ443">
            <v>60221.66</v>
          </cell>
        </row>
        <row r="444">
          <cell r="C444" t="str">
            <v>LE</v>
          </cell>
          <cell r="AQ444">
            <v>135.04</v>
          </cell>
        </row>
        <row r="445">
          <cell r="C445" t="str">
            <v>LE</v>
          </cell>
          <cell r="AQ445">
            <v>12547.100000000002</v>
          </cell>
        </row>
        <row r="446">
          <cell r="C446" t="str">
            <v>LE</v>
          </cell>
          <cell r="AQ446">
            <v>6094.79</v>
          </cell>
        </row>
        <row r="447">
          <cell r="C447" t="str">
            <v>TE</v>
          </cell>
          <cell r="AQ447">
            <v>15456.9</v>
          </cell>
        </row>
        <row r="448">
          <cell r="C448" t="str">
            <v>TE</v>
          </cell>
          <cell r="AQ448">
            <v>5081.4600000000009</v>
          </cell>
        </row>
        <row r="449">
          <cell r="C449" t="str">
            <v>RS</v>
          </cell>
          <cell r="AQ449">
            <v>56934.350000000006</v>
          </cell>
        </row>
        <row r="450">
          <cell r="C450" t="str">
            <v>RS</v>
          </cell>
          <cell r="AQ450">
            <v>19863658.379999999</v>
          </cell>
        </row>
        <row r="451">
          <cell r="C451" t="str">
            <v>RS</v>
          </cell>
          <cell r="AQ451">
            <v>5025.1299999999992</v>
          </cell>
        </row>
        <row r="452">
          <cell r="C452" t="str">
            <v>VFD</v>
          </cell>
          <cell r="AQ452">
            <v>1852.8000000000002</v>
          </cell>
        </row>
        <row r="453">
          <cell r="C453" t="str">
            <v>RRP</v>
          </cell>
          <cell r="AQ453">
            <v>4319.2000000000007</v>
          </cell>
        </row>
        <row r="454">
          <cell r="C454" t="str">
            <v>LEV</v>
          </cell>
          <cell r="AQ454">
            <v>124.19999999999999</v>
          </cell>
        </row>
        <row r="455">
          <cell r="C455" t="str">
            <v>FLSP</v>
          </cell>
          <cell r="AQ455">
            <v>0</v>
          </cell>
        </row>
        <row r="456">
          <cell r="C456" t="str">
            <v>FLST</v>
          </cell>
          <cell r="AQ456">
            <v>0</v>
          </cell>
        </row>
        <row r="457">
          <cell r="C457">
            <v>0</v>
          </cell>
          <cell r="AQ457">
            <v>0</v>
          </cell>
        </row>
        <row r="458">
          <cell r="C458" t="str">
            <v>GSS</v>
          </cell>
          <cell r="AQ458">
            <v>1416.5499999999997</v>
          </cell>
        </row>
        <row r="459">
          <cell r="C459" t="str">
            <v>GSS</v>
          </cell>
          <cell r="AQ459">
            <v>0</v>
          </cell>
        </row>
        <row r="460">
          <cell r="C460" t="str">
            <v>GSS</v>
          </cell>
          <cell r="AQ460">
            <v>3295406</v>
          </cell>
        </row>
        <row r="461">
          <cell r="C461" t="str">
            <v>GSS</v>
          </cell>
          <cell r="AQ461">
            <v>3020.86</v>
          </cell>
        </row>
        <row r="462">
          <cell r="C462" t="str">
            <v>GSS</v>
          </cell>
          <cell r="AQ462">
            <v>17984.440000000002</v>
          </cell>
        </row>
        <row r="463">
          <cell r="C463" t="str">
            <v>GSRP</v>
          </cell>
          <cell r="AQ463">
            <v>312.51</v>
          </cell>
        </row>
        <row r="464">
          <cell r="C464" t="str">
            <v>GSS</v>
          </cell>
          <cell r="AQ464">
            <v>140.63999999999999</v>
          </cell>
        </row>
        <row r="465">
          <cell r="C465" t="str">
            <v>PSS</v>
          </cell>
          <cell r="AQ465">
            <v>9965786.0600000005</v>
          </cell>
        </row>
        <row r="466">
          <cell r="C466" t="str">
            <v>PSP</v>
          </cell>
          <cell r="AQ466">
            <v>891797.47000000009</v>
          </cell>
        </row>
        <row r="467">
          <cell r="C467" t="str">
            <v>PSS</v>
          </cell>
          <cell r="AQ467">
            <v>7779.0300000000007</v>
          </cell>
        </row>
        <row r="468">
          <cell r="C468" t="str">
            <v>CTODS</v>
          </cell>
          <cell r="AQ468">
            <v>2046583.13</v>
          </cell>
        </row>
        <row r="469">
          <cell r="C469" t="str">
            <v>CTODP</v>
          </cell>
          <cell r="AQ469">
            <v>1875335.9400000002</v>
          </cell>
        </row>
        <row r="470">
          <cell r="C470" t="str">
            <v>GS3</v>
          </cell>
          <cell r="AQ470">
            <v>0</v>
          </cell>
        </row>
        <row r="471">
          <cell r="C471" t="str">
            <v>GS3</v>
          </cell>
          <cell r="AQ471">
            <v>6058386.0800000001</v>
          </cell>
        </row>
        <row r="472">
          <cell r="C472" t="str">
            <v>GS3</v>
          </cell>
          <cell r="AQ472">
            <v>160735.95000000001</v>
          </cell>
        </row>
        <row r="473">
          <cell r="C473" t="str">
            <v>G3RP</v>
          </cell>
          <cell r="AQ473">
            <v>330.37</v>
          </cell>
        </row>
        <row r="474">
          <cell r="C474" t="str">
            <v>GS3</v>
          </cell>
          <cell r="AQ474">
            <v>3257.8000000000006</v>
          </cell>
        </row>
        <row r="475">
          <cell r="C475" t="str">
            <v>LWC</v>
          </cell>
          <cell r="AQ475">
            <v>233890.67000000004</v>
          </cell>
        </row>
        <row r="476">
          <cell r="C476" t="str">
            <v>CSR</v>
          </cell>
          <cell r="AQ476">
            <v>0</v>
          </cell>
        </row>
        <row r="477">
          <cell r="C477" t="str">
            <v>CSR</v>
          </cell>
          <cell r="AQ477">
            <v>0</v>
          </cell>
        </row>
        <row r="478">
          <cell r="C478" t="str">
            <v>FK</v>
          </cell>
          <cell r="AQ478">
            <v>834333.23</v>
          </cell>
        </row>
        <row r="479">
          <cell r="C479" t="str">
            <v>RTS</v>
          </cell>
          <cell r="AQ479">
            <v>2359613.41</v>
          </cell>
        </row>
        <row r="480">
          <cell r="C480" t="str">
            <v>PSS</v>
          </cell>
          <cell r="AQ480">
            <v>2146075.5</v>
          </cell>
        </row>
        <row r="481">
          <cell r="C481" t="str">
            <v>PSP</v>
          </cell>
          <cell r="AQ481">
            <v>228963.48999999996</v>
          </cell>
        </row>
        <row r="482">
          <cell r="C482" t="str">
            <v>ITODS</v>
          </cell>
          <cell r="AQ482">
            <v>700828.34000000008</v>
          </cell>
        </row>
        <row r="483">
          <cell r="C483" t="str">
            <v>ITODP</v>
          </cell>
          <cell r="AQ483">
            <v>6043900.7100000009</v>
          </cell>
        </row>
        <row r="484">
          <cell r="C484" t="str">
            <v>ITODP</v>
          </cell>
          <cell r="AQ484">
            <v>63771.8</v>
          </cell>
        </row>
        <row r="485">
          <cell r="C485" t="str">
            <v>LE</v>
          </cell>
          <cell r="AQ485">
            <v>135.04000000000002</v>
          </cell>
        </row>
        <row r="486">
          <cell r="C486" t="str">
            <v>LE</v>
          </cell>
          <cell r="AQ486">
            <v>17030.100000000002</v>
          </cell>
        </row>
        <row r="487">
          <cell r="C487" t="str">
            <v>LE</v>
          </cell>
          <cell r="AQ487">
            <v>6112.4</v>
          </cell>
        </row>
        <row r="488">
          <cell r="C488" t="str">
            <v>TE</v>
          </cell>
          <cell r="AQ488">
            <v>12454.17</v>
          </cell>
        </row>
        <row r="489">
          <cell r="C489" t="str">
            <v>TE</v>
          </cell>
          <cell r="AQ489">
            <v>5081.4600000000009</v>
          </cell>
        </row>
        <row r="490">
          <cell r="C490" t="str">
            <v>RS</v>
          </cell>
          <cell r="AQ490">
            <v>70199.64</v>
          </cell>
        </row>
        <row r="491">
          <cell r="C491" t="str">
            <v>RS</v>
          </cell>
          <cell r="AQ491">
            <v>24349511.139999997</v>
          </cell>
        </row>
        <row r="492">
          <cell r="C492" t="str">
            <v>RS</v>
          </cell>
          <cell r="AQ492">
            <v>7243.6699999999992</v>
          </cell>
        </row>
        <row r="493">
          <cell r="C493" t="str">
            <v>VFD</v>
          </cell>
          <cell r="AQ493">
            <v>2149.5299999999997</v>
          </cell>
        </row>
        <row r="494">
          <cell r="C494" t="str">
            <v>RRP</v>
          </cell>
          <cell r="AQ494">
            <v>6017.0300000000007</v>
          </cell>
        </row>
        <row r="495">
          <cell r="C495" t="str">
            <v>LEV</v>
          </cell>
          <cell r="AQ495">
            <v>139.93000000000004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 Tab"/>
      <sheetName val="LGE Gross Margin-Inc.Stmt"/>
      <sheetName val="KU Gross Margin -Inc.Stmt"/>
      <sheetName val="Combined Gross Margin-Inc.Stmt"/>
      <sheetName val="LGE Retail Margin"/>
      <sheetName val="KU Retail Margin"/>
      <sheetName val="ODP Retail Margin"/>
      <sheetName val="Total KU Retail Margin"/>
      <sheetName val="Combined Retail Margin"/>
      <sheetName val="LGE OSS Margin"/>
      <sheetName val="KU OSS Margin"/>
      <sheetName val="Combined OSS Margin"/>
      <sheetName val="LGE Rev by Comp"/>
      <sheetName val="KU Rev by Comp"/>
      <sheetName val="Combined Rev by Comp"/>
      <sheetName val="LGE Cost of Sales"/>
      <sheetName val="KU Cost of Sales"/>
      <sheetName val="Combined Cost of Sales"/>
      <sheetName val="LGE Sales"/>
      <sheetName val="KU Sales"/>
      <sheetName val="ODP Sales"/>
      <sheetName val="Combined KU &amp; ODP Sales"/>
      <sheetName val="LGE Base Electric Revenues"/>
      <sheetName val="KU Base Electric Revenues"/>
      <sheetName val="ODP Base Electric Revenues"/>
      <sheetName val="Municipals Base Electric Revs"/>
      <sheetName val="Rate Case"/>
      <sheetName val="LGE Base Fuel &amp; FAC"/>
      <sheetName val="KU Base Fuel &amp; FAC"/>
      <sheetName val="LGE Other Electric-Gas Revenues"/>
      <sheetName val="KU Other Electric Revenues"/>
      <sheetName val="LG&amp;E ECR"/>
      <sheetName val="KU ECR"/>
      <sheetName val="LG&amp;E VDT"/>
      <sheetName val="KU VDT"/>
      <sheetName val="LG&amp;E DSM"/>
      <sheetName val="KU DSM "/>
      <sheetName val="Merger Surcredit"/>
      <sheetName val="LGE Misc Rev"/>
      <sheetName val="KU Misc Rev"/>
      <sheetName val="LGE Revenue Average Price"/>
      <sheetName val="KU Revenue Average Price "/>
      <sheetName val="LGE Require &amp; Source"/>
      <sheetName val="KU Require &amp; Source"/>
      <sheetName val="LGE Coal"/>
      <sheetName val="KU Coal "/>
      <sheetName val="LGE Gas Margin"/>
      <sheetName val="LGE Gas Revenue Summary"/>
      <sheetName val="LGE Base Gas Revenues"/>
      <sheetName val="LGE GSC Revenues"/>
      <sheetName val="Combined Balance Sheet"/>
      <sheetName val="LGE Electric Comparison"/>
      <sheetName val="KU Electric Comparison"/>
      <sheetName val="Combined Electric Comparison"/>
      <sheetName val="LGE Gas Comparison"/>
      <sheetName val="LGE Budget Inputs"/>
      <sheetName val="KU Budget Inputs"/>
      <sheetName val="ODP Budget Inputs"/>
      <sheetName val="LGE Budget Upload-2005"/>
      <sheetName val="KU Budget Upload-2005"/>
      <sheetName val="KU Revenue Accounting"/>
      <sheetName val="KU Summary of S&amp;R"/>
      <sheetName val="GM KPI 2006"/>
      <sheetName val="Annual_LGE"/>
      <sheetName val="Gross Margin 2006-2008 Plan"/>
      <sheetName val="LGE Gas-Ultimate Cons"/>
      <sheetName val="Combined Summary"/>
      <sheetName val="LGE Comparison"/>
      <sheetName val="KU Comparison"/>
      <sheetName val="Combined LGE &amp; KU Comparison"/>
      <sheetName val="LGE Revenu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Input"/>
      <sheetName val="RevDatabase"/>
      <sheetName val="BudgetDatabase"/>
      <sheetName val="KWHDistDatabase"/>
      <sheetName val="RevDatabase (2)"/>
    </sheetNames>
    <sheetDataSet>
      <sheetData sheetId="0"/>
      <sheetData sheetId="1" refreshError="1">
        <row r="12">
          <cell r="M12">
            <v>38541.687344907405</v>
          </cell>
          <cell r="O12">
            <v>38541.690394560188</v>
          </cell>
          <cell r="AE12">
            <v>38553.463117129628</v>
          </cell>
        </row>
        <row r="19">
          <cell r="K19">
            <v>6</v>
          </cell>
          <cell r="AE19">
            <v>7</v>
          </cell>
        </row>
        <row r="21">
          <cell r="K21">
            <v>2005</v>
          </cell>
          <cell r="AE21">
            <v>2005</v>
          </cell>
        </row>
        <row r="30">
          <cell r="M30">
            <v>31</v>
          </cell>
        </row>
        <row r="43">
          <cell r="M43">
            <v>1</v>
          </cell>
        </row>
        <row r="44">
          <cell r="M44">
            <v>2</v>
          </cell>
        </row>
        <row r="45">
          <cell r="M45">
            <v>3</v>
          </cell>
        </row>
        <row r="48">
          <cell r="M48">
            <v>4</v>
          </cell>
        </row>
        <row r="49">
          <cell r="M49">
            <v>5</v>
          </cell>
        </row>
        <row r="50">
          <cell r="M50">
            <v>6</v>
          </cell>
        </row>
        <row r="51">
          <cell r="M51">
            <v>7</v>
          </cell>
        </row>
        <row r="52">
          <cell r="M52">
            <v>8</v>
          </cell>
        </row>
        <row r="55">
          <cell r="M55">
            <v>9</v>
          </cell>
        </row>
        <row r="56">
          <cell r="M56">
            <v>10</v>
          </cell>
        </row>
        <row r="57">
          <cell r="M57">
            <v>11</v>
          </cell>
        </row>
        <row r="58">
          <cell r="M58">
            <v>12</v>
          </cell>
        </row>
        <row r="59">
          <cell r="M59">
            <v>13</v>
          </cell>
        </row>
        <row r="62">
          <cell r="M62">
            <v>14</v>
          </cell>
        </row>
        <row r="63">
          <cell r="M63">
            <v>15</v>
          </cell>
        </row>
        <row r="64">
          <cell r="M64">
            <v>16</v>
          </cell>
        </row>
        <row r="65">
          <cell r="M65">
            <v>17</v>
          </cell>
        </row>
        <row r="66">
          <cell r="M66">
            <v>18</v>
          </cell>
        </row>
        <row r="70">
          <cell r="M70">
            <v>19</v>
          </cell>
        </row>
        <row r="71">
          <cell r="M71">
            <v>20</v>
          </cell>
        </row>
        <row r="100">
          <cell r="O100">
            <v>0</v>
          </cell>
          <cell r="Q100">
            <v>0</v>
          </cell>
        </row>
        <row r="110">
          <cell r="O110">
            <v>1.1800000000000001E-3</v>
          </cell>
          <cell r="Q110">
            <v>2.0129999999999999E-2</v>
          </cell>
        </row>
        <row r="116">
          <cell r="O116">
            <v>2.01E-2</v>
          </cell>
        </row>
        <row r="118">
          <cell r="O118">
            <v>-2.503E-2</v>
          </cell>
          <cell r="Q118">
            <v>-1.23E-3</v>
          </cell>
        </row>
        <row r="120">
          <cell r="O120">
            <v>0</v>
          </cell>
        </row>
        <row r="122">
          <cell r="O122">
            <v>-4.1000000000000003E-3</v>
          </cell>
        </row>
        <row r="133">
          <cell r="M133">
            <v>1909011000</v>
          </cell>
          <cell r="O133">
            <v>71598689</v>
          </cell>
        </row>
        <row r="136">
          <cell r="M136">
            <v>109879303</v>
          </cell>
          <cell r="O136">
            <v>4786499</v>
          </cell>
        </row>
        <row r="139">
          <cell r="O139">
            <v>68971241</v>
          </cell>
        </row>
        <row r="142">
          <cell r="O142">
            <v>4500</v>
          </cell>
        </row>
        <row r="151">
          <cell r="O151">
            <v>55618</v>
          </cell>
        </row>
        <row r="152">
          <cell r="O152">
            <v>54587</v>
          </cell>
        </row>
        <row r="153">
          <cell r="O153">
            <v>57093</v>
          </cell>
        </row>
        <row r="154">
          <cell r="O154">
            <v>55989</v>
          </cell>
        </row>
        <row r="155">
          <cell r="O155">
            <v>58583</v>
          </cell>
        </row>
        <row r="156">
          <cell r="O156">
            <v>72619</v>
          </cell>
        </row>
        <row r="157">
          <cell r="O157">
            <v>69053</v>
          </cell>
        </row>
        <row r="158">
          <cell r="O158">
            <v>70289</v>
          </cell>
        </row>
        <row r="159">
          <cell r="O159">
            <v>70745</v>
          </cell>
        </row>
        <row r="160">
          <cell r="O160">
            <v>69742</v>
          </cell>
        </row>
        <row r="161">
          <cell r="O161">
            <v>56625</v>
          </cell>
        </row>
        <row r="162">
          <cell r="O162">
            <v>56514</v>
          </cell>
        </row>
        <row r="163">
          <cell r="O163">
            <v>59021</v>
          </cell>
        </row>
        <row r="164">
          <cell r="O164">
            <v>70651</v>
          </cell>
        </row>
        <row r="165">
          <cell r="O165">
            <v>66257</v>
          </cell>
        </row>
        <row r="166">
          <cell r="O166">
            <v>61762</v>
          </cell>
        </row>
        <row r="167">
          <cell r="O167">
            <v>58610</v>
          </cell>
        </row>
        <row r="168">
          <cell r="O168">
            <v>51014</v>
          </cell>
        </row>
        <row r="169">
          <cell r="O169">
            <v>50094</v>
          </cell>
        </row>
        <row r="170">
          <cell r="O170">
            <v>61324</v>
          </cell>
        </row>
        <row r="171">
          <cell r="O171">
            <v>64326</v>
          </cell>
        </row>
        <row r="172">
          <cell r="O172">
            <v>68072</v>
          </cell>
        </row>
        <row r="173">
          <cell r="O173">
            <v>68409</v>
          </cell>
        </row>
        <row r="174">
          <cell r="O174">
            <v>69340</v>
          </cell>
        </row>
        <row r="175">
          <cell r="O175">
            <v>65399</v>
          </cell>
        </row>
        <row r="176">
          <cell r="O176">
            <v>62370</v>
          </cell>
        </row>
        <row r="177">
          <cell r="O177">
            <v>71963</v>
          </cell>
        </row>
        <row r="178">
          <cell r="O178">
            <v>92580</v>
          </cell>
        </row>
        <row r="179">
          <cell r="O179">
            <v>73612</v>
          </cell>
        </row>
        <row r="180">
          <cell r="O180">
            <v>75222</v>
          </cell>
        </row>
        <row r="259">
          <cell r="O259">
            <v>0</v>
          </cell>
        </row>
        <row r="262">
          <cell r="O262">
            <v>0</v>
          </cell>
        </row>
        <row r="265">
          <cell r="O265">
            <v>0</v>
          </cell>
        </row>
        <row r="268">
          <cell r="O268">
            <v>0</v>
          </cell>
        </row>
        <row r="269">
          <cell r="O269">
            <v>0</v>
          </cell>
        </row>
        <row r="271">
          <cell r="O271">
            <v>3500</v>
          </cell>
        </row>
        <row r="272">
          <cell r="O272">
            <v>13182.6</v>
          </cell>
        </row>
        <row r="274">
          <cell r="O274">
            <v>0</v>
          </cell>
        </row>
        <row r="277">
          <cell r="O277">
            <v>0</v>
          </cell>
        </row>
        <row r="280">
          <cell r="O280">
            <v>0</v>
          </cell>
        </row>
        <row r="283">
          <cell r="O283">
            <v>0</v>
          </cell>
        </row>
        <row r="296">
          <cell r="G296">
            <v>0</v>
          </cell>
          <cell r="I296">
            <v>0</v>
          </cell>
          <cell r="K296">
            <v>0</v>
          </cell>
          <cell r="M296">
            <v>0</v>
          </cell>
          <cell r="O296">
            <v>0</v>
          </cell>
          <cell r="Q296">
            <v>0</v>
          </cell>
        </row>
        <row r="306">
          <cell r="I306">
            <v>0</v>
          </cell>
          <cell r="K306">
            <v>0</v>
          </cell>
        </row>
        <row r="316">
          <cell r="K316">
            <v>0</v>
          </cell>
          <cell r="M316">
            <v>0</v>
          </cell>
          <cell r="O316">
            <v>0</v>
          </cell>
          <cell r="Q316">
            <v>0</v>
          </cell>
        </row>
        <row r="318">
          <cell r="K318">
            <v>0</v>
          </cell>
          <cell r="M318">
            <v>0</v>
          </cell>
          <cell r="O318">
            <v>0</v>
          </cell>
          <cell r="Q318">
            <v>0</v>
          </cell>
        </row>
        <row r="328">
          <cell r="K328">
            <v>0</v>
          </cell>
          <cell r="M328">
            <v>0</v>
          </cell>
        </row>
        <row r="330">
          <cell r="K330">
            <v>0</v>
          </cell>
          <cell r="M330">
            <v>0</v>
          </cell>
        </row>
        <row r="345">
          <cell r="M345">
            <v>0</v>
          </cell>
          <cell r="O345">
            <v>0</v>
          </cell>
        </row>
        <row r="347">
          <cell r="K347">
            <v>180189000</v>
          </cell>
          <cell r="M347">
            <v>0</v>
          </cell>
          <cell r="O347">
            <v>7692007.3200000003</v>
          </cell>
        </row>
        <row r="349">
          <cell r="K349">
            <v>0</v>
          </cell>
          <cell r="M349">
            <v>0</v>
          </cell>
          <cell r="O349">
            <v>0</v>
          </cell>
        </row>
        <row r="355">
          <cell r="K355">
            <v>145395000</v>
          </cell>
          <cell r="M355">
            <v>0</v>
          </cell>
          <cell r="O355">
            <v>5898152.6699999999</v>
          </cell>
        </row>
        <row r="362">
          <cell r="K362">
            <v>0</v>
          </cell>
          <cell r="M362">
            <v>0</v>
          </cell>
          <cell r="O362">
            <v>0</v>
          </cell>
        </row>
        <row r="364">
          <cell r="K364">
            <v>3622984</v>
          </cell>
          <cell r="M364">
            <v>0</v>
          </cell>
          <cell r="O364">
            <v>338534.34</v>
          </cell>
        </row>
        <row r="370">
          <cell r="K370">
            <v>0</v>
          </cell>
          <cell r="M370">
            <v>0</v>
          </cell>
          <cell r="O370">
            <v>0</v>
          </cell>
        </row>
        <row r="383">
          <cell r="M383">
            <v>0</v>
          </cell>
        </row>
        <row r="385">
          <cell r="M385">
            <v>0</v>
          </cell>
        </row>
        <row r="387">
          <cell r="M387">
            <v>0</v>
          </cell>
        </row>
        <row r="389">
          <cell r="O389">
            <v>0</v>
          </cell>
        </row>
        <row r="391">
          <cell r="M391">
            <v>0</v>
          </cell>
          <cell r="O391">
            <v>0</v>
          </cell>
        </row>
        <row r="406">
          <cell r="M406">
            <v>409909.69</v>
          </cell>
        </row>
        <row r="408">
          <cell r="M408">
            <v>201457.04</v>
          </cell>
        </row>
        <row r="410">
          <cell r="M410">
            <v>11913.36</v>
          </cell>
        </row>
        <row r="412">
          <cell r="M412">
            <v>35686.78</v>
          </cell>
        </row>
        <row r="414">
          <cell r="M414">
            <v>220.03</v>
          </cell>
        </row>
        <row r="416">
          <cell r="M416">
            <v>6.72</v>
          </cell>
        </row>
        <row r="418">
          <cell r="M418">
            <v>2.95</v>
          </cell>
        </row>
        <row r="424">
          <cell r="M424">
            <v>0</v>
          </cell>
        </row>
        <row r="433">
          <cell r="M433">
            <v>1220732.58</v>
          </cell>
          <cell r="O433">
            <v>10989.78</v>
          </cell>
        </row>
      </sheetData>
      <sheetData sheetId="2"/>
      <sheetData sheetId="3" refreshError="1">
        <row r="5">
          <cell r="J5">
            <v>38504</v>
          </cell>
          <cell r="K5">
            <v>38473</v>
          </cell>
          <cell r="L5">
            <v>38443</v>
          </cell>
          <cell r="M5">
            <v>38412</v>
          </cell>
          <cell r="N5">
            <v>38384</v>
          </cell>
          <cell r="O5">
            <v>38353</v>
          </cell>
          <cell r="P5">
            <v>38322</v>
          </cell>
          <cell r="Q5">
            <v>38292</v>
          </cell>
          <cell r="R5">
            <v>38261</v>
          </cell>
          <cell r="S5">
            <v>38231</v>
          </cell>
          <cell r="T5">
            <v>38200</v>
          </cell>
          <cell r="U5">
            <v>38169</v>
          </cell>
          <cell r="V5">
            <v>38139</v>
          </cell>
          <cell r="W5">
            <v>38108</v>
          </cell>
          <cell r="X5">
            <v>38078</v>
          </cell>
          <cell r="Y5">
            <v>38047</v>
          </cell>
          <cell r="Z5">
            <v>38018</v>
          </cell>
          <cell r="AA5">
            <v>37987</v>
          </cell>
          <cell r="AB5">
            <v>37956</v>
          </cell>
          <cell r="AC5">
            <v>37926</v>
          </cell>
          <cell r="AD5">
            <v>37895</v>
          </cell>
          <cell r="AE5">
            <v>37865</v>
          </cell>
          <cell r="AF5">
            <v>37834</v>
          </cell>
          <cell r="AG5">
            <v>37803</v>
          </cell>
          <cell r="AH5">
            <v>37773</v>
          </cell>
          <cell r="AJ5">
            <v>38473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J7">
            <v>0</v>
          </cell>
        </row>
        <row r="8"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J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J9">
            <v>0</v>
          </cell>
        </row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J10">
            <v>0</v>
          </cell>
        </row>
        <row r="14"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J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J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J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J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J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J19">
            <v>0</v>
          </cell>
        </row>
        <row r="20"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J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J21">
            <v>0</v>
          </cell>
        </row>
        <row r="22"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J22">
            <v>0</v>
          </cell>
        </row>
        <row r="23"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J23">
            <v>0</v>
          </cell>
        </row>
        <row r="24"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J24">
            <v>0</v>
          </cell>
        </row>
        <row r="25"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J25">
            <v>0</v>
          </cell>
        </row>
        <row r="27"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</row>
        <row r="30"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</row>
        <row r="31"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J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</row>
        <row r="37"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J38">
            <v>0</v>
          </cell>
        </row>
        <row r="40">
          <cell r="J40">
            <v>419185869</v>
          </cell>
          <cell r="K40">
            <v>348705654</v>
          </cell>
          <cell r="L40">
            <v>445763677</v>
          </cell>
          <cell r="M40">
            <v>501016562</v>
          </cell>
          <cell r="N40">
            <v>569345574</v>
          </cell>
          <cell r="O40">
            <v>697156928</v>
          </cell>
          <cell r="P40">
            <v>338833591</v>
          </cell>
          <cell r="Q40">
            <v>247369974</v>
          </cell>
          <cell r="R40">
            <v>234302586</v>
          </cell>
          <cell r="S40">
            <v>348643287</v>
          </cell>
          <cell r="T40">
            <v>378399000</v>
          </cell>
          <cell r="U40">
            <v>386762447</v>
          </cell>
          <cell r="V40">
            <v>294265744</v>
          </cell>
          <cell r="W40">
            <v>231025040</v>
          </cell>
          <cell r="X40">
            <v>274732486</v>
          </cell>
          <cell r="Y40">
            <v>323105410</v>
          </cell>
          <cell r="Z40">
            <v>370514475</v>
          </cell>
          <cell r="AA40">
            <v>435684653</v>
          </cell>
          <cell r="AB40">
            <v>325161377</v>
          </cell>
          <cell r="AC40">
            <v>232496144</v>
          </cell>
          <cell r="AD40">
            <v>237819479</v>
          </cell>
          <cell r="AE40">
            <v>325651647</v>
          </cell>
          <cell r="AF40">
            <v>386600461</v>
          </cell>
          <cell r="AG40">
            <v>367706272</v>
          </cell>
          <cell r="AH40">
            <v>285560751</v>
          </cell>
          <cell r="AJ40">
            <v>348705654</v>
          </cell>
        </row>
        <row r="41"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187017460</v>
          </cell>
          <cell r="Q41">
            <v>130677260</v>
          </cell>
          <cell r="R41">
            <v>105630697</v>
          </cell>
          <cell r="S41">
            <v>145665870</v>
          </cell>
          <cell r="T41">
            <v>158019901</v>
          </cell>
          <cell r="U41">
            <v>163493490</v>
          </cell>
          <cell r="V41">
            <v>130265199</v>
          </cell>
          <cell r="W41">
            <v>107535448</v>
          </cell>
          <cell r="X41">
            <v>147043134</v>
          </cell>
          <cell r="Y41">
            <v>183285426</v>
          </cell>
          <cell r="Z41">
            <v>212355642</v>
          </cell>
          <cell r="AA41">
            <v>252839460</v>
          </cell>
          <cell r="AB41">
            <v>176380963</v>
          </cell>
          <cell r="AC41">
            <v>122982733</v>
          </cell>
          <cell r="AD41">
            <v>110735254</v>
          </cell>
          <cell r="AE41">
            <v>137713282</v>
          </cell>
          <cell r="AF41">
            <v>161900687</v>
          </cell>
          <cell r="AG41">
            <v>155843395</v>
          </cell>
          <cell r="AH41">
            <v>126018785</v>
          </cell>
          <cell r="AJ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47246145</v>
          </cell>
          <cell r="Q42">
            <v>40186287</v>
          </cell>
          <cell r="R42">
            <v>41619926</v>
          </cell>
          <cell r="S42">
            <v>49389991</v>
          </cell>
          <cell r="T42">
            <v>48417009</v>
          </cell>
          <cell r="U42">
            <v>48270259</v>
          </cell>
          <cell r="V42">
            <v>43695002</v>
          </cell>
          <cell r="W42">
            <v>38110692</v>
          </cell>
          <cell r="X42">
            <v>41573683</v>
          </cell>
          <cell r="Y42">
            <v>44536855</v>
          </cell>
          <cell r="Z42">
            <v>48292708</v>
          </cell>
          <cell r="AA42">
            <v>53736782</v>
          </cell>
          <cell r="AB42">
            <v>45298617</v>
          </cell>
          <cell r="AC42">
            <v>39756532</v>
          </cell>
          <cell r="AD42">
            <v>40417272</v>
          </cell>
          <cell r="AE42">
            <v>47624041</v>
          </cell>
          <cell r="AF42">
            <v>48928479</v>
          </cell>
          <cell r="AG42">
            <v>47279397</v>
          </cell>
          <cell r="AH42">
            <v>42290163</v>
          </cell>
          <cell r="AJ42">
            <v>0</v>
          </cell>
        </row>
        <row r="43">
          <cell r="J43">
            <v>372380652</v>
          </cell>
          <cell r="K43">
            <v>324280804</v>
          </cell>
          <cell r="L43">
            <v>317049048</v>
          </cell>
          <cell r="M43">
            <v>328417951</v>
          </cell>
          <cell r="N43">
            <v>347166583</v>
          </cell>
          <cell r="O43">
            <v>381363518</v>
          </cell>
          <cell r="P43">
            <v>293808944</v>
          </cell>
          <cell r="Q43">
            <v>265077677</v>
          </cell>
          <cell r="R43">
            <v>291077918</v>
          </cell>
          <cell r="S43">
            <v>349085244</v>
          </cell>
          <cell r="T43">
            <v>342282631</v>
          </cell>
          <cell r="U43">
            <v>354059066</v>
          </cell>
          <cell r="V43">
            <v>313710971</v>
          </cell>
          <cell r="W43">
            <v>274988572</v>
          </cell>
          <cell r="X43">
            <v>268458345</v>
          </cell>
          <cell r="Y43">
            <v>271136290</v>
          </cell>
          <cell r="Z43">
            <v>286022529</v>
          </cell>
          <cell r="AA43">
            <v>309144140</v>
          </cell>
          <cell r="AB43">
            <v>295817234</v>
          </cell>
          <cell r="AC43">
            <v>268684707</v>
          </cell>
          <cell r="AD43">
            <v>284450933</v>
          </cell>
          <cell r="AE43">
            <v>337248054</v>
          </cell>
          <cell r="AF43">
            <v>350751861</v>
          </cell>
          <cell r="AG43">
            <v>348604623</v>
          </cell>
          <cell r="AH43">
            <v>314645846</v>
          </cell>
          <cell r="AJ43">
            <v>324280804</v>
          </cell>
        </row>
        <row r="44">
          <cell r="J44">
            <v>458061348</v>
          </cell>
          <cell r="K44">
            <v>444606417</v>
          </cell>
          <cell r="L44">
            <v>422222985</v>
          </cell>
          <cell r="M44">
            <v>427612535</v>
          </cell>
          <cell r="N44">
            <v>428298939</v>
          </cell>
          <cell r="O44">
            <v>426048278</v>
          </cell>
          <cell r="P44">
            <v>458919475</v>
          </cell>
          <cell r="Q44">
            <v>453189558</v>
          </cell>
          <cell r="R44">
            <v>456071954</v>
          </cell>
          <cell r="S44">
            <v>499347424</v>
          </cell>
          <cell r="T44">
            <v>461003541</v>
          </cell>
          <cell r="U44">
            <v>462838983</v>
          </cell>
          <cell r="V44">
            <v>464770845</v>
          </cell>
          <cell r="W44">
            <v>451662695</v>
          </cell>
          <cell r="X44">
            <v>440391952</v>
          </cell>
          <cell r="Y44">
            <v>424591402</v>
          </cell>
          <cell r="Z44">
            <v>429479422</v>
          </cell>
          <cell r="AA44">
            <v>420144187</v>
          </cell>
          <cell r="AB44">
            <v>436070806</v>
          </cell>
          <cell r="AC44">
            <v>438159483</v>
          </cell>
          <cell r="AD44">
            <v>449486108</v>
          </cell>
          <cell r="AE44">
            <v>471797149</v>
          </cell>
          <cell r="AF44">
            <v>464635083</v>
          </cell>
          <cell r="AG44">
            <v>454449553</v>
          </cell>
          <cell r="AH44">
            <v>459414836</v>
          </cell>
          <cell r="AJ44">
            <v>444606417</v>
          </cell>
        </row>
        <row r="45">
          <cell r="J45">
            <v>41051753</v>
          </cell>
          <cell r="K45">
            <v>40464689</v>
          </cell>
          <cell r="L45">
            <v>44400053</v>
          </cell>
          <cell r="M45">
            <v>47524035</v>
          </cell>
          <cell r="N45">
            <v>47036276</v>
          </cell>
          <cell r="O45">
            <v>49062950</v>
          </cell>
          <cell r="P45">
            <v>46726057</v>
          </cell>
          <cell r="Q45">
            <v>45725982</v>
          </cell>
          <cell r="R45">
            <v>41653502</v>
          </cell>
          <cell r="S45">
            <v>43540838</v>
          </cell>
          <cell r="T45">
            <v>41471734</v>
          </cell>
          <cell r="U45">
            <v>37636971</v>
          </cell>
          <cell r="V45">
            <v>43029626</v>
          </cell>
          <cell r="W45">
            <v>40748396</v>
          </cell>
          <cell r="X45">
            <v>45915756</v>
          </cell>
          <cell r="Y45">
            <v>48922730</v>
          </cell>
          <cell r="Z45">
            <v>48620235</v>
          </cell>
          <cell r="AA45">
            <v>50986883</v>
          </cell>
          <cell r="AB45">
            <v>44827516</v>
          </cell>
          <cell r="AC45">
            <v>43922254</v>
          </cell>
          <cell r="AD45">
            <v>40646644</v>
          </cell>
          <cell r="AE45">
            <v>41312924</v>
          </cell>
          <cell r="AF45">
            <v>41079125</v>
          </cell>
          <cell r="AG45">
            <v>35841365</v>
          </cell>
          <cell r="AH45">
            <v>41919123</v>
          </cell>
          <cell r="AJ45">
            <v>40464689</v>
          </cell>
        </row>
        <row r="46">
          <cell r="J46">
            <v>4262471</v>
          </cell>
          <cell r="K46">
            <v>4188599</v>
          </cell>
          <cell r="L46">
            <v>4576520</v>
          </cell>
          <cell r="M46">
            <v>5116286</v>
          </cell>
          <cell r="N46">
            <v>5106227</v>
          </cell>
          <cell r="O46">
            <v>5886500</v>
          </cell>
          <cell r="P46">
            <v>6100235</v>
          </cell>
          <cell r="Q46">
            <v>5559259</v>
          </cell>
          <cell r="R46">
            <v>5248977</v>
          </cell>
          <cell r="S46">
            <v>4857934</v>
          </cell>
          <cell r="T46">
            <v>4326706</v>
          </cell>
          <cell r="U46">
            <v>4270886</v>
          </cell>
          <cell r="V46">
            <v>4058532</v>
          </cell>
          <cell r="W46">
            <v>4076931</v>
          </cell>
          <cell r="X46">
            <v>4498007</v>
          </cell>
          <cell r="Y46">
            <v>5068226</v>
          </cell>
          <cell r="Z46">
            <v>5099089</v>
          </cell>
          <cell r="AA46">
            <v>5586954</v>
          </cell>
          <cell r="AB46">
            <v>6475862</v>
          </cell>
          <cell r="AC46">
            <v>5754170</v>
          </cell>
          <cell r="AD46">
            <v>5380564</v>
          </cell>
          <cell r="AE46">
            <v>4815634</v>
          </cell>
          <cell r="AF46">
            <v>4515600</v>
          </cell>
          <cell r="AG46">
            <v>4347822</v>
          </cell>
          <cell r="AH46">
            <v>4219468</v>
          </cell>
          <cell r="AJ46">
            <v>4188599</v>
          </cell>
        </row>
        <row r="47">
          <cell r="J47">
            <v>125487281</v>
          </cell>
          <cell r="K47">
            <v>113342398</v>
          </cell>
          <cell r="L47">
            <v>108088969</v>
          </cell>
          <cell r="M47">
            <v>109633801</v>
          </cell>
          <cell r="N47">
            <v>116675357</v>
          </cell>
          <cell r="O47">
            <v>121239038</v>
          </cell>
          <cell r="P47">
            <v>112691610</v>
          </cell>
          <cell r="Q47">
            <v>102228229</v>
          </cell>
          <cell r="R47">
            <v>115200135</v>
          </cell>
          <cell r="S47">
            <v>144121891</v>
          </cell>
          <cell r="T47">
            <v>129564720</v>
          </cell>
          <cell r="U47">
            <v>133066066</v>
          </cell>
          <cell r="V47">
            <v>120648071</v>
          </cell>
          <cell r="W47">
            <v>107652260</v>
          </cell>
          <cell r="X47">
            <v>105198162</v>
          </cell>
          <cell r="Y47">
            <v>107745101</v>
          </cell>
          <cell r="Z47">
            <v>112111053</v>
          </cell>
          <cell r="AA47">
            <v>114687368</v>
          </cell>
          <cell r="AB47">
            <v>114672698</v>
          </cell>
          <cell r="AC47">
            <v>102604299</v>
          </cell>
          <cell r="AD47">
            <v>113731529</v>
          </cell>
          <cell r="AE47">
            <v>139719175</v>
          </cell>
          <cell r="AF47">
            <v>131312225</v>
          </cell>
          <cell r="AG47">
            <v>130832395</v>
          </cell>
          <cell r="AH47">
            <v>118066259</v>
          </cell>
          <cell r="AJ47">
            <v>113342398</v>
          </cell>
        </row>
        <row r="48">
          <cell r="J48">
            <v>7328650</v>
          </cell>
          <cell r="K48">
            <v>6469062</v>
          </cell>
          <cell r="L48">
            <v>6792070</v>
          </cell>
          <cell r="M48">
            <v>6881070</v>
          </cell>
          <cell r="N48">
            <v>7269258</v>
          </cell>
          <cell r="O48">
            <v>7914433</v>
          </cell>
          <cell r="P48">
            <v>7079236</v>
          </cell>
          <cell r="Q48">
            <v>6357690</v>
          </cell>
          <cell r="R48">
            <v>6642771</v>
          </cell>
          <cell r="S48">
            <v>7389553</v>
          </cell>
          <cell r="T48">
            <v>6971102</v>
          </cell>
          <cell r="U48">
            <v>7565122</v>
          </cell>
          <cell r="V48">
            <v>6949076</v>
          </cell>
          <cell r="W48">
            <v>6410850</v>
          </cell>
          <cell r="X48">
            <v>6695783</v>
          </cell>
          <cell r="Y48">
            <v>6747031</v>
          </cell>
          <cell r="Z48">
            <v>7199795</v>
          </cell>
          <cell r="AA48">
            <v>7768520</v>
          </cell>
          <cell r="AB48">
            <v>7369886</v>
          </cell>
          <cell r="AC48">
            <v>6658170</v>
          </cell>
          <cell r="AD48">
            <v>6805989</v>
          </cell>
          <cell r="AE48">
            <v>7386413</v>
          </cell>
          <cell r="AF48">
            <v>7203842</v>
          </cell>
          <cell r="AG48">
            <v>7939602</v>
          </cell>
          <cell r="AH48">
            <v>7056039</v>
          </cell>
          <cell r="AJ48">
            <v>6469062</v>
          </cell>
        </row>
        <row r="49">
          <cell r="J49">
            <v>183979876</v>
          </cell>
          <cell r="K49">
            <v>155410564</v>
          </cell>
          <cell r="L49">
            <v>143248112</v>
          </cell>
          <cell r="M49">
            <v>155191874</v>
          </cell>
          <cell r="N49">
            <v>148130189</v>
          </cell>
          <cell r="O49">
            <v>167978825</v>
          </cell>
          <cell r="P49">
            <v>165283240</v>
          </cell>
          <cell r="Q49">
            <v>147678143</v>
          </cell>
          <cell r="R49">
            <v>151622300</v>
          </cell>
          <cell r="S49">
            <v>170317962</v>
          </cell>
          <cell r="T49">
            <v>206103593</v>
          </cell>
          <cell r="U49">
            <v>206577568</v>
          </cell>
          <cell r="V49">
            <v>185328431</v>
          </cell>
          <cell r="W49">
            <v>156323385</v>
          </cell>
          <cell r="X49">
            <v>144067280</v>
          </cell>
          <cell r="Y49">
            <v>156153907</v>
          </cell>
          <cell r="Z49">
            <v>148886597</v>
          </cell>
          <cell r="AA49">
            <v>169171204</v>
          </cell>
          <cell r="AB49">
            <v>160730705</v>
          </cell>
          <cell r="AC49">
            <v>145186498</v>
          </cell>
          <cell r="AD49">
            <v>145552985</v>
          </cell>
          <cell r="AE49">
            <v>160928684</v>
          </cell>
          <cell r="AF49">
            <v>197224462</v>
          </cell>
          <cell r="AG49">
            <v>197887348</v>
          </cell>
          <cell r="AH49">
            <v>177593886</v>
          </cell>
          <cell r="AJ49">
            <v>155410564</v>
          </cell>
        </row>
        <row r="50">
          <cell r="J50">
            <v>47416165</v>
          </cell>
          <cell r="K50">
            <v>30440713</v>
          </cell>
          <cell r="L50">
            <v>22512344</v>
          </cell>
          <cell r="M50">
            <v>92175162</v>
          </cell>
          <cell r="N50">
            <v>24038192</v>
          </cell>
          <cell r="O50">
            <v>65549101</v>
          </cell>
          <cell r="P50">
            <v>39038402</v>
          </cell>
          <cell r="Q50">
            <v>28193420</v>
          </cell>
          <cell r="R50">
            <v>101363630</v>
          </cell>
          <cell r="S50">
            <v>105870609</v>
          </cell>
          <cell r="T50">
            <v>90807833</v>
          </cell>
          <cell r="U50">
            <v>75762478</v>
          </cell>
          <cell r="V50">
            <v>96792375</v>
          </cell>
          <cell r="W50">
            <v>74579615</v>
          </cell>
          <cell r="X50">
            <v>5032100</v>
          </cell>
          <cell r="Y50">
            <v>12132019</v>
          </cell>
          <cell r="Z50">
            <v>8176886</v>
          </cell>
          <cell r="AA50">
            <v>33597823</v>
          </cell>
          <cell r="AB50">
            <v>191745071</v>
          </cell>
          <cell r="AC50">
            <v>168343361</v>
          </cell>
          <cell r="AD50">
            <v>108029900</v>
          </cell>
          <cell r="AE50">
            <v>126664640</v>
          </cell>
          <cell r="AF50">
            <v>120205704</v>
          </cell>
          <cell r="AG50">
            <v>136637911</v>
          </cell>
          <cell r="AH50">
            <v>195872184</v>
          </cell>
          <cell r="AJ50">
            <v>30440713</v>
          </cell>
        </row>
        <row r="51">
          <cell r="J51">
            <v>175947600</v>
          </cell>
          <cell r="K51">
            <v>185927700</v>
          </cell>
          <cell r="L51">
            <v>252458500</v>
          </cell>
          <cell r="M51">
            <v>361648800</v>
          </cell>
          <cell r="N51">
            <v>338225200</v>
          </cell>
          <cell r="O51">
            <v>382468700</v>
          </cell>
          <cell r="P51">
            <v>306898500</v>
          </cell>
          <cell r="Q51">
            <v>229405800</v>
          </cell>
          <cell r="R51">
            <v>239473700</v>
          </cell>
          <cell r="S51">
            <v>160869100</v>
          </cell>
          <cell r="T51">
            <v>91884000</v>
          </cell>
          <cell r="U51">
            <v>95087000</v>
          </cell>
          <cell r="V51">
            <v>122015000</v>
          </cell>
          <cell r="W51">
            <v>215816700</v>
          </cell>
          <cell r="X51">
            <v>60980400</v>
          </cell>
          <cell r="Y51">
            <v>114610400</v>
          </cell>
          <cell r="Z51">
            <v>201787700</v>
          </cell>
          <cell r="AA51">
            <v>305303400</v>
          </cell>
          <cell r="AB51">
            <v>298712200</v>
          </cell>
          <cell r="AC51">
            <v>216386900</v>
          </cell>
          <cell r="AD51">
            <v>117517800</v>
          </cell>
          <cell r="AE51">
            <v>196707500</v>
          </cell>
          <cell r="AF51">
            <v>172321200</v>
          </cell>
          <cell r="AG51">
            <v>177123200</v>
          </cell>
          <cell r="AH51">
            <v>213774200</v>
          </cell>
          <cell r="AJ51">
            <v>185927700</v>
          </cell>
        </row>
        <row r="53">
          <cell r="J53">
            <v>20464919.199999999</v>
          </cell>
          <cell r="K53">
            <v>17365725.25</v>
          </cell>
          <cell r="L53">
            <v>21638095</v>
          </cell>
          <cell r="M53">
            <v>24070398.18</v>
          </cell>
          <cell r="N53">
            <v>27076220.32</v>
          </cell>
          <cell r="O53">
            <v>32710652.719999999</v>
          </cell>
          <cell r="P53">
            <v>16235936.130000001</v>
          </cell>
          <cell r="Q53">
            <v>12499764.76</v>
          </cell>
          <cell r="R53">
            <v>11846860.26</v>
          </cell>
          <cell r="S53">
            <v>16936580.149999999</v>
          </cell>
          <cell r="T53">
            <v>18296121.940000001</v>
          </cell>
          <cell r="U53">
            <v>18766331.129999999</v>
          </cell>
          <cell r="V53">
            <v>13809638.060000001</v>
          </cell>
          <cell r="W53">
            <v>10828554.73</v>
          </cell>
          <cell r="X53">
            <v>12787200.060000001</v>
          </cell>
          <cell r="Y53">
            <v>14573396.93</v>
          </cell>
          <cell r="Z53">
            <v>16416466.359999999</v>
          </cell>
          <cell r="AA53">
            <v>18968768.629999999</v>
          </cell>
          <cell r="AB53">
            <v>13553577.619999999</v>
          </cell>
          <cell r="AC53">
            <v>10145911.52</v>
          </cell>
          <cell r="AD53">
            <v>10416325.800000001</v>
          </cell>
          <cell r="AE53">
            <v>13671137.43</v>
          </cell>
          <cell r="AF53">
            <v>16103841.15</v>
          </cell>
          <cell r="AG53">
            <v>15363798</v>
          </cell>
          <cell r="AH53">
            <v>12201239.01</v>
          </cell>
          <cell r="AJ53">
            <v>17365725.25</v>
          </cell>
        </row>
        <row r="54"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8597090.8499999996</v>
          </cell>
          <cell r="Q54">
            <v>6347891.0099999998</v>
          </cell>
          <cell r="R54">
            <v>5254660.68</v>
          </cell>
          <cell r="S54">
            <v>7040740.7300000004</v>
          </cell>
          <cell r="T54">
            <v>7614788.9100000001</v>
          </cell>
          <cell r="U54">
            <v>7897212.2199999997</v>
          </cell>
          <cell r="V54">
            <v>6062836.1699999999</v>
          </cell>
          <cell r="W54">
            <v>4954184.3</v>
          </cell>
          <cell r="X54">
            <v>6589052.0300000003</v>
          </cell>
          <cell r="Y54">
            <v>7916898.7599999998</v>
          </cell>
          <cell r="Z54">
            <v>9019161.6899999995</v>
          </cell>
          <cell r="AA54">
            <v>10584124.810000001</v>
          </cell>
          <cell r="AB54">
            <v>7062666.4699999997</v>
          </cell>
          <cell r="AC54">
            <v>5167909.67</v>
          </cell>
          <cell r="AD54">
            <v>4739439.1900000004</v>
          </cell>
          <cell r="AE54">
            <v>5712556.54</v>
          </cell>
          <cell r="AF54">
            <v>6666988.6299999999</v>
          </cell>
          <cell r="AG54">
            <v>6438229.75</v>
          </cell>
          <cell r="AH54">
            <v>5306957.99</v>
          </cell>
          <cell r="AJ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2476991.7999999998</v>
          </cell>
          <cell r="Q55">
            <v>2166741.9500000002</v>
          </cell>
          <cell r="R55">
            <v>2213519.6800000002</v>
          </cell>
          <cell r="S55">
            <v>2554650.6800000002</v>
          </cell>
          <cell r="T55">
            <v>2508296.89</v>
          </cell>
          <cell r="U55">
            <v>2520785.88</v>
          </cell>
          <cell r="V55">
            <v>2144159.11</v>
          </cell>
          <cell r="W55">
            <v>1878857.98</v>
          </cell>
          <cell r="X55">
            <v>2081555.91</v>
          </cell>
          <cell r="Y55">
            <v>2205114.86</v>
          </cell>
          <cell r="Z55">
            <v>2356621.9900000002</v>
          </cell>
          <cell r="AA55">
            <v>2566479.7999999998</v>
          </cell>
          <cell r="AB55">
            <v>2053377.71</v>
          </cell>
          <cell r="AC55">
            <v>1846341.8</v>
          </cell>
          <cell r="AD55">
            <v>1863665.61</v>
          </cell>
          <cell r="AE55">
            <v>2122990.71</v>
          </cell>
          <cell r="AF55">
            <v>2180389.6</v>
          </cell>
          <cell r="AG55">
            <v>2124817.77</v>
          </cell>
          <cell r="AH55">
            <v>1914698.84</v>
          </cell>
          <cell r="AJ55">
            <v>0</v>
          </cell>
        </row>
        <row r="56">
          <cell r="J56">
            <v>16762352.449999999</v>
          </cell>
          <cell r="K56">
            <v>15308596.16</v>
          </cell>
          <cell r="L56">
            <v>15214367.99</v>
          </cell>
          <cell r="M56">
            <v>15689268.09</v>
          </cell>
          <cell r="N56">
            <v>16449577.039999999</v>
          </cell>
          <cell r="O56">
            <v>17457219.140000001</v>
          </cell>
          <cell r="P56">
            <v>13614619.1</v>
          </cell>
          <cell r="Q56">
            <v>12426107.529999999</v>
          </cell>
          <cell r="R56">
            <v>13444904.050000001</v>
          </cell>
          <cell r="S56">
            <v>15716397.289999999</v>
          </cell>
          <cell r="T56">
            <v>15467415.310000001</v>
          </cell>
          <cell r="U56">
            <v>15925212.710000001</v>
          </cell>
          <cell r="V56">
            <v>13397413.109999999</v>
          </cell>
          <cell r="W56">
            <v>11725292.460000001</v>
          </cell>
          <cell r="X56">
            <v>11796703.73</v>
          </cell>
          <cell r="Y56">
            <v>11884037</v>
          </cell>
          <cell r="Z56">
            <v>12421394.130000001</v>
          </cell>
          <cell r="AA56">
            <v>13020573.310000001</v>
          </cell>
          <cell r="AB56">
            <v>11786006.59</v>
          </cell>
          <cell r="AC56">
            <v>10807855.85</v>
          </cell>
          <cell r="AD56">
            <v>11334372.619999999</v>
          </cell>
          <cell r="AE56">
            <v>13056567.27</v>
          </cell>
          <cell r="AF56">
            <v>13629194.84</v>
          </cell>
          <cell r="AG56">
            <v>13486996.960000001</v>
          </cell>
          <cell r="AH56">
            <v>12382154.48</v>
          </cell>
          <cell r="AJ56">
            <v>15308596.16</v>
          </cell>
        </row>
        <row r="57">
          <cell r="J57">
            <v>15161827.52</v>
          </cell>
          <cell r="K57">
            <v>14922702.85</v>
          </cell>
          <cell r="L57">
            <v>14434318.5</v>
          </cell>
          <cell r="M57">
            <v>14553985.210000001</v>
          </cell>
          <cell r="N57">
            <v>14585415.550000001</v>
          </cell>
          <cell r="O57">
            <v>14544691.43</v>
          </cell>
          <cell r="P57">
            <v>16228258.310000001</v>
          </cell>
          <cell r="Q57">
            <v>16109820.720000001</v>
          </cell>
          <cell r="R57">
            <v>16144608.42</v>
          </cell>
          <cell r="S57">
            <v>17514338.16</v>
          </cell>
          <cell r="T57">
            <v>16210790.74</v>
          </cell>
          <cell r="U57">
            <v>16516014.5</v>
          </cell>
          <cell r="V57">
            <v>15490355.6</v>
          </cell>
          <cell r="W57">
            <v>14860339.189999999</v>
          </cell>
          <cell r="X57">
            <v>14756612.470000001</v>
          </cell>
          <cell r="Y57">
            <v>14289022.6</v>
          </cell>
          <cell r="Z57">
            <v>14254704.07</v>
          </cell>
          <cell r="AA57">
            <v>14021779.699999999</v>
          </cell>
          <cell r="AB57">
            <v>13209185.85</v>
          </cell>
          <cell r="AC57">
            <v>13295197.77</v>
          </cell>
          <cell r="AD57">
            <v>13580499.279999999</v>
          </cell>
          <cell r="AE57">
            <v>14148245.59</v>
          </cell>
          <cell r="AF57">
            <v>13826937.779999999</v>
          </cell>
          <cell r="AG57">
            <v>13904196.369999999</v>
          </cell>
          <cell r="AH57">
            <v>14025518.91</v>
          </cell>
          <cell r="AJ57">
            <v>14922702.85</v>
          </cell>
        </row>
        <row r="58">
          <cell r="J58">
            <v>1693967.76</v>
          </cell>
          <cell r="K58">
            <v>1694971.61</v>
          </cell>
          <cell r="L58">
            <v>1786429.53</v>
          </cell>
          <cell r="M58">
            <v>1856084.55</v>
          </cell>
          <cell r="N58">
            <v>1865461.74</v>
          </cell>
          <cell r="O58">
            <v>1902369.67</v>
          </cell>
          <cell r="P58">
            <v>1855681.63</v>
          </cell>
          <cell r="Q58">
            <v>1820696.73</v>
          </cell>
          <cell r="R58">
            <v>1627570.74</v>
          </cell>
          <cell r="S58">
            <v>1782834.14</v>
          </cell>
          <cell r="T58">
            <v>1673394.55</v>
          </cell>
          <cell r="U58">
            <v>1561829.26</v>
          </cell>
          <cell r="V58">
            <v>1650612.2</v>
          </cell>
          <cell r="W58">
            <v>1567085.68</v>
          </cell>
          <cell r="X58">
            <v>1719595.97</v>
          </cell>
          <cell r="Y58">
            <v>1800306.29</v>
          </cell>
          <cell r="Z58">
            <v>1768195.58</v>
          </cell>
          <cell r="AA58">
            <v>1861713.47</v>
          </cell>
          <cell r="AB58">
            <v>1533159.98</v>
          </cell>
          <cell r="AC58">
            <v>1507831.41</v>
          </cell>
          <cell r="AD58">
            <v>1372766.57</v>
          </cell>
          <cell r="AE58">
            <v>1433965.68</v>
          </cell>
          <cell r="AF58">
            <v>1411530.95</v>
          </cell>
          <cell r="AG58">
            <v>1266717.24</v>
          </cell>
          <cell r="AH58">
            <v>1431675.53</v>
          </cell>
          <cell r="AJ58">
            <v>1694971.61</v>
          </cell>
        </row>
        <row r="59">
          <cell r="J59">
            <v>751629.42</v>
          </cell>
          <cell r="K59">
            <v>668689.89</v>
          </cell>
          <cell r="L59">
            <v>706333.88</v>
          </cell>
          <cell r="M59">
            <v>663018.16</v>
          </cell>
          <cell r="N59">
            <v>747210.15</v>
          </cell>
          <cell r="O59">
            <v>653749.61</v>
          </cell>
          <cell r="P59">
            <v>691547.69</v>
          </cell>
          <cell r="Q59">
            <v>673616.93</v>
          </cell>
          <cell r="R59">
            <v>660472.22</v>
          </cell>
          <cell r="S59">
            <v>672743.96</v>
          </cell>
          <cell r="T59">
            <v>635168.93999999994</v>
          </cell>
          <cell r="U59">
            <v>667839.61</v>
          </cell>
          <cell r="V59">
            <v>620474.04</v>
          </cell>
          <cell r="W59">
            <v>583373.68999999994</v>
          </cell>
          <cell r="X59">
            <v>607165.69999999995</v>
          </cell>
          <cell r="Y59">
            <v>616013.56999999995</v>
          </cell>
          <cell r="Z59">
            <v>626361.01</v>
          </cell>
          <cell r="AA59">
            <v>580256.96</v>
          </cell>
          <cell r="AB59">
            <v>627346.43000000005</v>
          </cell>
          <cell r="AC59">
            <v>596677.65</v>
          </cell>
          <cell r="AD59">
            <v>580907.37</v>
          </cell>
          <cell r="AE59">
            <v>573110.53</v>
          </cell>
          <cell r="AF59">
            <v>566088.62</v>
          </cell>
          <cell r="AG59">
            <v>583640.26</v>
          </cell>
          <cell r="AH59">
            <v>600714.97</v>
          </cell>
          <cell r="AJ59">
            <v>668689.89</v>
          </cell>
        </row>
        <row r="60">
          <cell r="J60">
            <v>4685455.45</v>
          </cell>
          <cell r="K60">
            <v>4466926.6100000003</v>
          </cell>
          <cell r="L60">
            <v>4325219.03</v>
          </cell>
          <cell r="M60">
            <v>4366182.5999999996</v>
          </cell>
          <cell r="N60">
            <v>4650938.8099999996</v>
          </cell>
          <cell r="O60">
            <v>4786841.51</v>
          </cell>
          <cell r="P60">
            <v>4597787.37</v>
          </cell>
          <cell r="Q60">
            <v>4282967.76</v>
          </cell>
          <cell r="R60">
            <v>4778669.6500000004</v>
          </cell>
          <cell r="S60">
            <v>5719904.1600000001</v>
          </cell>
          <cell r="T60">
            <v>5225322.4000000004</v>
          </cell>
          <cell r="U60">
            <v>5235649.3099999996</v>
          </cell>
          <cell r="V60">
            <v>4613826.22</v>
          </cell>
          <cell r="W60">
            <v>4102861.17</v>
          </cell>
          <cell r="X60">
            <v>4118479.74</v>
          </cell>
          <cell r="Y60">
            <v>4172804.5</v>
          </cell>
          <cell r="Z60">
            <v>4276183.84</v>
          </cell>
          <cell r="AA60">
            <v>4292654.4400000004</v>
          </cell>
          <cell r="AB60">
            <v>4022551.11</v>
          </cell>
          <cell r="AC60">
            <v>3700028.35</v>
          </cell>
          <cell r="AD60">
            <v>4051528.83</v>
          </cell>
          <cell r="AE60">
            <v>4777248.38</v>
          </cell>
          <cell r="AF60">
            <v>4570608.97</v>
          </cell>
          <cell r="AG60">
            <v>4429735.13</v>
          </cell>
          <cell r="AH60">
            <v>4127322.49</v>
          </cell>
          <cell r="AJ60">
            <v>4466926.6100000003</v>
          </cell>
        </row>
        <row r="61">
          <cell r="J61">
            <v>280843.3</v>
          </cell>
          <cell r="K61">
            <v>260537.57</v>
          </cell>
          <cell r="L61">
            <v>268048.82</v>
          </cell>
          <cell r="M61">
            <v>271382.88</v>
          </cell>
          <cell r="N61">
            <v>281237.34000000003</v>
          </cell>
          <cell r="O61">
            <v>295130.93</v>
          </cell>
          <cell r="P61">
            <v>299406.58</v>
          </cell>
          <cell r="Q61">
            <v>274408.63</v>
          </cell>
          <cell r="R61">
            <v>283715.43</v>
          </cell>
          <cell r="S61">
            <v>307668.02</v>
          </cell>
          <cell r="T61">
            <v>290728.40999999997</v>
          </cell>
          <cell r="U61">
            <v>314170.81</v>
          </cell>
          <cell r="V61">
            <v>273920.21999999997</v>
          </cell>
          <cell r="W61">
            <v>253748.14</v>
          </cell>
          <cell r="X61">
            <v>267532.03000000003</v>
          </cell>
          <cell r="Y61">
            <v>271881.59999999998</v>
          </cell>
          <cell r="Z61">
            <v>288356.02</v>
          </cell>
          <cell r="AA61">
            <v>303803</v>
          </cell>
          <cell r="AB61">
            <v>267527.69</v>
          </cell>
          <cell r="AC61">
            <v>245378.04</v>
          </cell>
          <cell r="AD61">
            <v>248836.89</v>
          </cell>
          <cell r="AE61">
            <v>263279.74</v>
          </cell>
          <cell r="AF61">
            <v>256900.92</v>
          </cell>
          <cell r="AG61">
            <v>282578.56</v>
          </cell>
          <cell r="AH61">
            <v>254485.68</v>
          </cell>
          <cell r="AJ61">
            <v>260537.57</v>
          </cell>
        </row>
        <row r="62">
          <cell r="J62">
            <v>7009536.4699999997</v>
          </cell>
          <cell r="K62">
            <v>6130903.1500000004</v>
          </cell>
          <cell r="L62">
            <v>5260523.2699999996</v>
          </cell>
          <cell r="M62">
            <v>5591777.0199999996</v>
          </cell>
          <cell r="N62">
            <v>5771234.29</v>
          </cell>
          <cell r="O62">
            <v>6273601.9800000004</v>
          </cell>
          <cell r="P62">
            <v>6141583.8099999996</v>
          </cell>
          <cell r="Q62">
            <v>5401431.7699999996</v>
          </cell>
          <cell r="R62">
            <v>6170107.5</v>
          </cell>
          <cell r="S62">
            <v>6554580.3300000001</v>
          </cell>
          <cell r="T62">
            <v>7878621.0300000003</v>
          </cell>
          <cell r="U62">
            <v>7964315.5999999996</v>
          </cell>
          <cell r="V62">
            <v>7156484.46</v>
          </cell>
          <cell r="W62">
            <v>6317860.3700000001</v>
          </cell>
          <cell r="X62">
            <v>5385005.6399999997</v>
          </cell>
          <cell r="Y62">
            <v>5794570.3300000001</v>
          </cell>
          <cell r="Z62">
            <v>5564802.5</v>
          </cell>
          <cell r="AA62">
            <v>6281490.3799999999</v>
          </cell>
          <cell r="AB62">
            <v>5963543.9100000001</v>
          </cell>
          <cell r="AC62">
            <v>5302029.71</v>
          </cell>
          <cell r="AD62">
            <v>5915411.8200000003</v>
          </cell>
          <cell r="AE62">
            <v>6184591.4500000002</v>
          </cell>
          <cell r="AF62">
            <v>7528415.1699999999</v>
          </cell>
          <cell r="AG62">
            <v>7618307.0599999996</v>
          </cell>
          <cell r="AH62">
            <v>6848105.7300000004</v>
          </cell>
          <cell r="AJ62">
            <v>6130903.1500000004</v>
          </cell>
        </row>
        <row r="63">
          <cell r="J63">
            <v>1661976.46</v>
          </cell>
          <cell r="K63">
            <v>1082037.52</v>
          </cell>
          <cell r="L63">
            <v>867376.37</v>
          </cell>
          <cell r="M63">
            <v>3886078.71</v>
          </cell>
          <cell r="N63">
            <v>1137548.54</v>
          </cell>
          <cell r="O63">
            <v>3190285.6</v>
          </cell>
          <cell r="P63">
            <v>1207531.8700000001</v>
          </cell>
          <cell r="Q63">
            <v>854895.19</v>
          </cell>
          <cell r="R63">
            <v>2845605.73</v>
          </cell>
          <cell r="S63">
            <v>3172485.57</v>
          </cell>
          <cell r="T63">
            <v>2859405.5</v>
          </cell>
          <cell r="U63">
            <v>2459611.37</v>
          </cell>
          <cell r="V63">
            <v>2900618.45</v>
          </cell>
          <cell r="W63">
            <v>2426461.02</v>
          </cell>
          <cell r="X63">
            <v>195473.68</v>
          </cell>
          <cell r="Y63">
            <v>404761.65</v>
          </cell>
          <cell r="Z63">
            <v>332229.84999999998</v>
          </cell>
          <cell r="AA63">
            <v>1414278.93</v>
          </cell>
          <cell r="AB63">
            <v>6571678.71</v>
          </cell>
          <cell r="AC63">
            <v>5666536.9000000004</v>
          </cell>
          <cell r="AD63">
            <v>4186291</v>
          </cell>
          <cell r="AE63">
            <v>4915142.8499999996</v>
          </cell>
          <cell r="AF63">
            <v>4740956.63</v>
          </cell>
          <cell r="AG63">
            <v>5335694.2300000004</v>
          </cell>
          <cell r="AH63">
            <v>7478989.1500000004</v>
          </cell>
          <cell r="AJ63">
            <v>1082037.52</v>
          </cell>
        </row>
        <row r="64">
          <cell r="J64">
            <v>3277772.5</v>
          </cell>
          <cell r="K64">
            <v>3347838.7</v>
          </cell>
          <cell r="L64">
            <v>4597812.2</v>
          </cell>
          <cell r="M64">
            <v>6689749.7999999998</v>
          </cell>
          <cell r="N64">
            <v>6429160.2000000002</v>
          </cell>
          <cell r="O64">
            <v>7353810.5999999996</v>
          </cell>
          <cell r="P64">
            <v>4787488.5999999996</v>
          </cell>
          <cell r="Q64">
            <v>3523788.3</v>
          </cell>
          <cell r="R64">
            <v>3657755.8</v>
          </cell>
          <cell r="S64">
            <v>2485773.9</v>
          </cell>
          <cell r="T64">
            <v>1531847.5</v>
          </cell>
          <cell r="U64">
            <v>1760673.4</v>
          </cell>
          <cell r="V64">
            <v>1957478.7</v>
          </cell>
          <cell r="W64">
            <v>3320781.5</v>
          </cell>
          <cell r="X64">
            <v>987715.1</v>
          </cell>
          <cell r="Y64">
            <v>1851247</v>
          </cell>
          <cell r="Z64">
            <v>3216087.5</v>
          </cell>
          <cell r="AA64">
            <v>4784593</v>
          </cell>
          <cell r="AB64">
            <v>4288304.3</v>
          </cell>
          <cell r="AC64">
            <v>3092725.7</v>
          </cell>
          <cell r="AD64">
            <v>1908267.8</v>
          </cell>
          <cell r="AE64">
            <v>3157592.5</v>
          </cell>
          <cell r="AF64">
            <v>2629318.9</v>
          </cell>
          <cell r="AG64">
            <v>2995602.7</v>
          </cell>
          <cell r="AH64">
            <v>3570020.5</v>
          </cell>
          <cell r="AJ64">
            <v>3347838.7</v>
          </cell>
        </row>
        <row r="66"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J66">
            <v>0</v>
          </cell>
        </row>
        <row r="67"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J67">
            <v>0</v>
          </cell>
        </row>
        <row r="68"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J68">
            <v>0</v>
          </cell>
        </row>
        <row r="69"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</row>
        <row r="70"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J70">
            <v>0</v>
          </cell>
        </row>
        <row r="71"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J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J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J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J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J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J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J77">
            <v>0</v>
          </cell>
        </row>
        <row r="79">
          <cell r="J79">
            <v>2038016.22</v>
          </cell>
          <cell r="K79">
            <v>1457718.13</v>
          </cell>
          <cell r="L79">
            <v>1532977.32</v>
          </cell>
          <cell r="M79">
            <v>1395034.45</v>
          </cell>
          <cell r="N79">
            <v>1963765.7</v>
          </cell>
          <cell r="O79">
            <v>1750524.52</v>
          </cell>
          <cell r="P79">
            <v>-55377.16</v>
          </cell>
          <cell r="Q79">
            <v>150705.15</v>
          </cell>
          <cell r="R79">
            <v>621426.39</v>
          </cell>
          <cell r="S79">
            <v>906991.31</v>
          </cell>
          <cell r="T79">
            <v>485722.9</v>
          </cell>
          <cell r="U79">
            <v>308628.58</v>
          </cell>
          <cell r="V79">
            <v>110973.43</v>
          </cell>
          <cell r="W79">
            <v>451078.13</v>
          </cell>
          <cell r="X79">
            <v>334413.96999999997</v>
          </cell>
          <cell r="Y79">
            <v>407432.37</v>
          </cell>
          <cell r="Z79">
            <v>158018</v>
          </cell>
          <cell r="AA79">
            <v>113228.15</v>
          </cell>
          <cell r="AB79">
            <v>878195.15</v>
          </cell>
          <cell r="AC79">
            <v>645976.43000000005</v>
          </cell>
          <cell r="AD79">
            <v>775434.05</v>
          </cell>
          <cell r="AE79">
            <v>1132802.31</v>
          </cell>
          <cell r="AF79">
            <v>1138550.1200000001</v>
          </cell>
          <cell r="AG79">
            <v>1021805.42</v>
          </cell>
          <cell r="AH79">
            <v>854694.3</v>
          </cell>
          <cell r="AJ79">
            <v>1457718.13</v>
          </cell>
        </row>
        <row r="80"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-30565.14</v>
          </cell>
          <cell r="Q80">
            <v>79612.47</v>
          </cell>
          <cell r="R80">
            <v>280157.82</v>
          </cell>
          <cell r="S80">
            <v>378948.01</v>
          </cell>
          <cell r="T80">
            <v>202838.5</v>
          </cell>
          <cell r="U80">
            <v>130464.48</v>
          </cell>
          <cell r="V80">
            <v>49125.58</v>
          </cell>
          <cell r="W80">
            <v>209963.77</v>
          </cell>
          <cell r="X80">
            <v>178986.04</v>
          </cell>
          <cell r="Y80">
            <v>231120.91</v>
          </cell>
          <cell r="Z80">
            <v>90566</v>
          </cell>
          <cell r="AA80">
            <v>65709.33</v>
          </cell>
          <cell r="AB80">
            <v>476369.32</v>
          </cell>
          <cell r="AC80">
            <v>341700.06</v>
          </cell>
          <cell r="AD80">
            <v>361063.3</v>
          </cell>
          <cell r="AE80">
            <v>479045.4</v>
          </cell>
          <cell r="AF80">
            <v>476802.45</v>
          </cell>
          <cell r="AG80">
            <v>433067.47</v>
          </cell>
          <cell r="AH80">
            <v>377179.07</v>
          </cell>
          <cell r="AJ80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-7721.66</v>
          </cell>
          <cell r="Q81">
            <v>24482.68</v>
          </cell>
          <cell r="R81">
            <v>110385.98</v>
          </cell>
          <cell r="S81">
            <v>128487.47</v>
          </cell>
          <cell r="T81">
            <v>62149.34</v>
          </cell>
          <cell r="U81">
            <v>38518.69</v>
          </cell>
          <cell r="V81">
            <v>16478.25</v>
          </cell>
          <cell r="W81">
            <v>74411.41</v>
          </cell>
          <cell r="X81">
            <v>50604.94</v>
          </cell>
          <cell r="Y81">
            <v>56160.49</v>
          </cell>
          <cell r="Z81">
            <v>20596</v>
          </cell>
          <cell r="AA81">
            <v>13965.41</v>
          </cell>
          <cell r="AB81">
            <v>122342.41</v>
          </cell>
          <cell r="AC81">
            <v>110461.11</v>
          </cell>
          <cell r="AD81">
            <v>131784.53</v>
          </cell>
          <cell r="AE81">
            <v>165663.6</v>
          </cell>
          <cell r="AF81">
            <v>144095.85999999999</v>
          </cell>
          <cell r="AG81">
            <v>131382.98000000001</v>
          </cell>
          <cell r="AH81">
            <v>126576.08</v>
          </cell>
          <cell r="AJ81">
            <v>0</v>
          </cell>
        </row>
        <row r="82">
          <cell r="J82">
            <v>1810406.28</v>
          </cell>
          <cell r="K82">
            <v>1355580.03</v>
          </cell>
          <cell r="L82">
            <v>1090370.77</v>
          </cell>
          <cell r="M82">
            <v>914448.83</v>
          </cell>
          <cell r="N82">
            <v>1197489.48</v>
          </cell>
          <cell r="O82">
            <v>957606.79</v>
          </cell>
          <cell r="P82">
            <v>-48018.57</v>
          </cell>
          <cell r="Q82">
            <v>161493.21</v>
          </cell>
          <cell r="R82">
            <v>772008.13</v>
          </cell>
          <cell r="S82">
            <v>908141.05</v>
          </cell>
          <cell r="T82">
            <v>439362.98</v>
          </cell>
          <cell r="U82">
            <v>282531.94</v>
          </cell>
          <cell r="V82">
            <v>118306.61</v>
          </cell>
          <cell r="W82">
            <v>536917.25</v>
          </cell>
          <cell r="X82">
            <v>326776.87</v>
          </cell>
          <cell r="Y82">
            <v>341899.88</v>
          </cell>
          <cell r="Z82">
            <v>121983.65</v>
          </cell>
          <cell r="AA82">
            <v>80342.100000000006</v>
          </cell>
          <cell r="AB82">
            <v>798942.55</v>
          </cell>
          <cell r="AC82">
            <v>746524.15</v>
          </cell>
          <cell r="AD82">
            <v>927480.54</v>
          </cell>
          <cell r="AE82">
            <v>1173141.23</v>
          </cell>
          <cell r="AF82">
            <v>1032974.9</v>
          </cell>
          <cell r="AG82">
            <v>968724.55</v>
          </cell>
          <cell r="AH82">
            <v>941747.11</v>
          </cell>
          <cell r="AJ82">
            <v>1355580.03</v>
          </cell>
        </row>
        <row r="83">
          <cell r="J83">
            <v>2225246.9500000002</v>
          </cell>
          <cell r="K83">
            <v>1857422</v>
          </cell>
          <cell r="L83">
            <v>1453504.71</v>
          </cell>
          <cell r="M83">
            <v>1190622.04</v>
          </cell>
          <cell r="N83">
            <v>1479288.37</v>
          </cell>
          <cell r="O83">
            <v>1070602.4099999999</v>
          </cell>
          <cell r="P83">
            <v>-75003.350000000006</v>
          </cell>
          <cell r="Q83">
            <v>276096.56</v>
          </cell>
          <cell r="R83">
            <v>1209611.7</v>
          </cell>
          <cell r="S83">
            <v>1299046.3</v>
          </cell>
          <cell r="T83">
            <v>591756.25</v>
          </cell>
          <cell r="U83">
            <v>369336.11</v>
          </cell>
          <cell r="V83">
            <v>175274.27</v>
          </cell>
          <cell r="W83">
            <v>881874.8</v>
          </cell>
          <cell r="X83">
            <v>536060.46</v>
          </cell>
          <cell r="Y83">
            <v>535405.09</v>
          </cell>
          <cell r="Z83">
            <v>183165.53</v>
          </cell>
          <cell r="AA83">
            <v>109189.41</v>
          </cell>
          <cell r="AB83">
            <v>1177739.0900000001</v>
          </cell>
          <cell r="AC83">
            <v>1217399.53</v>
          </cell>
          <cell r="AD83">
            <v>1465594.14</v>
          </cell>
          <cell r="AE83">
            <v>1641179.79</v>
          </cell>
          <cell r="AF83">
            <v>1368364.45</v>
          </cell>
          <cell r="AG83">
            <v>1262853.1299999999</v>
          </cell>
          <cell r="AH83">
            <v>1375046.26</v>
          </cell>
          <cell r="AJ83">
            <v>1857422</v>
          </cell>
        </row>
        <row r="84">
          <cell r="J84">
            <v>201413.47</v>
          </cell>
          <cell r="K84">
            <v>170387.3</v>
          </cell>
          <cell r="L84">
            <v>151165.63</v>
          </cell>
          <cell r="M84">
            <v>132352.66</v>
          </cell>
          <cell r="N84">
            <v>160164.68</v>
          </cell>
          <cell r="O84">
            <v>122353.78</v>
          </cell>
          <cell r="P84">
            <v>-7636.66</v>
          </cell>
          <cell r="Q84">
            <v>27857.63</v>
          </cell>
          <cell r="R84">
            <v>110475.03</v>
          </cell>
          <cell r="S84">
            <v>113270.96</v>
          </cell>
          <cell r="T84">
            <v>53234.21</v>
          </cell>
          <cell r="U84">
            <v>30033.54</v>
          </cell>
          <cell r="V84">
            <v>16227.32</v>
          </cell>
          <cell r="W84">
            <v>79561.55</v>
          </cell>
          <cell r="X84">
            <v>55890.26</v>
          </cell>
          <cell r="Y84">
            <v>61691.03</v>
          </cell>
          <cell r="Z84">
            <v>20735.689999999999</v>
          </cell>
          <cell r="AA84">
            <v>13250.75</v>
          </cell>
          <cell r="AB84">
            <v>121070.06</v>
          </cell>
          <cell r="AC84">
            <v>122035.32</v>
          </cell>
          <cell r="AD84">
            <v>132532.42000000001</v>
          </cell>
          <cell r="AE84">
            <v>143709.93</v>
          </cell>
          <cell r="AF84">
            <v>120979.27</v>
          </cell>
          <cell r="AG84">
            <v>99598.25</v>
          </cell>
          <cell r="AH84">
            <v>125465.55</v>
          </cell>
          <cell r="AJ84">
            <v>170387.3</v>
          </cell>
        </row>
        <row r="85">
          <cell r="J85">
            <v>20723.46</v>
          </cell>
          <cell r="K85">
            <v>17509.88</v>
          </cell>
          <cell r="L85">
            <v>15738.62</v>
          </cell>
          <cell r="M85">
            <v>14245.83</v>
          </cell>
          <cell r="N85">
            <v>17612.22</v>
          </cell>
          <cell r="O85">
            <v>14780.7</v>
          </cell>
          <cell r="P85">
            <v>-996.99</v>
          </cell>
          <cell r="Q85">
            <v>3386.87</v>
          </cell>
          <cell r="R85">
            <v>13921.54</v>
          </cell>
          <cell r="S85">
            <v>12637.86</v>
          </cell>
          <cell r="T85">
            <v>5553.87</v>
          </cell>
          <cell r="U85">
            <v>3408.08</v>
          </cell>
          <cell r="V85">
            <v>1530.55</v>
          </cell>
          <cell r="W85">
            <v>7960.24</v>
          </cell>
          <cell r="X85">
            <v>5475.13</v>
          </cell>
          <cell r="Y85">
            <v>6390.98</v>
          </cell>
          <cell r="Z85">
            <v>2174.67</v>
          </cell>
          <cell r="AA85">
            <v>1451.97</v>
          </cell>
          <cell r="AB85">
            <v>17489.990000000002</v>
          </cell>
          <cell r="AC85">
            <v>15987.61</v>
          </cell>
          <cell r="AD85">
            <v>17543.86</v>
          </cell>
          <cell r="AE85">
            <v>16751.52</v>
          </cell>
          <cell r="AF85">
            <v>13298.58</v>
          </cell>
          <cell r="AG85">
            <v>12082</v>
          </cell>
          <cell r="AH85">
            <v>12629.03</v>
          </cell>
          <cell r="AJ85">
            <v>17509.88</v>
          </cell>
        </row>
        <row r="86">
          <cell r="J86">
            <v>610099.36</v>
          </cell>
          <cell r="K86">
            <v>473812.88</v>
          </cell>
          <cell r="L86">
            <v>371717.22</v>
          </cell>
          <cell r="M86">
            <v>305265.21000000002</v>
          </cell>
          <cell r="N86">
            <v>402432.56</v>
          </cell>
          <cell r="O86">
            <v>304425.09000000003</v>
          </cell>
          <cell r="P86">
            <v>-18417.72</v>
          </cell>
          <cell r="Q86">
            <v>62280.480000000003</v>
          </cell>
          <cell r="R86">
            <v>305538.26</v>
          </cell>
          <cell r="S86">
            <v>374931.36</v>
          </cell>
          <cell r="T86">
            <v>166312.68</v>
          </cell>
          <cell r="U86">
            <v>106184.02</v>
          </cell>
          <cell r="V86">
            <v>45498.77</v>
          </cell>
          <cell r="W86">
            <v>210191.85</v>
          </cell>
          <cell r="X86">
            <v>128050.88</v>
          </cell>
          <cell r="Y86">
            <v>135865.39000000001</v>
          </cell>
          <cell r="Z86">
            <v>47813.42</v>
          </cell>
          <cell r="AA86">
            <v>29805.59</v>
          </cell>
          <cell r="AB86">
            <v>309707.77</v>
          </cell>
          <cell r="AC86">
            <v>285079.82</v>
          </cell>
          <cell r="AD86">
            <v>370832.96</v>
          </cell>
          <cell r="AE86">
            <v>486023.04</v>
          </cell>
          <cell r="AF86">
            <v>386718.5</v>
          </cell>
          <cell r="AG86">
            <v>363565.32</v>
          </cell>
          <cell r="AH86">
            <v>353376.85</v>
          </cell>
          <cell r="AJ86">
            <v>473812.88</v>
          </cell>
        </row>
        <row r="87">
          <cell r="J87">
            <v>35630.75</v>
          </cell>
          <cell r="K87">
            <v>27043.06</v>
          </cell>
          <cell r="L87">
            <v>23357.87</v>
          </cell>
          <cell r="M87">
            <v>19159.7</v>
          </cell>
          <cell r="N87">
            <v>25072.85</v>
          </cell>
          <cell r="O87">
            <v>19872.73</v>
          </cell>
          <cell r="P87">
            <v>-1156.99</v>
          </cell>
          <cell r="Q87">
            <v>3873.29</v>
          </cell>
          <cell r="R87">
            <v>17618.21</v>
          </cell>
          <cell r="S87">
            <v>19223.830000000002</v>
          </cell>
          <cell r="T87">
            <v>8948.2900000000009</v>
          </cell>
          <cell r="U87">
            <v>6036.81</v>
          </cell>
          <cell r="V87">
            <v>2620.63</v>
          </cell>
          <cell r="W87">
            <v>12517.23</v>
          </cell>
          <cell r="X87">
            <v>8150.34</v>
          </cell>
          <cell r="Y87">
            <v>8507.93</v>
          </cell>
          <cell r="Z87">
            <v>3070.59</v>
          </cell>
          <cell r="AA87">
            <v>2018.93</v>
          </cell>
          <cell r="AB87">
            <v>19904.57</v>
          </cell>
          <cell r="AC87">
            <v>18499.32</v>
          </cell>
          <cell r="AD87">
            <v>22191.599999999999</v>
          </cell>
          <cell r="AE87">
            <v>25694.16</v>
          </cell>
          <cell r="AF87">
            <v>21215.53</v>
          </cell>
          <cell r="AG87">
            <v>22063.07</v>
          </cell>
          <cell r="AH87">
            <v>21119</v>
          </cell>
          <cell r="AJ87">
            <v>27043.06</v>
          </cell>
        </row>
        <row r="88">
          <cell r="J88">
            <v>-104113.72</v>
          </cell>
          <cell r="K88">
            <v>-180354.49</v>
          </cell>
          <cell r="L88">
            <v>-214538.4</v>
          </cell>
          <cell r="M88">
            <v>-369259.33</v>
          </cell>
          <cell r="N88">
            <v>-213206.53</v>
          </cell>
          <cell r="O88">
            <v>-427441.14</v>
          </cell>
          <cell r="P88">
            <v>-853737.94</v>
          </cell>
          <cell r="Q88">
            <v>-665107.73</v>
          </cell>
          <cell r="R88">
            <v>-509636.08</v>
          </cell>
          <cell r="S88">
            <v>-537604.39</v>
          </cell>
          <cell r="T88">
            <v>-702508.15</v>
          </cell>
          <cell r="U88">
            <v>-777601.75</v>
          </cell>
          <cell r="V88">
            <v>-828039.1</v>
          </cell>
          <cell r="W88">
            <v>-553983.63</v>
          </cell>
          <cell r="X88">
            <v>-600880.79</v>
          </cell>
          <cell r="Y88">
            <v>-571657.80000000005</v>
          </cell>
          <cell r="Z88">
            <v>-663600.54</v>
          </cell>
          <cell r="AA88">
            <v>-653475.96</v>
          </cell>
          <cell r="AB88">
            <v>-801636.34</v>
          </cell>
          <cell r="AC88">
            <v>-696669.16</v>
          </cell>
          <cell r="AD88">
            <v>-694172.78</v>
          </cell>
          <cell r="AE88">
            <v>-755261.83</v>
          </cell>
          <cell r="AF88">
            <v>-831388.59</v>
          </cell>
          <cell r="AG88">
            <v>-792367.44</v>
          </cell>
          <cell r="AH88">
            <v>-805634.7</v>
          </cell>
          <cell r="AJ88">
            <v>-180354.49</v>
          </cell>
        </row>
        <row r="89"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J89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J90">
            <v>0</v>
          </cell>
        </row>
        <row r="92">
          <cell r="J92">
            <v>336166.47</v>
          </cell>
          <cell r="K92">
            <v>336166.47</v>
          </cell>
          <cell r="L92">
            <v>336166.47</v>
          </cell>
          <cell r="M92">
            <v>336166.47</v>
          </cell>
          <cell r="N92">
            <v>336166.47</v>
          </cell>
          <cell r="O92">
            <v>336166.47</v>
          </cell>
          <cell r="P92">
            <v>197321.5</v>
          </cell>
          <cell r="Q92">
            <v>200378.73</v>
          </cell>
          <cell r="R92">
            <v>211073.69</v>
          </cell>
          <cell r="S92">
            <v>215989.85</v>
          </cell>
          <cell r="T92">
            <v>216021.32</v>
          </cell>
          <cell r="U92">
            <v>215243.61</v>
          </cell>
          <cell r="V92">
            <v>212266.3</v>
          </cell>
          <cell r="W92">
            <v>208964.97</v>
          </cell>
          <cell r="X92">
            <v>199470.76</v>
          </cell>
          <cell r="Y92">
            <v>195393.04</v>
          </cell>
          <cell r="Z92">
            <v>194663.3</v>
          </cell>
          <cell r="AA92">
            <v>193777.71</v>
          </cell>
          <cell r="AB92">
            <v>177742.52</v>
          </cell>
          <cell r="AC92">
            <v>179308.94</v>
          </cell>
          <cell r="AD92">
            <v>187058.06</v>
          </cell>
          <cell r="AE92">
            <v>192677.1</v>
          </cell>
          <cell r="AF92">
            <v>193234.56</v>
          </cell>
          <cell r="AG92">
            <v>192549.82</v>
          </cell>
          <cell r="AH92">
            <v>190214.98</v>
          </cell>
          <cell r="AJ92">
            <v>336166.47</v>
          </cell>
        </row>
        <row r="93"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108910.59</v>
          </cell>
          <cell r="Q93">
            <v>105853.36</v>
          </cell>
          <cell r="R93">
            <v>95158.41</v>
          </cell>
          <cell r="S93">
            <v>90242.240000000005</v>
          </cell>
          <cell r="T93">
            <v>90210.77</v>
          </cell>
          <cell r="U93">
            <v>90988.479999999996</v>
          </cell>
          <cell r="V93">
            <v>93965.79</v>
          </cell>
          <cell r="W93">
            <v>97267.12</v>
          </cell>
          <cell r="X93">
            <v>106761.33</v>
          </cell>
          <cell r="Y93">
            <v>110839.05</v>
          </cell>
          <cell r="Z93">
            <v>111568.79</v>
          </cell>
          <cell r="AA93">
            <v>112454.39</v>
          </cell>
          <cell r="AB93">
            <v>96414.88</v>
          </cell>
          <cell r="AC93">
            <v>94848.47</v>
          </cell>
          <cell r="AD93">
            <v>87099.35</v>
          </cell>
          <cell r="AE93">
            <v>81480.3</v>
          </cell>
          <cell r="AF93">
            <v>80922.84</v>
          </cell>
          <cell r="AG93">
            <v>81607.58</v>
          </cell>
          <cell r="AH93">
            <v>83942.42</v>
          </cell>
          <cell r="AJ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5140.8</v>
          </cell>
          <cell r="Q94">
            <v>4885.3</v>
          </cell>
          <cell r="R94">
            <v>4642.38</v>
          </cell>
          <cell r="S94">
            <v>4599.67</v>
          </cell>
          <cell r="T94">
            <v>4598.79</v>
          </cell>
          <cell r="U94">
            <v>4452.33</v>
          </cell>
          <cell r="V94">
            <v>4536.8999999999996</v>
          </cell>
          <cell r="W94">
            <v>4517.04</v>
          </cell>
          <cell r="X94">
            <v>4976.24</v>
          </cell>
          <cell r="Y94">
            <v>5235.6499999999996</v>
          </cell>
          <cell r="Z94">
            <v>5360.61</v>
          </cell>
          <cell r="AA94">
            <v>5495.36</v>
          </cell>
          <cell r="AB94">
            <v>4453.03</v>
          </cell>
          <cell r="AC94">
            <v>4322.2299999999996</v>
          </cell>
          <cell r="AD94">
            <v>4171.88</v>
          </cell>
          <cell r="AE94">
            <v>4149.37</v>
          </cell>
          <cell r="AF94">
            <v>4105.08</v>
          </cell>
          <cell r="AG94">
            <v>4004.76</v>
          </cell>
          <cell r="AH94">
            <v>3973.02</v>
          </cell>
          <cell r="AJ94">
            <v>0</v>
          </cell>
        </row>
        <row r="95">
          <cell r="J95">
            <v>40221.46</v>
          </cell>
          <cell r="K95">
            <v>40221.46</v>
          </cell>
          <cell r="L95">
            <v>40221.46</v>
          </cell>
          <cell r="M95">
            <v>40221.46</v>
          </cell>
          <cell r="N95">
            <v>40221.46</v>
          </cell>
          <cell r="O95">
            <v>40221.46</v>
          </cell>
          <cell r="P95">
            <v>31969.03</v>
          </cell>
          <cell r="Q95">
            <v>32224.53</v>
          </cell>
          <cell r="R95">
            <v>32467.45</v>
          </cell>
          <cell r="S95">
            <v>32510.16</v>
          </cell>
          <cell r="T95">
            <v>32511.040000000001</v>
          </cell>
          <cell r="U95">
            <v>32657.5</v>
          </cell>
          <cell r="V95">
            <v>32572.93</v>
          </cell>
          <cell r="W95">
            <v>32592.79</v>
          </cell>
          <cell r="X95">
            <v>32133.59</v>
          </cell>
          <cell r="Y95">
            <v>31874.18</v>
          </cell>
          <cell r="Z95">
            <v>31749.22</v>
          </cell>
          <cell r="AA95">
            <v>31614.46</v>
          </cell>
          <cell r="AB95">
            <v>29079.96</v>
          </cell>
          <cell r="AC95">
            <v>29210.75</v>
          </cell>
          <cell r="AD95">
            <v>29361.1</v>
          </cell>
          <cell r="AE95">
            <v>29383.62</v>
          </cell>
          <cell r="AF95">
            <v>29427.91</v>
          </cell>
          <cell r="AG95">
            <v>29528.23</v>
          </cell>
          <cell r="AH95">
            <v>29559.96</v>
          </cell>
          <cell r="AJ95">
            <v>40221.46</v>
          </cell>
        </row>
        <row r="96"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J96">
            <v>0</v>
          </cell>
        </row>
        <row r="97"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J97">
            <v>0</v>
          </cell>
        </row>
        <row r="98"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J98">
            <v>0</v>
          </cell>
        </row>
        <row r="99"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J99">
            <v>0</v>
          </cell>
        </row>
        <row r="100"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J100">
            <v>0</v>
          </cell>
        </row>
        <row r="101"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J101">
            <v>0</v>
          </cell>
        </row>
        <row r="102"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J102">
            <v>0</v>
          </cell>
        </row>
        <row r="103"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J103">
            <v>0</v>
          </cell>
        </row>
        <row r="105"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J105">
            <v>0</v>
          </cell>
        </row>
        <row r="106"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J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J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J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J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J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J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J112">
            <v>0</v>
          </cell>
        </row>
        <row r="113"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J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J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J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</row>
        <row r="118">
          <cell r="J118">
            <v>914201.74</v>
          </cell>
          <cell r="K118">
            <v>824658.61</v>
          </cell>
          <cell r="L118">
            <v>889694.85</v>
          </cell>
          <cell r="M118">
            <v>860985.63</v>
          </cell>
          <cell r="N118">
            <v>925975.92</v>
          </cell>
          <cell r="O118">
            <v>963129.57</v>
          </cell>
          <cell r="P118">
            <v>681305.08</v>
          </cell>
          <cell r="Q118">
            <v>560036.43000000005</v>
          </cell>
          <cell r="R118">
            <v>535417.67000000004</v>
          </cell>
          <cell r="S118">
            <v>625861.87</v>
          </cell>
          <cell r="T118">
            <v>662357</v>
          </cell>
          <cell r="U118">
            <v>658163.24</v>
          </cell>
          <cell r="V118">
            <v>581709.94999999995</v>
          </cell>
          <cell r="W118">
            <v>491011.44</v>
          </cell>
          <cell r="X118">
            <v>490191.48</v>
          </cell>
          <cell r="Y118">
            <v>496871.7</v>
          </cell>
          <cell r="Z118">
            <v>468317.99</v>
          </cell>
          <cell r="AA118">
            <v>484914.21</v>
          </cell>
          <cell r="AB118">
            <v>735583.13</v>
          </cell>
          <cell r="AC118">
            <v>631625.04</v>
          </cell>
          <cell r="AD118">
            <v>609599.32999999996</v>
          </cell>
          <cell r="AE118">
            <v>652817.88</v>
          </cell>
          <cell r="AF118">
            <v>684024.11</v>
          </cell>
          <cell r="AG118">
            <v>623247.56000000006</v>
          </cell>
          <cell r="AH118">
            <v>503351.31</v>
          </cell>
          <cell r="AJ118">
            <v>824658.61</v>
          </cell>
        </row>
        <row r="119"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353833.14</v>
          </cell>
          <cell r="Q119">
            <v>279607.55</v>
          </cell>
          <cell r="R119">
            <v>235848.78</v>
          </cell>
          <cell r="S119">
            <v>259595.8</v>
          </cell>
          <cell r="T119">
            <v>275254.96999999997</v>
          </cell>
          <cell r="U119">
            <v>276409.17</v>
          </cell>
          <cell r="V119">
            <v>254396.26</v>
          </cell>
          <cell r="W119">
            <v>222814.58</v>
          </cell>
          <cell r="X119">
            <v>247968.19</v>
          </cell>
          <cell r="Y119">
            <v>264011.25</v>
          </cell>
          <cell r="Z119">
            <v>251636.63</v>
          </cell>
          <cell r="AA119">
            <v>264908.71000000002</v>
          </cell>
          <cell r="AB119">
            <v>376510.84</v>
          </cell>
          <cell r="AC119">
            <v>316701.89</v>
          </cell>
          <cell r="AD119">
            <v>274755.15999999997</v>
          </cell>
          <cell r="AE119">
            <v>271376.77</v>
          </cell>
          <cell r="AF119">
            <v>281769.46999999997</v>
          </cell>
          <cell r="AG119">
            <v>259889.97</v>
          </cell>
          <cell r="AH119">
            <v>217598.48</v>
          </cell>
          <cell r="AJ119">
            <v>0</v>
          </cell>
        </row>
        <row r="120"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107992.53</v>
          </cell>
          <cell r="Q120">
            <v>99637.92</v>
          </cell>
          <cell r="R120">
            <v>102108.22</v>
          </cell>
          <cell r="S120">
            <v>96952.43</v>
          </cell>
          <cell r="T120">
            <v>93513.16</v>
          </cell>
          <cell r="U120">
            <v>91194.95</v>
          </cell>
          <cell r="V120">
            <v>92160.639999999999</v>
          </cell>
          <cell r="W120">
            <v>87158.49</v>
          </cell>
          <cell r="X120">
            <v>82451.08</v>
          </cell>
          <cell r="Y120">
            <v>78497.279999999999</v>
          </cell>
          <cell r="Z120">
            <v>70376.039999999994</v>
          </cell>
          <cell r="AA120">
            <v>68639.23</v>
          </cell>
          <cell r="AB120">
            <v>115321.72</v>
          </cell>
          <cell r="AC120">
            <v>117754.64</v>
          </cell>
          <cell r="AD120">
            <v>111273.61</v>
          </cell>
          <cell r="AE120">
            <v>103906.21</v>
          </cell>
          <cell r="AF120">
            <v>95231.59</v>
          </cell>
          <cell r="AG120">
            <v>88808.22</v>
          </cell>
          <cell r="AH120">
            <v>80846.259999999995</v>
          </cell>
          <cell r="AJ120">
            <v>0</v>
          </cell>
        </row>
        <row r="121">
          <cell r="J121">
            <v>720879.35</v>
          </cell>
          <cell r="K121">
            <v>709859.49</v>
          </cell>
          <cell r="L121">
            <v>622357.85</v>
          </cell>
          <cell r="M121">
            <v>559760.93999999994</v>
          </cell>
          <cell r="N121">
            <v>561608.56000000006</v>
          </cell>
          <cell r="O121">
            <v>508006.27</v>
          </cell>
          <cell r="P121">
            <v>562488.85</v>
          </cell>
          <cell r="Q121">
            <v>538522.47</v>
          </cell>
          <cell r="R121">
            <v>583518.41</v>
          </cell>
          <cell r="S121">
            <v>560393.91</v>
          </cell>
          <cell r="T121">
            <v>542429.84</v>
          </cell>
          <cell r="U121">
            <v>538950.37</v>
          </cell>
          <cell r="V121">
            <v>538283.25</v>
          </cell>
          <cell r="W121">
            <v>506980.54</v>
          </cell>
          <cell r="X121">
            <v>439563.84</v>
          </cell>
          <cell r="Y121">
            <v>399347.93</v>
          </cell>
          <cell r="Z121">
            <v>350699.74</v>
          </cell>
          <cell r="AA121">
            <v>326994.18</v>
          </cell>
          <cell r="AB121">
            <v>626866.25</v>
          </cell>
          <cell r="AC121">
            <v>649678.4</v>
          </cell>
          <cell r="AD121">
            <v>636781.52</v>
          </cell>
          <cell r="AE121">
            <v>600942.06000000006</v>
          </cell>
          <cell r="AF121">
            <v>560855.03</v>
          </cell>
          <cell r="AG121">
            <v>528241.85</v>
          </cell>
          <cell r="AH121">
            <v>492515.44</v>
          </cell>
          <cell r="AJ121">
            <v>709859.49</v>
          </cell>
        </row>
        <row r="122">
          <cell r="J122">
            <v>535455.31000000006</v>
          </cell>
          <cell r="K122">
            <v>561728.48</v>
          </cell>
          <cell r="L122">
            <v>482691.11</v>
          </cell>
          <cell r="M122">
            <v>423892.02</v>
          </cell>
          <cell r="N122">
            <v>408214.38</v>
          </cell>
          <cell r="O122">
            <v>353348.38</v>
          </cell>
          <cell r="P122">
            <v>571445.14</v>
          </cell>
          <cell r="Q122">
            <v>594075.49</v>
          </cell>
          <cell r="R122">
            <v>598573.92000000004</v>
          </cell>
          <cell r="S122">
            <v>536540.82999999996</v>
          </cell>
          <cell r="T122">
            <v>488451.75</v>
          </cell>
          <cell r="U122">
            <v>486534.35</v>
          </cell>
          <cell r="V122">
            <v>528155.29</v>
          </cell>
          <cell r="W122">
            <v>539963.07999999996</v>
          </cell>
          <cell r="X122">
            <v>461650.65</v>
          </cell>
          <cell r="Y122">
            <v>405076.47999999998</v>
          </cell>
          <cell r="Z122">
            <v>337360.07</v>
          </cell>
          <cell r="AA122">
            <v>301419.3</v>
          </cell>
          <cell r="AB122">
            <v>600225.03</v>
          </cell>
          <cell r="AC122">
            <v>680622.26</v>
          </cell>
          <cell r="AD122">
            <v>650607.13</v>
          </cell>
          <cell r="AE122">
            <v>559861.57999999996</v>
          </cell>
          <cell r="AF122">
            <v>485610.71</v>
          </cell>
          <cell r="AG122">
            <v>475093.58</v>
          </cell>
          <cell r="AH122">
            <v>482029.83</v>
          </cell>
          <cell r="AJ122">
            <v>561728.48</v>
          </cell>
        </row>
        <row r="123">
          <cell r="J123">
            <v>69561.8</v>
          </cell>
          <cell r="K123">
            <v>73973.929999999993</v>
          </cell>
          <cell r="L123">
            <v>66710.11</v>
          </cell>
          <cell r="M123">
            <v>59496.05</v>
          </cell>
          <cell r="N123">
            <v>57978.33</v>
          </cell>
          <cell r="O123">
            <v>50515.7</v>
          </cell>
          <cell r="P123">
            <v>70582.75</v>
          </cell>
          <cell r="Q123">
            <v>72360.929999999993</v>
          </cell>
          <cell r="R123">
            <v>64487.59</v>
          </cell>
          <cell r="S123">
            <v>60427.51</v>
          </cell>
          <cell r="T123">
            <v>55208.82</v>
          </cell>
          <cell r="U123">
            <v>50650.66</v>
          </cell>
          <cell r="V123">
            <v>62275.45</v>
          </cell>
          <cell r="W123">
            <v>63784.19</v>
          </cell>
          <cell r="X123">
            <v>58353.88</v>
          </cell>
          <cell r="Y123">
            <v>54519.18</v>
          </cell>
          <cell r="Z123">
            <v>44839.53</v>
          </cell>
          <cell r="AA123">
            <v>42809.49</v>
          </cell>
          <cell r="AB123">
            <v>75331.37</v>
          </cell>
          <cell r="AC123">
            <v>83546.929999999993</v>
          </cell>
          <cell r="AD123">
            <v>70717.84</v>
          </cell>
          <cell r="AE123">
            <v>62329.65</v>
          </cell>
          <cell r="AF123">
            <v>54443.21</v>
          </cell>
          <cell r="AG123">
            <v>47347.18</v>
          </cell>
          <cell r="AH123">
            <v>52868.31</v>
          </cell>
          <cell r="AJ123">
            <v>73973.929999999993</v>
          </cell>
        </row>
        <row r="124">
          <cell r="J124">
            <v>44283.26</v>
          </cell>
          <cell r="K124">
            <v>41118.22</v>
          </cell>
          <cell r="L124">
            <v>37893.96</v>
          </cell>
          <cell r="M124">
            <v>30451.09</v>
          </cell>
          <cell r="N124">
            <v>33454.61</v>
          </cell>
          <cell r="O124">
            <v>24442.28</v>
          </cell>
          <cell r="P124">
            <v>36609.199999999997</v>
          </cell>
          <cell r="Q124">
            <v>37566.32</v>
          </cell>
          <cell r="R124">
            <v>37338.49</v>
          </cell>
          <cell r="S124">
            <v>32028.15</v>
          </cell>
          <cell r="T124">
            <v>29889.89</v>
          </cell>
          <cell r="U124">
            <v>30608.94</v>
          </cell>
          <cell r="V124">
            <v>34596.15</v>
          </cell>
          <cell r="W124">
            <v>34774.92</v>
          </cell>
          <cell r="X124">
            <v>30484.36</v>
          </cell>
          <cell r="Y124">
            <v>27544.77</v>
          </cell>
          <cell r="Z124">
            <v>23679.8</v>
          </cell>
          <cell r="AA124">
            <v>19334.39</v>
          </cell>
          <cell r="AB124">
            <v>42441.99</v>
          </cell>
          <cell r="AC124">
            <v>45869</v>
          </cell>
          <cell r="AD124">
            <v>42147.42</v>
          </cell>
          <cell r="AE124">
            <v>34954.639999999999</v>
          </cell>
          <cell r="AF124">
            <v>30999.8</v>
          </cell>
          <cell r="AG124">
            <v>30708.48</v>
          </cell>
          <cell r="AH124">
            <v>32027.67</v>
          </cell>
          <cell r="AJ124">
            <v>41118.22</v>
          </cell>
        </row>
        <row r="125">
          <cell r="J125">
            <v>180923.34</v>
          </cell>
          <cell r="K125">
            <v>188158.44</v>
          </cell>
          <cell r="L125">
            <v>160992.12</v>
          </cell>
          <cell r="M125">
            <v>141631.43</v>
          </cell>
          <cell r="N125">
            <v>144993.67000000001</v>
          </cell>
          <cell r="O125">
            <v>128540.24</v>
          </cell>
          <cell r="P125">
            <v>177687.87</v>
          </cell>
          <cell r="Q125">
            <v>175291.92</v>
          </cell>
          <cell r="R125">
            <v>196142.79</v>
          </cell>
          <cell r="S125">
            <v>190339.76</v>
          </cell>
          <cell r="T125">
            <v>172343.11</v>
          </cell>
          <cell r="U125">
            <v>164572.09</v>
          </cell>
          <cell r="V125">
            <v>173731.36</v>
          </cell>
          <cell r="W125">
            <v>166034.85999999999</v>
          </cell>
          <cell r="X125">
            <v>143783.56</v>
          </cell>
          <cell r="Y125">
            <v>130669.18</v>
          </cell>
          <cell r="Z125">
            <v>111957.72</v>
          </cell>
          <cell r="AA125">
            <v>100380.34</v>
          </cell>
          <cell r="AB125">
            <v>200526.3</v>
          </cell>
          <cell r="AC125">
            <v>210714.79</v>
          </cell>
          <cell r="AD125">
            <v>215157.34</v>
          </cell>
          <cell r="AE125">
            <v>205860.07</v>
          </cell>
          <cell r="AF125">
            <v>177595.91</v>
          </cell>
          <cell r="AG125">
            <v>161557.67000000001</v>
          </cell>
          <cell r="AH125">
            <v>154459.68</v>
          </cell>
          <cell r="AJ125">
            <v>188158.44</v>
          </cell>
        </row>
        <row r="126">
          <cell r="J126">
            <v>11030.02</v>
          </cell>
          <cell r="K126">
            <v>11118.17</v>
          </cell>
          <cell r="L126">
            <v>9894.34</v>
          </cell>
          <cell r="M126">
            <v>8751.4500000000007</v>
          </cell>
          <cell r="N126">
            <v>8608.18</v>
          </cell>
          <cell r="O126">
            <v>7641.46</v>
          </cell>
          <cell r="P126">
            <v>11807.11</v>
          </cell>
          <cell r="Q126">
            <v>11413.42</v>
          </cell>
          <cell r="R126">
            <v>11833.85</v>
          </cell>
          <cell r="S126">
            <v>10527.3</v>
          </cell>
          <cell r="T126">
            <v>9774.91</v>
          </cell>
          <cell r="U126">
            <v>10193.030000000001</v>
          </cell>
          <cell r="V126">
            <v>10511.66</v>
          </cell>
          <cell r="W126">
            <v>10514.39</v>
          </cell>
          <cell r="X126">
            <v>9456.23</v>
          </cell>
          <cell r="Y126">
            <v>8721.89</v>
          </cell>
          <cell r="Z126">
            <v>7781.26</v>
          </cell>
          <cell r="AA126">
            <v>7306.67</v>
          </cell>
          <cell r="AB126">
            <v>13587.65</v>
          </cell>
          <cell r="AC126">
            <v>14135.35</v>
          </cell>
          <cell r="AD126">
            <v>13399.81</v>
          </cell>
          <cell r="AE126">
            <v>11614.55</v>
          </cell>
          <cell r="AF126">
            <v>10117.700000000001</v>
          </cell>
          <cell r="AG126">
            <v>10603.02</v>
          </cell>
          <cell r="AH126">
            <v>9688.58</v>
          </cell>
          <cell r="AJ126">
            <v>11118.17</v>
          </cell>
        </row>
        <row r="127"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J127">
            <v>0</v>
          </cell>
        </row>
        <row r="128"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</row>
        <row r="129"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</row>
        <row r="131">
          <cell r="J131">
            <v>-528463.68999999994</v>
          </cell>
          <cell r="K131">
            <v>-452328.2</v>
          </cell>
          <cell r="L131">
            <v>-558820.05000000005</v>
          </cell>
          <cell r="M131">
            <v>-679004.48</v>
          </cell>
          <cell r="N131">
            <v>-714068.61</v>
          </cell>
          <cell r="O131">
            <v>-887608.31999999995</v>
          </cell>
          <cell r="P131">
            <v>-435494.58</v>
          </cell>
          <cell r="Q131">
            <v>-333315</v>
          </cell>
          <cell r="R131">
            <v>-336380.4</v>
          </cell>
          <cell r="S131">
            <v>-442963.57</v>
          </cell>
          <cell r="T131">
            <v>-470137.79</v>
          </cell>
          <cell r="U131">
            <v>-480164.76</v>
          </cell>
          <cell r="V131">
            <v>-441613.87</v>
          </cell>
          <cell r="W131">
            <v>-364821.78</v>
          </cell>
          <cell r="X131">
            <v>-373323.54</v>
          </cell>
          <cell r="Y131">
            <v>-431898.38</v>
          </cell>
          <cell r="Z131">
            <v>-491134.63</v>
          </cell>
          <cell r="AA131">
            <v>-593400.4</v>
          </cell>
          <cell r="AB131">
            <v>-390455.53</v>
          </cell>
          <cell r="AC131">
            <v>-297957.23</v>
          </cell>
          <cell r="AD131">
            <v>-306352.34999999998</v>
          </cell>
          <cell r="AE131">
            <v>-395053.07</v>
          </cell>
          <cell r="AF131">
            <v>-463791.16</v>
          </cell>
          <cell r="AG131">
            <v>-443064.16</v>
          </cell>
          <cell r="AH131">
            <v>-355216.09</v>
          </cell>
          <cell r="AJ131">
            <v>-452328.2</v>
          </cell>
        </row>
        <row r="132"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-226172.42</v>
          </cell>
          <cell r="Q132">
            <v>-166413.07999999999</v>
          </cell>
          <cell r="R132">
            <v>-148173.87</v>
          </cell>
          <cell r="S132">
            <v>-183733.01</v>
          </cell>
          <cell r="T132">
            <v>-195374.65</v>
          </cell>
          <cell r="U132">
            <v>-201655.05</v>
          </cell>
          <cell r="V132">
            <v>-193128.75</v>
          </cell>
          <cell r="W132">
            <v>-165551.35999999999</v>
          </cell>
          <cell r="X132">
            <v>-188849.39</v>
          </cell>
          <cell r="Y132">
            <v>-229487.87</v>
          </cell>
          <cell r="Z132">
            <v>-263896.46999999997</v>
          </cell>
          <cell r="AA132">
            <v>-324174.74</v>
          </cell>
          <cell r="AB132">
            <v>-199856.05</v>
          </cell>
          <cell r="AC132">
            <v>-149398.16</v>
          </cell>
          <cell r="AD132">
            <v>-138077.4</v>
          </cell>
          <cell r="AE132">
            <v>-164223.79</v>
          </cell>
          <cell r="AF132">
            <v>-191049.1</v>
          </cell>
          <cell r="AG132">
            <v>-184754.72</v>
          </cell>
          <cell r="AH132">
            <v>-153559.71</v>
          </cell>
          <cell r="AJ132">
            <v>0</v>
          </cell>
        </row>
        <row r="133"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-69029.52</v>
          </cell>
          <cell r="Q133">
            <v>-59301.17</v>
          </cell>
          <cell r="R133">
            <v>-64150.3</v>
          </cell>
          <cell r="S133">
            <v>-68619.600000000006</v>
          </cell>
          <cell r="T133">
            <v>-66375.19</v>
          </cell>
          <cell r="U133">
            <v>-66531.520000000004</v>
          </cell>
          <cell r="V133">
            <v>-69965.14</v>
          </cell>
          <cell r="W133">
            <v>-64758.81</v>
          </cell>
          <cell r="X133">
            <v>-62793.69</v>
          </cell>
          <cell r="Y133">
            <v>-68232.600000000006</v>
          </cell>
          <cell r="Z133">
            <v>-73804.789999999994</v>
          </cell>
          <cell r="AA133">
            <v>-83995.36</v>
          </cell>
          <cell r="AB133">
            <v>-61214.02</v>
          </cell>
          <cell r="AC133">
            <v>-55548.54</v>
          </cell>
          <cell r="AD133">
            <v>-55920.22</v>
          </cell>
          <cell r="AE133">
            <v>-62878.9</v>
          </cell>
          <cell r="AF133">
            <v>-64570.19</v>
          </cell>
          <cell r="AG133">
            <v>-63133.41</v>
          </cell>
          <cell r="AH133">
            <v>-57053.38</v>
          </cell>
          <cell r="AJ133">
            <v>0</v>
          </cell>
        </row>
        <row r="134">
          <cell r="J134">
            <v>-416711.7</v>
          </cell>
          <cell r="K134">
            <v>-389360.47</v>
          </cell>
          <cell r="L134">
            <v>-390904.86</v>
          </cell>
          <cell r="M134">
            <v>-441447.77</v>
          </cell>
          <cell r="N134">
            <v>-433085.82</v>
          </cell>
          <cell r="O134">
            <v>-468172.3</v>
          </cell>
          <cell r="P134">
            <v>-359546.48</v>
          </cell>
          <cell r="Q134">
            <v>-320510.61</v>
          </cell>
          <cell r="R134">
            <v>-366600.07</v>
          </cell>
          <cell r="S134">
            <v>-396627.6</v>
          </cell>
          <cell r="T134">
            <v>-385014.08</v>
          </cell>
          <cell r="U134">
            <v>-393192.69</v>
          </cell>
          <cell r="V134">
            <v>-408645.83</v>
          </cell>
          <cell r="W134">
            <v>-376686.83</v>
          </cell>
          <cell r="X134">
            <v>-334766.18</v>
          </cell>
          <cell r="Y134">
            <v>-347127.28</v>
          </cell>
          <cell r="Z134">
            <v>-367785.97</v>
          </cell>
          <cell r="AA134">
            <v>-400150.12</v>
          </cell>
          <cell r="AB134">
            <v>-332747.42</v>
          </cell>
          <cell r="AC134">
            <v>-306473.57</v>
          </cell>
          <cell r="AD134">
            <v>-320012.68</v>
          </cell>
          <cell r="AE134">
            <v>-363660.39</v>
          </cell>
          <cell r="AF134">
            <v>-380278.42</v>
          </cell>
          <cell r="AG134">
            <v>-375524.99</v>
          </cell>
          <cell r="AH134">
            <v>-347569.19</v>
          </cell>
          <cell r="AJ134">
            <v>-389360.47</v>
          </cell>
        </row>
        <row r="135">
          <cell r="J135">
            <v>-333142.57</v>
          </cell>
          <cell r="K135">
            <v>-332026.90999999997</v>
          </cell>
          <cell r="L135">
            <v>-328140.56</v>
          </cell>
          <cell r="M135">
            <v>-352668.57</v>
          </cell>
          <cell r="N135">
            <v>-337296.75</v>
          </cell>
          <cell r="O135">
            <v>-345846.14</v>
          </cell>
          <cell r="P135">
            <v>-352517.15</v>
          </cell>
          <cell r="Q135">
            <v>-344083.3</v>
          </cell>
          <cell r="R135">
            <v>-360294.84</v>
          </cell>
          <cell r="S135">
            <v>-362952.72</v>
          </cell>
          <cell r="T135">
            <v>-339127.73</v>
          </cell>
          <cell r="U135">
            <v>-345077.22</v>
          </cell>
          <cell r="V135">
            <v>-378246.38</v>
          </cell>
          <cell r="W135">
            <v>-378416.42</v>
          </cell>
          <cell r="X135">
            <v>-342650.89</v>
          </cell>
          <cell r="Y135">
            <v>-343025.47</v>
          </cell>
          <cell r="Z135">
            <v>-344243.71</v>
          </cell>
          <cell r="AA135">
            <v>-355099.88</v>
          </cell>
          <cell r="AB135">
            <v>-318605.98</v>
          </cell>
          <cell r="AC135">
            <v>-321070.75</v>
          </cell>
          <cell r="AD135">
            <v>-326960.7</v>
          </cell>
          <cell r="AE135">
            <v>-338800.52</v>
          </cell>
          <cell r="AF135">
            <v>-329260.26</v>
          </cell>
          <cell r="AG135">
            <v>-337742.1</v>
          </cell>
          <cell r="AH135">
            <v>-340169.48</v>
          </cell>
          <cell r="AJ135">
            <v>-332026.90999999997</v>
          </cell>
        </row>
        <row r="136">
          <cell r="J136">
            <v>-40210.910000000003</v>
          </cell>
          <cell r="K136">
            <v>-40574.97</v>
          </cell>
          <cell r="L136">
            <v>-41900.83</v>
          </cell>
          <cell r="M136">
            <v>-46920.74</v>
          </cell>
          <cell r="N136">
            <v>-44710.13</v>
          </cell>
          <cell r="O136">
            <v>-46554.65</v>
          </cell>
          <cell r="P136">
            <v>-45116.95</v>
          </cell>
          <cell r="Q136">
            <v>-43066.81</v>
          </cell>
          <cell r="R136">
            <v>-40514.839999999997</v>
          </cell>
          <cell r="S136">
            <v>-42768.52</v>
          </cell>
          <cell r="T136">
            <v>-39186.949999999997</v>
          </cell>
          <cell r="U136">
            <v>-36952.32</v>
          </cell>
          <cell r="V136">
            <v>-47277.34</v>
          </cell>
          <cell r="W136">
            <v>-47391.69</v>
          </cell>
          <cell r="X136">
            <v>-44441.57</v>
          </cell>
          <cell r="Y136">
            <v>-47389.99</v>
          </cell>
          <cell r="Z136">
            <v>-47024.13</v>
          </cell>
          <cell r="AA136">
            <v>-52386.93</v>
          </cell>
          <cell r="AB136">
            <v>-39986.71</v>
          </cell>
          <cell r="AC136">
            <v>-39411.69</v>
          </cell>
          <cell r="AD136">
            <v>-35539.040000000001</v>
          </cell>
          <cell r="AE136">
            <v>-37718.82</v>
          </cell>
          <cell r="AF136">
            <v>-36914.31</v>
          </cell>
          <cell r="AG136">
            <v>-33658.92</v>
          </cell>
          <cell r="AH136">
            <v>-37309.279999999999</v>
          </cell>
          <cell r="AJ136">
            <v>-40574.97</v>
          </cell>
        </row>
        <row r="137">
          <cell r="J137">
            <v>-25598.39</v>
          </cell>
          <cell r="K137">
            <v>-22553.49</v>
          </cell>
          <cell r="L137">
            <v>-23801.31</v>
          </cell>
          <cell r="M137">
            <v>-24014.83</v>
          </cell>
          <cell r="N137">
            <v>-25798.6</v>
          </cell>
          <cell r="O137">
            <v>-22525.71</v>
          </cell>
          <cell r="P137">
            <v>-23400.84</v>
          </cell>
          <cell r="Q137">
            <v>-22358.22</v>
          </cell>
          <cell r="R137">
            <v>-23458.2</v>
          </cell>
          <cell r="S137">
            <v>-22668.42</v>
          </cell>
          <cell r="T137">
            <v>-21215.7</v>
          </cell>
          <cell r="U137">
            <v>-22330.84</v>
          </cell>
          <cell r="V137">
            <v>-26264.19</v>
          </cell>
          <cell r="W137">
            <v>-25837.78</v>
          </cell>
          <cell r="X137">
            <v>-23216.5</v>
          </cell>
          <cell r="Y137">
            <v>-23942.89</v>
          </cell>
          <cell r="Z137">
            <v>-24833.49</v>
          </cell>
          <cell r="AA137">
            <v>-23659.919999999998</v>
          </cell>
          <cell r="AB137">
            <v>-22528.67</v>
          </cell>
          <cell r="AC137">
            <v>-21637.84</v>
          </cell>
          <cell r="AD137">
            <v>-21181.06</v>
          </cell>
          <cell r="AE137">
            <v>-21152.82</v>
          </cell>
          <cell r="AF137">
            <v>-21018.9</v>
          </cell>
          <cell r="AG137">
            <v>-21830.53</v>
          </cell>
          <cell r="AH137">
            <v>-22602</v>
          </cell>
          <cell r="AJ137">
            <v>-22553.49</v>
          </cell>
        </row>
        <row r="138">
          <cell r="J138">
            <v>-104584.59</v>
          </cell>
          <cell r="K138">
            <v>-103205.58</v>
          </cell>
          <cell r="L138">
            <v>-101119.64</v>
          </cell>
          <cell r="M138">
            <v>-111695.67999999999</v>
          </cell>
          <cell r="N138">
            <v>-111812.23</v>
          </cell>
          <cell r="O138">
            <v>-118461.1</v>
          </cell>
          <cell r="P138">
            <v>-113579.23</v>
          </cell>
          <cell r="Q138">
            <v>-104327.9</v>
          </cell>
          <cell r="R138">
            <v>-123228.26</v>
          </cell>
          <cell r="S138">
            <v>-134715.95000000001</v>
          </cell>
          <cell r="T138">
            <v>-122328.3</v>
          </cell>
          <cell r="U138">
            <v>-120064.01</v>
          </cell>
          <cell r="V138">
            <v>-131890.78</v>
          </cell>
          <cell r="W138">
            <v>-123363.99</v>
          </cell>
          <cell r="X138">
            <v>-109503.72</v>
          </cell>
          <cell r="Y138">
            <v>-113582.25</v>
          </cell>
          <cell r="Z138">
            <v>-117412.34</v>
          </cell>
          <cell r="AA138">
            <v>-122837.68</v>
          </cell>
          <cell r="AB138">
            <v>-106441.54</v>
          </cell>
          <cell r="AC138">
            <v>-99400.74</v>
          </cell>
          <cell r="AD138">
            <v>-108126.69</v>
          </cell>
          <cell r="AE138">
            <v>-124576.33</v>
          </cell>
          <cell r="AF138">
            <v>-120415.95</v>
          </cell>
          <cell r="AG138">
            <v>-114850.69</v>
          </cell>
          <cell r="AH138">
            <v>-109002.52</v>
          </cell>
          <cell r="AJ138">
            <v>-103205.58</v>
          </cell>
        </row>
        <row r="139">
          <cell r="J139">
            <v>-6376.02</v>
          </cell>
          <cell r="K139">
            <v>-6098.35</v>
          </cell>
          <cell r="L139">
            <v>-6214.66</v>
          </cell>
          <cell r="M139">
            <v>-6901.71</v>
          </cell>
          <cell r="N139">
            <v>-6638.22</v>
          </cell>
          <cell r="O139">
            <v>-7042.27</v>
          </cell>
          <cell r="P139">
            <v>-7547.18</v>
          </cell>
          <cell r="Q139">
            <v>-6792.89</v>
          </cell>
          <cell r="R139">
            <v>-7434.71</v>
          </cell>
          <cell r="S139">
            <v>-7450.86</v>
          </cell>
          <cell r="T139">
            <v>-6938.19</v>
          </cell>
          <cell r="U139">
            <v>-7436.36</v>
          </cell>
          <cell r="V139">
            <v>-7980.08</v>
          </cell>
          <cell r="W139">
            <v>-7812.2</v>
          </cell>
          <cell r="X139">
            <v>-7201.75</v>
          </cell>
          <cell r="Y139">
            <v>-7581.37</v>
          </cell>
          <cell r="Z139">
            <v>-8160.36</v>
          </cell>
          <cell r="AA139">
            <v>-8941.33</v>
          </cell>
          <cell r="AB139">
            <v>-7212.47</v>
          </cell>
          <cell r="AC139">
            <v>-6668.09</v>
          </cell>
          <cell r="AD139">
            <v>-6734.04</v>
          </cell>
          <cell r="AE139">
            <v>-7028.55</v>
          </cell>
          <cell r="AF139">
            <v>-6860.14</v>
          </cell>
          <cell r="AG139">
            <v>-7537.65</v>
          </cell>
          <cell r="AH139">
            <v>-6837.25</v>
          </cell>
          <cell r="AJ139">
            <v>-6098.35</v>
          </cell>
        </row>
        <row r="140"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</row>
        <row r="141"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</row>
        <row r="142"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</row>
        <row r="144"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</row>
        <row r="145"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</row>
        <row r="146"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</row>
        <row r="147"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</row>
        <row r="148"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</row>
        <row r="149"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</row>
        <row r="150"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</row>
        <row r="151"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</row>
        <row r="152"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</row>
        <row r="153"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</row>
        <row r="154"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</row>
        <row r="155"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</row>
        <row r="157">
          <cell r="J157">
            <v>-103140.85</v>
          </cell>
          <cell r="K157">
            <v>-90019.6</v>
          </cell>
          <cell r="L157">
            <v>-98569.62</v>
          </cell>
          <cell r="M157">
            <v>-116234.25</v>
          </cell>
          <cell r="N157">
            <v>-120866.56</v>
          </cell>
          <cell r="O157">
            <v>-147140.07999999999</v>
          </cell>
          <cell r="P157">
            <v>-71039.08</v>
          </cell>
          <cell r="Q157">
            <v>-54012.480000000003</v>
          </cell>
          <cell r="R157">
            <v>-45446.53</v>
          </cell>
          <cell r="S157">
            <v>-58047.040000000001</v>
          </cell>
          <cell r="T157">
            <v>-75437.77</v>
          </cell>
          <cell r="U157">
            <v>-81181.460000000006</v>
          </cell>
          <cell r="V157">
            <v>-64387.11</v>
          </cell>
          <cell r="W157">
            <v>-48742.69</v>
          </cell>
          <cell r="X157">
            <v>-49838.43</v>
          </cell>
          <cell r="Y157">
            <v>-60069.84</v>
          </cell>
          <cell r="Z157">
            <v>-65618.58</v>
          </cell>
          <cell r="AA157">
            <v>-85593.02</v>
          </cell>
          <cell r="AB157">
            <v>-52023.49</v>
          </cell>
          <cell r="AC157">
            <v>-36248.43</v>
          </cell>
          <cell r="AD157">
            <v>-35952.379999999997</v>
          </cell>
          <cell r="AE157">
            <v>-41852.879999999997</v>
          </cell>
          <cell r="AF157">
            <v>-57441.31</v>
          </cell>
          <cell r="AG157">
            <v>-60255.519999999997</v>
          </cell>
          <cell r="AH157">
            <v>-46714.8</v>
          </cell>
          <cell r="AJ157">
            <v>-90019.6</v>
          </cell>
        </row>
        <row r="158"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-37506.32</v>
          </cell>
          <cell r="Q158">
            <v>-28677.279999999999</v>
          </cell>
          <cell r="R158">
            <v>-20543.59</v>
          </cell>
          <cell r="S158">
            <v>-23907.06</v>
          </cell>
          <cell r="T158">
            <v>-31136.21</v>
          </cell>
          <cell r="U158">
            <v>-33549.22</v>
          </cell>
          <cell r="V158">
            <v>-27666.04</v>
          </cell>
          <cell r="W158">
            <v>-20649.73</v>
          </cell>
          <cell r="X158">
            <v>-24682.93</v>
          </cell>
          <cell r="Y158">
            <v>-31881.37</v>
          </cell>
          <cell r="Z158">
            <v>-34991.31</v>
          </cell>
          <cell r="AA158">
            <v>-47533.52</v>
          </cell>
          <cell r="AB158">
            <v>-27001.68</v>
          </cell>
          <cell r="AC158">
            <v>-19573.28</v>
          </cell>
          <cell r="AD158">
            <v>-17041.95</v>
          </cell>
          <cell r="AE158">
            <v>-17364.61</v>
          </cell>
          <cell r="AF158">
            <v>-23497.08</v>
          </cell>
          <cell r="AG158">
            <v>-24686.03</v>
          </cell>
          <cell r="AH158">
            <v>-19813.2</v>
          </cell>
          <cell r="AJ158">
            <v>0</v>
          </cell>
        </row>
        <row r="159"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-10598.5</v>
          </cell>
          <cell r="Q159">
            <v>-9392.2900000000009</v>
          </cell>
          <cell r="R159">
            <v>-9804.14</v>
          </cell>
          <cell r="S159">
            <v>-9469.9599999999991</v>
          </cell>
          <cell r="T159">
            <v>-10723.09</v>
          </cell>
          <cell r="U159">
            <v>-10465.61</v>
          </cell>
          <cell r="V159">
            <v>-9944.6</v>
          </cell>
          <cell r="W159">
            <v>-8965.7999999999993</v>
          </cell>
          <cell r="X159">
            <v>-8704.41</v>
          </cell>
          <cell r="Y159">
            <v>-9627.81</v>
          </cell>
          <cell r="Z159">
            <v>-10133.23</v>
          </cell>
          <cell r="AA159">
            <v>-11611.28</v>
          </cell>
          <cell r="AB159">
            <v>-7414.81</v>
          </cell>
          <cell r="AC159">
            <v>-6925.97</v>
          </cell>
          <cell r="AD159">
            <v>-7266.07</v>
          </cell>
          <cell r="AE159">
            <v>-7300.52</v>
          </cell>
          <cell r="AF159">
            <v>-7866.17</v>
          </cell>
          <cell r="AG159">
            <v>-8007.41</v>
          </cell>
          <cell r="AH159">
            <v>-7365.23</v>
          </cell>
          <cell r="AJ159">
            <v>0</v>
          </cell>
        </row>
        <row r="160">
          <cell r="J160">
            <v>-79905.16</v>
          </cell>
          <cell r="K160">
            <v>-75248.95</v>
          </cell>
          <cell r="L160">
            <v>-68684.87</v>
          </cell>
          <cell r="M160">
            <v>-75554.899999999994</v>
          </cell>
          <cell r="N160">
            <v>-74796.33</v>
          </cell>
          <cell r="O160">
            <v>-69946.36</v>
          </cell>
          <cell r="P160">
            <v>-53293.17</v>
          </cell>
          <cell r="Q160">
            <v>-49827.74</v>
          </cell>
          <cell r="R160">
            <v>-55852.78</v>
          </cell>
          <cell r="S160">
            <v>-54711.35</v>
          </cell>
          <cell r="T160">
            <v>-61063.199999999997</v>
          </cell>
          <cell r="U160">
            <v>-62957.49</v>
          </cell>
          <cell r="V160">
            <v>-57696.74</v>
          </cell>
          <cell r="W160">
            <v>-54747.24</v>
          </cell>
          <cell r="X160">
            <v>-47319.01</v>
          </cell>
          <cell r="Y160">
            <v>-49381.79</v>
          </cell>
          <cell r="Z160">
            <v>-51086.65</v>
          </cell>
          <cell r="AA160">
            <v>-53738.6</v>
          </cell>
          <cell r="AB160">
            <v>-39034.94</v>
          </cell>
          <cell r="AC160">
            <v>-37688.449999999997</v>
          </cell>
          <cell r="AD160">
            <v>-41605.01</v>
          </cell>
          <cell r="AE160">
            <v>-41807.01</v>
          </cell>
          <cell r="AF160">
            <v>-45494.53</v>
          </cell>
          <cell r="AG160">
            <v>-47859.58</v>
          </cell>
          <cell r="AH160">
            <v>-44870.1</v>
          </cell>
          <cell r="AJ160">
            <v>-75248.95</v>
          </cell>
        </row>
        <row r="161">
          <cell r="J161">
            <v>-60378.38</v>
          </cell>
          <cell r="K161">
            <v>-59168.44</v>
          </cell>
          <cell r="L161">
            <v>-53391.86</v>
          </cell>
          <cell r="M161">
            <v>-56833.53</v>
          </cell>
          <cell r="N161">
            <v>-52688.74</v>
          </cell>
          <cell r="O161">
            <v>-52755.49</v>
          </cell>
          <cell r="P161">
            <v>-52663.73</v>
          </cell>
          <cell r="Q161">
            <v>-57620.46</v>
          </cell>
          <cell r="R161">
            <v>-58913.95</v>
          </cell>
          <cell r="S161">
            <v>-53632.29</v>
          </cell>
          <cell r="T161">
            <v>-55734.080000000002</v>
          </cell>
          <cell r="U161">
            <v>-52777.38</v>
          </cell>
          <cell r="V161">
            <v>-55038.44</v>
          </cell>
          <cell r="W161">
            <v>-58851.54</v>
          </cell>
          <cell r="X161">
            <v>-51093.38</v>
          </cell>
          <cell r="Y161">
            <v>-50857.55</v>
          </cell>
          <cell r="Z161">
            <v>-51752.15</v>
          </cell>
          <cell r="AA161">
            <v>-45402.8</v>
          </cell>
          <cell r="AB161">
            <v>-36881.49</v>
          </cell>
          <cell r="AC161">
            <v>-40033.49</v>
          </cell>
          <cell r="AD161">
            <v>-43824.72</v>
          </cell>
          <cell r="AE161">
            <v>-39828.639999999999</v>
          </cell>
          <cell r="AF161">
            <v>-40349.449999999997</v>
          </cell>
          <cell r="AG161">
            <v>-39661.93</v>
          </cell>
          <cell r="AH161">
            <v>-42311.27</v>
          </cell>
          <cell r="AJ161">
            <v>-59168.44</v>
          </cell>
        </row>
        <row r="162">
          <cell r="J162">
            <v>-7957.21</v>
          </cell>
          <cell r="K162">
            <v>-8144.29</v>
          </cell>
          <cell r="L162">
            <v>-7401.06</v>
          </cell>
          <cell r="M162">
            <v>-7912.13</v>
          </cell>
          <cell r="N162">
            <v>-7530.01</v>
          </cell>
          <cell r="O162">
            <v>-7405.78</v>
          </cell>
          <cell r="P162">
            <v>-6370.38</v>
          </cell>
          <cell r="Q162">
            <v>-7462.06</v>
          </cell>
          <cell r="R162">
            <v>-6678.84</v>
          </cell>
          <cell r="S162">
            <v>-5573.38</v>
          </cell>
          <cell r="T162">
            <v>-6739.54</v>
          </cell>
          <cell r="U162">
            <v>-4944.66</v>
          </cell>
          <cell r="V162">
            <v>-6546.06</v>
          </cell>
          <cell r="W162">
            <v>-6556.37</v>
          </cell>
          <cell r="X162">
            <v>-6372.72</v>
          </cell>
          <cell r="Y162">
            <v>-6994.02</v>
          </cell>
          <cell r="Z162">
            <v>-6636.89</v>
          </cell>
          <cell r="AA162">
            <v>-6794.72</v>
          </cell>
          <cell r="AB162">
            <v>-4399.5200000000004</v>
          </cell>
          <cell r="AC162">
            <v>-5289.45</v>
          </cell>
          <cell r="AD162">
            <v>-5025.33</v>
          </cell>
          <cell r="AE162">
            <v>-4258.1899999999996</v>
          </cell>
          <cell r="AF162">
            <v>-4791.66</v>
          </cell>
          <cell r="AG162">
            <v>-3508.03</v>
          </cell>
          <cell r="AH162">
            <v>-4891.57</v>
          </cell>
          <cell r="AJ162">
            <v>-8144.29</v>
          </cell>
        </row>
        <row r="163">
          <cell r="J163">
            <v>-5305.73</v>
          </cell>
          <cell r="K163">
            <v>-4476.16</v>
          </cell>
          <cell r="L163">
            <v>-4541.01</v>
          </cell>
          <cell r="M163">
            <v>-3832.61</v>
          </cell>
          <cell r="N163">
            <v>-4949.33</v>
          </cell>
          <cell r="O163">
            <v>-3829.81</v>
          </cell>
          <cell r="P163">
            <v>-3531.94</v>
          </cell>
          <cell r="Q163">
            <v>-3628.09</v>
          </cell>
          <cell r="R163">
            <v>-3813.42</v>
          </cell>
          <cell r="S163">
            <v>-3098.32</v>
          </cell>
          <cell r="T163">
            <v>-3342.2</v>
          </cell>
          <cell r="U163">
            <v>-3341.88</v>
          </cell>
          <cell r="V163">
            <v>-3373.91</v>
          </cell>
          <cell r="W163">
            <v>-3705.87</v>
          </cell>
          <cell r="X163">
            <v>-3261.38</v>
          </cell>
          <cell r="Y163">
            <v>-3677.08</v>
          </cell>
          <cell r="Z163">
            <v>-3383.49</v>
          </cell>
          <cell r="AA163">
            <v>-3184.4</v>
          </cell>
          <cell r="AB163">
            <v>-2778.29</v>
          </cell>
          <cell r="AC163">
            <v>-2761.2</v>
          </cell>
          <cell r="AD163">
            <v>-3034.85</v>
          </cell>
          <cell r="AE163">
            <v>-2388.3000000000002</v>
          </cell>
          <cell r="AF163">
            <v>-2488.25</v>
          </cell>
          <cell r="AG163">
            <v>-2549.56</v>
          </cell>
          <cell r="AH163">
            <v>-2692.52</v>
          </cell>
          <cell r="AJ163">
            <v>-4476.16</v>
          </cell>
        </row>
        <row r="164">
          <cell r="J164">
            <v>-20083.22</v>
          </cell>
          <cell r="K164">
            <v>-20008.009999999998</v>
          </cell>
          <cell r="L164">
            <v>-17758.419999999998</v>
          </cell>
          <cell r="M164">
            <v>-18989.62</v>
          </cell>
          <cell r="N164">
            <v>-18884.54</v>
          </cell>
          <cell r="O164">
            <v>-19965.96</v>
          </cell>
          <cell r="P164">
            <v>-16824.2</v>
          </cell>
          <cell r="Q164">
            <v>-15770.51</v>
          </cell>
          <cell r="R164">
            <v>-18374.09</v>
          </cell>
          <cell r="S164">
            <v>-19686.23</v>
          </cell>
          <cell r="T164">
            <v>-19279.150000000001</v>
          </cell>
          <cell r="U164">
            <v>-19319.72</v>
          </cell>
          <cell r="V164">
            <v>-18190.59</v>
          </cell>
          <cell r="W164">
            <v>-17950.849999999999</v>
          </cell>
          <cell r="X164">
            <v>-15386.09</v>
          </cell>
          <cell r="Y164">
            <v>-16369.31</v>
          </cell>
          <cell r="Z164">
            <v>-16832.63</v>
          </cell>
          <cell r="AA164">
            <v>-16089.84</v>
          </cell>
          <cell r="AB164">
            <v>-12626.49</v>
          </cell>
          <cell r="AC164">
            <v>-11598.28</v>
          </cell>
          <cell r="AD164">
            <v>-13829.69</v>
          </cell>
          <cell r="AE164">
            <v>-15346.03</v>
          </cell>
          <cell r="AF164">
            <v>-14203.65</v>
          </cell>
          <cell r="AG164">
            <v>-14953.29</v>
          </cell>
          <cell r="AH164">
            <v>-13439.73</v>
          </cell>
          <cell r="AJ164">
            <v>-20008.009999999998</v>
          </cell>
        </row>
        <row r="165">
          <cell r="J165">
            <v>-1222.1400000000001</v>
          </cell>
          <cell r="K165">
            <v>-1205.95</v>
          </cell>
          <cell r="L165">
            <v>-1088.42</v>
          </cell>
          <cell r="M165">
            <v>-1189.6600000000001</v>
          </cell>
          <cell r="N165">
            <v>-1147.28</v>
          </cell>
          <cell r="O165">
            <v>-1067.96</v>
          </cell>
          <cell r="P165">
            <v>-1133.21</v>
          </cell>
          <cell r="Q165">
            <v>-1075.49</v>
          </cell>
          <cell r="R165">
            <v>-1164.6400000000001</v>
          </cell>
          <cell r="S165">
            <v>-1049.57</v>
          </cell>
          <cell r="T165">
            <v>-1076.6199999999999</v>
          </cell>
          <cell r="U165">
            <v>-1171.48</v>
          </cell>
          <cell r="V165">
            <v>-1102.3900000000001</v>
          </cell>
          <cell r="W165">
            <v>-1101.3800000000001</v>
          </cell>
          <cell r="X165">
            <v>-1032.73</v>
          </cell>
          <cell r="Y165">
            <v>-1063.6300000000001</v>
          </cell>
          <cell r="Z165">
            <v>-1132.17</v>
          </cell>
          <cell r="AA165">
            <v>-1219.05</v>
          </cell>
          <cell r="AB165">
            <v>-862.83</v>
          </cell>
          <cell r="AC165">
            <v>-834.62</v>
          </cell>
          <cell r="AD165">
            <v>-916.78</v>
          </cell>
          <cell r="AE165">
            <v>-837.3</v>
          </cell>
          <cell r="AF165">
            <v>-770.09</v>
          </cell>
          <cell r="AG165">
            <v>-966.7</v>
          </cell>
          <cell r="AH165">
            <v>-855.88</v>
          </cell>
          <cell r="AJ165">
            <v>-1205.95</v>
          </cell>
        </row>
        <row r="166"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</row>
        <row r="167"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J167">
            <v>0</v>
          </cell>
        </row>
        <row r="168"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</row>
        <row r="170">
          <cell r="J170">
            <v>23121699.089999992</v>
          </cell>
          <cell r="K170">
            <v>19441920.659999996</v>
          </cell>
          <cell r="L170">
            <v>23739543.969999999</v>
          </cell>
          <cell r="M170">
            <v>25867345.999999996</v>
          </cell>
          <cell r="N170">
            <v>29467193.240000002</v>
          </cell>
          <cell r="O170">
            <v>34725724.880000003</v>
          </cell>
          <cell r="P170">
            <v>16552651.890000001</v>
          </cell>
          <cell r="Q170">
            <v>13023557.59</v>
          </cell>
          <cell r="R170">
            <v>12832951.08</v>
          </cell>
          <cell r="S170">
            <v>18184412.57</v>
          </cell>
          <cell r="T170">
            <v>19114647.600000001</v>
          </cell>
          <cell r="U170">
            <v>19387020.339999992</v>
          </cell>
          <cell r="V170">
            <v>14208586.760000002</v>
          </cell>
          <cell r="W170">
            <v>11566044.800000003</v>
          </cell>
          <cell r="X170">
            <v>13388114.300000003</v>
          </cell>
          <cell r="Y170">
            <v>15181125.819999997</v>
          </cell>
          <cell r="Z170">
            <v>16680712.439999998</v>
          </cell>
          <cell r="AA170">
            <v>19081695.280000001</v>
          </cell>
          <cell r="AB170">
            <v>14902619.4</v>
          </cell>
          <cell r="AC170">
            <v>11268616.27</v>
          </cell>
          <cell r="AD170">
            <v>11646112.510000002</v>
          </cell>
          <cell r="AE170">
            <v>15212528.77</v>
          </cell>
          <cell r="AF170">
            <v>17598417.469999999</v>
          </cell>
          <cell r="AG170">
            <v>16698081.120000001</v>
          </cell>
          <cell r="AH170">
            <v>13347568.710000001</v>
          </cell>
          <cell r="AJ170">
            <v>19441920.659999996</v>
          </cell>
        </row>
        <row r="171"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8765590.6999999993</v>
          </cell>
          <cell r="Q171">
            <v>6617874.0299999993</v>
          </cell>
          <cell r="R171">
            <v>5697108.2300000004</v>
          </cell>
          <cell r="S171">
            <v>7561886.7100000009</v>
          </cell>
          <cell r="T171">
            <v>7956582.2899999991</v>
          </cell>
          <cell r="U171">
            <v>8159870.0800000019</v>
          </cell>
          <cell r="V171">
            <v>6239529.0099999998</v>
          </cell>
          <cell r="W171">
            <v>5298028.68</v>
          </cell>
          <cell r="X171">
            <v>6909235.2700000014</v>
          </cell>
          <cell r="Y171">
            <v>8261500.7299999986</v>
          </cell>
          <cell r="Z171">
            <v>9174045.3299999982</v>
          </cell>
          <cell r="AA171">
            <v>10655488.980000002</v>
          </cell>
          <cell r="AB171">
            <v>7785103.7800000003</v>
          </cell>
          <cell r="AC171">
            <v>5752188.6499999985</v>
          </cell>
          <cell r="AD171">
            <v>5307237.6500000004</v>
          </cell>
          <cell r="AE171">
            <v>6362870.6099999994</v>
          </cell>
          <cell r="AF171">
            <v>7291937.21</v>
          </cell>
          <cell r="AG171">
            <v>7003354.0199999996</v>
          </cell>
          <cell r="AH171">
            <v>5812305.0500000007</v>
          </cell>
          <cell r="AJ171">
            <v>0</v>
          </cell>
        </row>
        <row r="172"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2502775.4500000002</v>
          </cell>
          <cell r="Q172">
            <v>2227054.39</v>
          </cell>
          <cell r="R172">
            <v>2356701.8199999998</v>
          </cell>
          <cell r="S172">
            <v>2706600.69</v>
          </cell>
          <cell r="T172">
            <v>2591459.9</v>
          </cell>
          <cell r="U172">
            <v>2577954.7200000002</v>
          </cell>
          <cell r="V172">
            <v>2177425.16</v>
          </cell>
          <cell r="W172">
            <v>1971220.31</v>
          </cell>
          <cell r="X172">
            <v>2148090.0699999998</v>
          </cell>
          <cell r="Y172">
            <v>2267147.87</v>
          </cell>
          <cell r="Z172">
            <v>2369016.62</v>
          </cell>
          <cell r="AA172">
            <v>2558973.16</v>
          </cell>
          <cell r="AB172">
            <v>2226866.04</v>
          </cell>
          <cell r="AC172">
            <v>2016405.27</v>
          </cell>
          <cell r="AD172">
            <v>2047709.34</v>
          </cell>
          <cell r="AE172">
            <v>2326530.4700000002</v>
          </cell>
          <cell r="AF172">
            <v>2351385.77</v>
          </cell>
          <cell r="AG172">
            <v>2277872.91</v>
          </cell>
          <cell r="AH172">
            <v>2061675.59</v>
          </cell>
          <cell r="AJ172">
            <v>0</v>
          </cell>
        </row>
        <row r="173">
          <cell r="J173">
            <v>18837242.680000003</v>
          </cell>
          <cell r="K173">
            <v>16949647.720000003</v>
          </cell>
          <cell r="L173">
            <v>16507728.340000002</v>
          </cell>
          <cell r="M173">
            <v>16686696.65</v>
          </cell>
          <cell r="N173">
            <v>17741014.390000001</v>
          </cell>
          <cell r="O173">
            <v>18424935</v>
          </cell>
          <cell r="P173">
            <v>13748218.759999998</v>
          </cell>
          <cell r="Q173">
            <v>12788009.390000001</v>
          </cell>
          <cell r="R173">
            <v>14410445.190000001</v>
          </cell>
          <cell r="S173">
            <v>16766103.459999999</v>
          </cell>
          <cell r="T173">
            <v>16035641.890000001</v>
          </cell>
          <cell r="U173">
            <v>16323202.34</v>
          </cell>
          <cell r="V173">
            <v>13620233.329999998</v>
          </cell>
          <cell r="W173">
            <v>12370348.969999999</v>
          </cell>
          <cell r="X173">
            <v>12213092.84</v>
          </cell>
          <cell r="Y173">
            <v>12260649.920000002</v>
          </cell>
          <cell r="Z173">
            <v>12506954.120000001</v>
          </cell>
          <cell r="AA173">
            <v>13005635.330000002</v>
          </cell>
          <cell r="AB173">
            <v>12869112.990000002</v>
          </cell>
          <cell r="AC173">
            <v>11889107.130000001</v>
          </cell>
          <cell r="AD173">
            <v>12566378.09</v>
          </cell>
          <cell r="AE173">
            <v>14454566.779999999</v>
          </cell>
          <cell r="AF173">
            <v>14826679.73</v>
          </cell>
          <cell r="AG173">
            <v>14590107.020000001</v>
          </cell>
          <cell r="AH173">
            <v>13453537.700000001</v>
          </cell>
          <cell r="AJ173">
            <v>16949647.720000003</v>
          </cell>
        </row>
        <row r="174">
          <cell r="J174">
            <v>17529008.829999998</v>
          </cell>
          <cell r="K174">
            <v>16950657.98</v>
          </cell>
          <cell r="L174">
            <v>15988981.9</v>
          </cell>
          <cell r="M174">
            <v>15758997.17</v>
          </cell>
          <cell r="N174">
            <v>16082932.810000002</v>
          </cell>
          <cell r="O174">
            <v>15570040.59</v>
          </cell>
          <cell r="P174">
            <v>16319519.220000001</v>
          </cell>
          <cell r="Q174">
            <v>16578289.009999998</v>
          </cell>
          <cell r="R174">
            <v>17533585.250000004</v>
          </cell>
          <cell r="S174">
            <v>18933340.280000001</v>
          </cell>
          <cell r="T174">
            <v>16896136.930000003</v>
          </cell>
          <cell r="U174">
            <v>16974030.360000003</v>
          </cell>
          <cell r="V174">
            <v>15760500.34</v>
          </cell>
          <cell r="W174">
            <v>15844909.110000001</v>
          </cell>
          <cell r="X174">
            <v>15360579.309999999</v>
          </cell>
          <cell r="Y174">
            <v>14835621.149999999</v>
          </cell>
          <cell r="Z174">
            <v>14379233.809999999</v>
          </cell>
          <cell r="AA174">
            <v>14031885.729999999</v>
          </cell>
          <cell r="AB174">
            <v>14631662.499999998</v>
          </cell>
          <cell r="AC174">
            <v>14832115.319999998</v>
          </cell>
          <cell r="AD174">
            <v>15325915.130000001</v>
          </cell>
          <cell r="AE174">
            <v>15970657.799999999</v>
          </cell>
          <cell r="AF174">
            <v>15311303.23</v>
          </cell>
          <cell r="AG174">
            <v>15264739.050000001</v>
          </cell>
          <cell r="AH174">
            <v>15500114.25</v>
          </cell>
          <cell r="AJ174">
            <v>16950657.98</v>
          </cell>
        </row>
        <row r="175">
          <cell r="J175">
            <v>1916774.9100000001</v>
          </cell>
          <cell r="K175">
            <v>1890613.58</v>
          </cell>
          <cell r="L175">
            <v>1955003.38</v>
          </cell>
          <cell r="M175">
            <v>1993100.39</v>
          </cell>
          <cell r="N175">
            <v>2031364.61</v>
          </cell>
          <cell r="O175">
            <v>2021278.72</v>
          </cell>
          <cell r="P175">
            <v>1867140.39</v>
          </cell>
          <cell r="Q175">
            <v>1870386.42</v>
          </cell>
          <cell r="R175">
            <v>1755339.68</v>
          </cell>
          <cell r="S175">
            <v>1908190.71</v>
          </cell>
          <cell r="T175">
            <v>1735911.09</v>
          </cell>
          <cell r="U175">
            <v>1600616.48</v>
          </cell>
          <cell r="V175">
            <v>1675291.57</v>
          </cell>
          <cell r="W175">
            <v>1656483.36</v>
          </cell>
          <cell r="X175">
            <v>1783025.82</v>
          </cell>
          <cell r="Y175">
            <v>1862132.49</v>
          </cell>
          <cell r="Z175">
            <v>1780109.78</v>
          </cell>
          <cell r="AA175">
            <v>1858592.06</v>
          </cell>
          <cell r="AB175">
            <v>1685175.18</v>
          </cell>
          <cell r="AC175">
            <v>1668712.52</v>
          </cell>
          <cell r="AD175">
            <v>1535452.46</v>
          </cell>
          <cell r="AE175">
            <v>1598028.25</v>
          </cell>
          <cell r="AF175">
            <v>1545247.46</v>
          </cell>
          <cell r="AG175">
            <v>1376495.72</v>
          </cell>
          <cell r="AH175">
            <v>1567808.54</v>
          </cell>
          <cell r="AJ175">
            <v>1890613.58</v>
          </cell>
        </row>
        <row r="176">
          <cell r="J176">
            <v>785732.02</v>
          </cell>
          <cell r="K176">
            <v>700288.34</v>
          </cell>
          <cell r="L176">
            <v>731624.14</v>
          </cell>
          <cell r="M176">
            <v>679867.64</v>
          </cell>
          <cell r="N176">
            <v>767529.05</v>
          </cell>
          <cell r="O176">
            <v>666617.06999999995</v>
          </cell>
          <cell r="P176">
            <v>700227.12</v>
          </cell>
          <cell r="Q176">
            <v>688583.81</v>
          </cell>
          <cell r="R176">
            <v>684460.63</v>
          </cell>
          <cell r="S176">
            <v>691643.23</v>
          </cell>
          <cell r="T176">
            <v>646054.80000000005</v>
          </cell>
          <cell r="U176">
            <v>676183.91</v>
          </cell>
          <cell r="V176">
            <v>626962.64</v>
          </cell>
          <cell r="W176">
            <v>596565.19999999995</v>
          </cell>
          <cell r="X176">
            <v>616647.31000000006</v>
          </cell>
          <cell r="Y176">
            <v>622329.35</v>
          </cell>
          <cell r="Z176">
            <v>623998.5</v>
          </cell>
          <cell r="AA176">
            <v>574199</v>
          </cell>
          <cell r="AB176">
            <v>661971.44999999995</v>
          </cell>
          <cell r="AC176">
            <v>634135.22</v>
          </cell>
          <cell r="AD176">
            <v>616382.74</v>
          </cell>
          <cell r="AE176">
            <v>601275.56999999995</v>
          </cell>
          <cell r="AF176">
            <v>586879.85</v>
          </cell>
          <cell r="AG176">
            <v>602050.65</v>
          </cell>
          <cell r="AH176">
            <v>620077.15</v>
          </cell>
          <cell r="AJ176">
            <v>700288.34</v>
          </cell>
        </row>
        <row r="177">
          <cell r="J177">
            <v>5351810.3400000008</v>
          </cell>
          <cell r="K177">
            <v>5005684.34</v>
          </cell>
          <cell r="L177">
            <v>4739050.3099999996</v>
          </cell>
          <cell r="M177">
            <v>4682393.9400000004</v>
          </cell>
          <cell r="N177">
            <v>5067668.2699999996</v>
          </cell>
          <cell r="O177">
            <v>5081379.78</v>
          </cell>
          <cell r="P177">
            <v>4626654.09</v>
          </cell>
          <cell r="Q177">
            <v>4400441.75</v>
          </cell>
          <cell r="R177">
            <v>5138748.3499999996</v>
          </cell>
          <cell r="S177">
            <v>6130773.0999999996</v>
          </cell>
          <cell r="T177">
            <v>5422370.7400000002</v>
          </cell>
          <cell r="U177">
            <v>5367021.6900000004</v>
          </cell>
          <cell r="V177">
            <v>4682974.9800000004</v>
          </cell>
          <cell r="W177">
            <v>4337773.04</v>
          </cell>
          <cell r="X177">
            <v>4265424.37</v>
          </cell>
          <cell r="Y177">
            <v>4309387.51</v>
          </cell>
          <cell r="Z177">
            <v>4301710.01</v>
          </cell>
          <cell r="AA177">
            <v>4283912.8499999996</v>
          </cell>
          <cell r="AB177">
            <v>4413717.1500000004</v>
          </cell>
          <cell r="AC177">
            <v>4084823.94</v>
          </cell>
          <cell r="AD177">
            <v>4515562.75</v>
          </cell>
          <cell r="AE177">
            <v>5329209.13</v>
          </cell>
          <cell r="AF177">
            <v>5000303.78</v>
          </cell>
          <cell r="AG177">
            <v>4825054.1399999997</v>
          </cell>
          <cell r="AH177">
            <v>4512716.7699999996</v>
          </cell>
          <cell r="AJ177">
            <v>5005684.34</v>
          </cell>
        </row>
        <row r="178">
          <cell r="J178">
            <v>319905.90999999997</v>
          </cell>
          <cell r="K178">
            <v>291394.5</v>
          </cell>
          <cell r="L178">
            <v>293997.95</v>
          </cell>
          <cell r="M178">
            <v>291202.65999999997</v>
          </cell>
          <cell r="N178">
            <v>307132.87</v>
          </cell>
          <cell r="O178">
            <v>314534.89</v>
          </cell>
          <cell r="P178">
            <v>301376.31</v>
          </cell>
          <cell r="Q178">
            <v>281826.96000000002</v>
          </cell>
          <cell r="R178">
            <v>304568.14</v>
          </cell>
          <cell r="S178">
            <v>328918.71999999997</v>
          </cell>
          <cell r="T178">
            <v>301436.79999999999</v>
          </cell>
          <cell r="U178">
            <v>321792.81</v>
          </cell>
          <cell r="V178">
            <v>277970.03999999998</v>
          </cell>
          <cell r="W178">
            <v>267866.18</v>
          </cell>
          <cell r="X178">
            <v>276904.12</v>
          </cell>
          <cell r="Y178">
            <v>280466.42</v>
          </cell>
          <cell r="Z178">
            <v>289915.34000000003</v>
          </cell>
          <cell r="AA178">
            <v>302968.21999999997</v>
          </cell>
          <cell r="AB178">
            <v>292944.61</v>
          </cell>
          <cell r="AC178">
            <v>270510</v>
          </cell>
          <cell r="AD178">
            <v>276777.48</v>
          </cell>
          <cell r="AE178">
            <v>292722.59999999998</v>
          </cell>
          <cell r="AF178">
            <v>280603.92</v>
          </cell>
          <cell r="AG178">
            <v>306740.3</v>
          </cell>
          <cell r="AH178">
            <v>277600.13</v>
          </cell>
          <cell r="AJ178">
            <v>291394.5</v>
          </cell>
        </row>
        <row r="179">
          <cell r="J179">
            <v>6905422.75</v>
          </cell>
          <cell r="K179">
            <v>5950548.6600000001</v>
          </cell>
          <cell r="L179">
            <v>5045984.87</v>
          </cell>
          <cell r="M179">
            <v>5222517.6900000004</v>
          </cell>
          <cell r="N179">
            <v>5558027.7599999998</v>
          </cell>
          <cell r="O179">
            <v>5846160.8400000008</v>
          </cell>
          <cell r="P179">
            <v>5287845.87</v>
          </cell>
          <cell r="Q179">
            <v>4736324.04</v>
          </cell>
          <cell r="R179">
            <v>5660471.4199999999</v>
          </cell>
          <cell r="S179">
            <v>6016975.9400000004</v>
          </cell>
          <cell r="T179">
            <v>7176112.8799999999</v>
          </cell>
          <cell r="U179">
            <v>7186713.8499999996</v>
          </cell>
          <cell r="V179">
            <v>6328445.3600000003</v>
          </cell>
          <cell r="W179">
            <v>5763876.7400000002</v>
          </cell>
          <cell r="X179">
            <v>4784124.8499999996</v>
          </cell>
          <cell r="Y179">
            <v>5222912.53</v>
          </cell>
          <cell r="Z179">
            <v>4901201.96</v>
          </cell>
          <cell r="AA179">
            <v>5628014.4199999999</v>
          </cell>
          <cell r="AB179">
            <v>5161907.57</v>
          </cell>
          <cell r="AC179">
            <v>4605360.55</v>
          </cell>
          <cell r="AD179">
            <v>5221239.04</v>
          </cell>
          <cell r="AE179">
            <v>5429329.6200000001</v>
          </cell>
          <cell r="AF179">
            <v>6697026.5800000001</v>
          </cell>
          <cell r="AG179">
            <v>6825939.6199999992</v>
          </cell>
          <cell r="AH179">
            <v>6042471.0300000003</v>
          </cell>
          <cell r="AJ179">
            <v>5950548.6600000001</v>
          </cell>
        </row>
        <row r="180">
          <cell r="J180">
            <v>1661976.46</v>
          </cell>
          <cell r="K180">
            <v>1082037.52</v>
          </cell>
          <cell r="L180">
            <v>867376.37</v>
          </cell>
          <cell r="M180">
            <v>3886078.71</v>
          </cell>
          <cell r="N180">
            <v>1137548.54</v>
          </cell>
          <cell r="O180">
            <v>3190285.6</v>
          </cell>
          <cell r="P180">
            <v>1207531.8700000001</v>
          </cell>
          <cell r="Q180">
            <v>854895.19</v>
          </cell>
          <cell r="R180">
            <v>2845605.73</v>
          </cell>
          <cell r="S180">
            <v>3172485.57</v>
          </cell>
          <cell r="T180">
            <v>2859405.5</v>
          </cell>
          <cell r="U180">
            <v>2459611.37</v>
          </cell>
          <cell r="V180">
            <v>2900618.45</v>
          </cell>
          <cell r="W180">
            <v>2426461.02</v>
          </cell>
          <cell r="X180">
            <v>195473.68</v>
          </cell>
          <cell r="Y180">
            <v>404761.65</v>
          </cell>
          <cell r="Z180">
            <v>332229.84999999998</v>
          </cell>
          <cell r="AA180">
            <v>1414278.93</v>
          </cell>
          <cell r="AB180">
            <v>6571678.71</v>
          </cell>
          <cell r="AC180">
            <v>5666536.9000000004</v>
          </cell>
          <cell r="AD180">
            <v>4186291</v>
          </cell>
          <cell r="AE180">
            <v>4915142.8499999996</v>
          </cell>
          <cell r="AF180">
            <v>4740956.63</v>
          </cell>
          <cell r="AG180">
            <v>5335694.2300000004</v>
          </cell>
          <cell r="AH180">
            <v>7478989.1500000004</v>
          </cell>
          <cell r="AJ180">
            <v>1082037.52</v>
          </cell>
        </row>
        <row r="181">
          <cell r="J181">
            <v>3277772.5</v>
          </cell>
          <cell r="K181">
            <v>3347838.7</v>
          </cell>
          <cell r="L181">
            <v>4597812.2</v>
          </cell>
          <cell r="M181">
            <v>6689749.7999999998</v>
          </cell>
          <cell r="N181">
            <v>6429160.2000000002</v>
          </cell>
          <cell r="O181">
            <v>7353810.5999999996</v>
          </cell>
          <cell r="P181">
            <v>4787488.5999999996</v>
          </cell>
          <cell r="Q181">
            <v>3523788.3</v>
          </cell>
          <cell r="R181">
            <v>3657755.8</v>
          </cell>
          <cell r="S181">
            <v>2485773.9</v>
          </cell>
          <cell r="T181">
            <v>1531847.5</v>
          </cell>
          <cell r="U181">
            <v>1760673.4</v>
          </cell>
          <cell r="V181">
            <v>1957478.7</v>
          </cell>
          <cell r="W181">
            <v>3320781.5</v>
          </cell>
          <cell r="X181">
            <v>987715.1</v>
          </cell>
          <cell r="Y181">
            <v>1851247</v>
          </cell>
          <cell r="Z181">
            <v>3216087.5</v>
          </cell>
          <cell r="AA181">
            <v>4784593</v>
          </cell>
          <cell r="AB181">
            <v>4288304.3</v>
          </cell>
          <cell r="AC181">
            <v>3092725.7</v>
          </cell>
          <cell r="AD181">
            <v>1908267.8</v>
          </cell>
          <cell r="AE181">
            <v>3157592.5</v>
          </cell>
          <cell r="AF181">
            <v>2629318.9</v>
          </cell>
          <cell r="AG181">
            <v>2995602.7</v>
          </cell>
          <cell r="AH181">
            <v>3570020.5</v>
          </cell>
          <cell r="AJ181">
            <v>3347838.7</v>
          </cell>
        </row>
        <row r="183">
          <cell r="J183">
            <v>748621.41</v>
          </cell>
          <cell r="K183">
            <v>872082.93</v>
          </cell>
          <cell r="L183">
            <v>715061.83</v>
          </cell>
          <cell r="M183">
            <v>824286.75</v>
          </cell>
          <cell r="N183">
            <v>736657.18</v>
          </cell>
          <cell r="O183">
            <v>799104.67</v>
          </cell>
          <cell r="P183">
            <v>13592.96</v>
          </cell>
          <cell r="Q183">
            <v>24186.560000000001</v>
          </cell>
          <cell r="R183">
            <v>24196.36</v>
          </cell>
          <cell r="S183">
            <v>29893.86</v>
          </cell>
          <cell r="T183">
            <v>-1255.3399999999999</v>
          </cell>
          <cell r="U183">
            <v>21224.18</v>
          </cell>
          <cell r="V183">
            <v>19703.32</v>
          </cell>
          <cell r="W183">
            <v>99989.42</v>
          </cell>
          <cell r="X183">
            <v>42389.06</v>
          </cell>
          <cell r="Y183">
            <v>24938.15</v>
          </cell>
          <cell r="Z183">
            <v>27220.78</v>
          </cell>
          <cell r="AA183">
            <v>35535.629999999997</v>
          </cell>
          <cell r="AB183">
            <v>1154586.79</v>
          </cell>
          <cell r="AC183">
            <v>954915.48</v>
          </cell>
          <cell r="AD183">
            <v>755405.71</v>
          </cell>
          <cell r="AE183">
            <v>1100029.57</v>
          </cell>
          <cell r="AF183">
            <v>1055087.44</v>
          </cell>
          <cell r="AG183">
            <v>1047373.96</v>
          </cell>
          <cell r="AH183">
            <v>1250298.4099999999</v>
          </cell>
          <cell r="AJ183">
            <v>872082.93</v>
          </cell>
        </row>
        <row r="184"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270000</v>
          </cell>
          <cell r="AC184">
            <v>270000</v>
          </cell>
          <cell r="AD184">
            <v>270000</v>
          </cell>
          <cell r="AE184">
            <v>270000</v>
          </cell>
          <cell r="AF184">
            <v>270000</v>
          </cell>
          <cell r="AG184">
            <v>270000</v>
          </cell>
          <cell r="AH184">
            <v>270000</v>
          </cell>
          <cell r="AJ184">
            <v>0</v>
          </cell>
        </row>
        <row r="186">
          <cell r="J186">
            <v>453639.21</v>
          </cell>
          <cell r="K186">
            <v>477137.5</v>
          </cell>
          <cell r="L186">
            <v>475663.03</v>
          </cell>
          <cell r="M186">
            <v>456540.07</v>
          </cell>
          <cell r="N186">
            <v>414321.11</v>
          </cell>
          <cell r="O186">
            <v>412852.3</v>
          </cell>
          <cell r="P186">
            <v>854671.23</v>
          </cell>
          <cell r="Q186">
            <v>1145881.78</v>
          </cell>
          <cell r="R186">
            <v>1044729.23</v>
          </cell>
          <cell r="S186">
            <v>1065261.1399999999</v>
          </cell>
          <cell r="T186">
            <v>628268.77</v>
          </cell>
          <cell r="U186">
            <v>867696.66</v>
          </cell>
          <cell r="V186">
            <v>1043053.26</v>
          </cell>
          <cell r="W186">
            <v>1260887.94</v>
          </cell>
          <cell r="X186">
            <v>870781.29</v>
          </cell>
          <cell r="Y186">
            <v>906320.94</v>
          </cell>
          <cell r="Z186">
            <v>912298.68</v>
          </cell>
          <cell r="AA186">
            <v>1089143.24</v>
          </cell>
          <cell r="AB186">
            <v>1125351.72</v>
          </cell>
          <cell r="AC186">
            <v>474933.24</v>
          </cell>
          <cell r="AD186">
            <v>478133.13</v>
          </cell>
          <cell r="AE186">
            <v>647241.44999999995</v>
          </cell>
          <cell r="AF186">
            <v>470144.78</v>
          </cell>
          <cell r="AG186">
            <v>475520.68</v>
          </cell>
          <cell r="AH186">
            <v>517686.11</v>
          </cell>
          <cell r="AJ186">
            <v>477137.5</v>
          </cell>
        </row>
        <row r="188">
          <cell r="J188">
            <v>24429864.309999999</v>
          </cell>
          <cell r="K188">
            <v>15769750.630000001</v>
          </cell>
          <cell r="L188">
            <v>-27183889.789999999</v>
          </cell>
          <cell r="M188">
            <v>681211.69</v>
          </cell>
          <cell r="N188">
            <v>-41548252.659999996</v>
          </cell>
          <cell r="O188">
            <v>-27839281.280000001</v>
          </cell>
          <cell r="P188">
            <v>39845051.590000004</v>
          </cell>
          <cell r="Q188">
            <v>25240248.879999999</v>
          </cell>
          <cell r="R188">
            <v>-13831776.050000001</v>
          </cell>
          <cell r="S188">
            <v>-58319134.539999999</v>
          </cell>
          <cell r="T188">
            <v>10308580.33</v>
          </cell>
          <cell r="U188">
            <v>31708881.780000001</v>
          </cell>
          <cell r="V188">
            <v>26350872.690000001</v>
          </cell>
          <cell r="W188">
            <v>5471390.2199999997</v>
          </cell>
          <cell r="X188">
            <v>-31387758.390000001</v>
          </cell>
          <cell r="Y188">
            <v>-21310240.52</v>
          </cell>
          <cell r="Z188">
            <v>-28586129.039999999</v>
          </cell>
          <cell r="AA188">
            <v>23148594.09</v>
          </cell>
          <cell r="AB188">
            <v>39649177.020000003</v>
          </cell>
          <cell r="AC188">
            <v>9036219.3599999994</v>
          </cell>
          <cell r="AD188">
            <v>-8854679.5500000007</v>
          </cell>
          <cell r="AE188">
            <v>-53693682.810000002</v>
          </cell>
          <cell r="AF188">
            <v>2415502.75</v>
          </cell>
          <cell r="AG188">
            <v>42060567.869999997</v>
          </cell>
          <cell r="AH188">
            <v>26864344.129999999</v>
          </cell>
          <cell r="AJ188">
            <v>15769750.630000001</v>
          </cell>
        </row>
        <row r="189"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25370112.129999999</v>
          </cell>
          <cell r="Q189">
            <v>22425720.02</v>
          </cell>
          <cell r="R189">
            <v>-1901697.62</v>
          </cell>
          <cell r="S189">
            <v>-24327042.559999999</v>
          </cell>
          <cell r="T189">
            <v>3386719.38</v>
          </cell>
          <cell r="U189">
            <v>10459687.09</v>
          </cell>
          <cell r="V189">
            <v>8902622.0700000003</v>
          </cell>
          <cell r="W189">
            <v>-5525334.3899999997</v>
          </cell>
          <cell r="X189">
            <v>-21512829.699999999</v>
          </cell>
          <cell r="Y189">
            <v>-13078017.43</v>
          </cell>
          <cell r="Z189">
            <v>-17800181.18</v>
          </cell>
          <cell r="AA189">
            <v>18373849.039999999</v>
          </cell>
          <cell r="AB189">
            <v>23708602.449999999</v>
          </cell>
          <cell r="AC189">
            <v>14554869.77</v>
          </cell>
          <cell r="AD189">
            <v>2851763.98</v>
          </cell>
          <cell r="AE189">
            <v>-21816016.879999999</v>
          </cell>
          <cell r="AF189">
            <v>-70472.44</v>
          </cell>
          <cell r="AG189">
            <v>14813302.380000001</v>
          </cell>
          <cell r="AH189">
            <v>8973207.1799999997</v>
          </cell>
          <cell r="AJ189">
            <v>0</v>
          </cell>
        </row>
        <row r="190"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2265084.11</v>
          </cell>
          <cell r="Q190">
            <v>2321938.04</v>
          </cell>
          <cell r="R190">
            <v>2260512.54</v>
          </cell>
          <cell r="S190">
            <v>-5659357.2800000003</v>
          </cell>
          <cell r="T190">
            <v>1878070.35</v>
          </cell>
          <cell r="U190">
            <v>466811.97</v>
          </cell>
          <cell r="V190">
            <v>1911469.49</v>
          </cell>
          <cell r="W190">
            <v>2487027.36</v>
          </cell>
          <cell r="X190">
            <v>-2765637.72</v>
          </cell>
          <cell r="Y190">
            <v>-1677887.12</v>
          </cell>
          <cell r="Z190">
            <v>-2344906.66</v>
          </cell>
          <cell r="AA190">
            <v>356926.63</v>
          </cell>
          <cell r="AB190">
            <v>359411.49</v>
          </cell>
          <cell r="AC190">
            <v>1663641.54</v>
          </cell>
          <cell r="AD190">
            <v>2264839.62</v>
          </cell>
          <cell r="AE190">
            <v>-3536895.96</v>
          </cell>
          <cell r="AF190">
            <v>-210739.93</v>
          </cell>
          <cell r="AG190">
            <v>2062365.07</v>
          </cell>
          <cell r="AH190">
            <v>2597851.81</v>
          </cell>
          <cell r="AJ190">
            <v>0</v>
          </cell>
        </row>
        <row r="191">
          <cell r="J191">
            <v>21691143.609999999</v>
          </cell>
          <cell r="K191">
            <v>14656861.91</v>
          </cell>
          <cell r="L191">
            <v>-19323074.039999999</v>
          </cell>
          <cell r="M191">
            <v>446286.01</v>
          </cell>
          <cell r="N191">
            <v>-25319764.579999998</v>
          </cell>
          <cell r="O191">
            <v>-15220044.75</v>
          </cell>
          <cell r="P191">
            <v>5376022.9800000004</v>
          </cell>
          <cell r="Q191">
            <v>6988512.0499999998</v>
          </cell>
          <cell r="R191">
            <v>14433358.51</v>
          </cell>
          <cell r="S191">
            <v>-40033182.090000004</v>
          </cell>
          <cell r="T191">
            <v>7351643.4800000004</v>
          </cell>
          <cell r="U191">
            <v>6810777.4500000002</v>
          </cell>
          <cell r="V191">
            <v>13040518.33</v>
          </cell>
          <cell r="W191">
            <v>31164198.629999999</v>
          </cell>
          <cell r="X191">
            <v>-10369257.93</v>
          </cell>
          <cell r="Y191">
            <v>-6550865.7999999998</v>
          </cell>
          <cell r="Z191">
            <v>-9769723.3200000003</v>
          </cell>
          <cell r="AA191">
            <v>-9254329.4100000001</v>
          </cell>
          <cell r="AB191">
            <v>-3879188.9</v>
          </cell>
          <cell r="AC191">
            <v>4027909.37</v>
          </cell>
          <cell r="AD191">
            <v>15352320.039999999</v>
          </cell>
          <cell r="AE191">
            <v>-27527205.829999998</v>
          </cell>
          <cell r="AF191">
            <v>-6640905.3600000003</v>
          </cell>
          <cell r="AG191">
            <v>13316602.99</v>
          </cell>
          <cell r="AH191">
            <v>22106059.440000001</v>
          </cell>
          <cell r="AJ191">
            <v>14656861.91</v>
          </cell>
        </row>
        <row r="192">
          <cell r="J192">
            <v>26308966.780000001</v>
          </cell>
          <cell r="K192">
            <v>19807534.170000002</v>
          </cell>
          <cell r="L192">
            <v>-25343209.850000001</v>
          </cell>
          <cell r="M192">
            <v>572179.29</v>
          </cell>
          <cell r="N192">
            <v>-30713604.629999999</v>
          </cell>
          <cell r="O192">
            <v>-16700633.07</v>
          </cell>
          <cell r="P192">
            <v>-14007908.51</v>
          </cell>
          <cell r="Q192">
            <v>32091873.859999999</v>
          </cell>
          <cell r="R192">
            <v>39683356.219999999</v>
          </cell>
          <cell r="S192">
            <v>-42236452.18</v>
          </cell>
          <cell r="T192">
            <v>16016819.08</v>
          </cell>
          <cell r="U192">
            <v>-18076838.359999999</v>
          </cell>
          <cell r="V192">
            <v>-3565749.24</v>
          </cell>
          <cell r="W192">
            <v>50892851.600000001</v>
          </cell>
          <cell r="X192">
            <v>-7721026.54</v>
          </cell>
          <cell r="Y192">
            <v>-1671722.45</v>
          </cell>
          <cell r="Z192">
            <v>5390085.0099999998</v>
          </cell>
          <cell r="AA192">
            <v>-36343412.07</v>
          </cell>
          <cell r="AB192">
            <v>-23587998.52</v>
          </cell>
          <cell r="AC192">
            <v>9141191.8499999996</v>
          </cell>
          <cell r="AD192">
            <v>41481693.119999997</v>
          </cell>
          <cell r="AE192">
            <v>-20602494.579999998</v>
          </cell>
          <cell r="AF192">
            <v>-1720755.46</v>
          </cell>
          <cell r="AG192">
            <v>-9071355.2300000004</v>
          </cell>
          <cell r="AH192">
            <v>6996556.2599999998</v>
          </cell>
          <cell r="AJ192">
            <v>19807534.170000002</v>
          </cell>
        </row>
        <row r="193">
          <cell r="J193">
            <v>2789990.36</v>
          </cell>
          <cell r="K193">
            <v>2137497.9300000002</v>
          </cell>
          <cell r="L193">
            <v>-3124246.61</v>
          </cell>
          <cell r="M193">
            <v>74096.19</v>
          </cell>
          <cell r="N193">
            <v>-3989139.4</v>
          </cell>
          <cell r="O193">
            <v>-2280661.52</v>
          </cell>
          <cell r="P193">
            <v>-1349069.83</v>
          </cell>
          <cell r="Q193">
            <v>6212280.9299999997</v>
          </cell>
          <cell r="R193">
            <v>5392621.4800000004</v>
          </cell>
          <cell r="S193">
            <v>-5147449.93</v>
          </cell>
          <cell r="T193">
            <v>3772113.66</v>
          </cell>
          <cell r="U193">
            <v>-4591851.71</v>
          </cell>
          <cell r="V193">
            <v>-137950.15</v>
          </cell>
          <cell r="W193">
            <v>2588681.23</v>
          </cell>
          <cell r="X193">
            <v>-3027353</v>
          </cell>
          <cell r="Y193">
            <v>-70657.63</v>
          </cell>
          <cell r="Z193">
            <v>-1106255.02</v>
          </cell>
          <cell r="AA193">
            <v>-1963895.73</v>
          </cell>
          <cell r="AB193">
            <v>-2886445.95</v>
          </cell>
          <cell r="AC193">
            <v>4451734.8499999996</v>
          </cell>
          <cell r="AD193">
            <v>5650611.6699999999</v>
          </cell>
          <cell r="AE193">
            <v>-2307907.73</v>
          </cell>
          <cell r="AF193">
            <v>2146453</v>
          </cell>
          <cell r="AG193">
            <v>-4403820.37</v>
          </cell>
          <cell r="AH193">
            <v>1620944.23</v>
          </cell>
          <cell r="AJ193">
            <v>2137497.9300000002</v>
          </cell>
        </row>
        <row r="194">
          <cell r="J194">
            <v>248412.55</v>
          </cell>
          <cell r="K194">
            <v>189422.67</v>
          </cell>
          <cell r="L194">
            <v>-279087.21000000002</v>
          </cell>
          <cell r="M194">
            <v>6956.37</v>
          </cell>
          <cell r="N194">
            <v>-372626.91</v>
          </cell>
          <cell r="O194">
            <v>-235061.79</v>
          </cell>
          <cell r="P194">
            <v>79712.179999999993</v>
          </cell>
          <cell r="Q194">
            <v>575559.37</v>
          </cell>
          <cell r="R194">
            <v>801618.95</v>
          </cell>
          <cell r="S194">
            <v>-338770.27</v>
          </cell>
          <cell r="T194">
            <v>188062.88</v>
          </cell>
          <cell r="U194">
            <v>-55517.38</v>
          </cell>
          <cell r="V194">
            <v>-103787.87</v>
          </cell>
          <cell r="W194">
            <v>244079.98</v>
          </cell>
          <cell r="X194">
            <v>-412920.57</v>
          </cell>
          <cell r="Y194">
            <v>-10257.07</v>
          </cell>
          <cell r="Z194">
            <v>-208453.74</v>
          </cell>
          <cell r="AA194">
            <v>-572618.80000000005</v>
          </cell>
          <cell r="AB194">
            <v>-10.119999999999999</v>
          </cell>
          <cell r="AC194">
            <v>551599.4</v>
          </cell>
          <cell r="AD194">
            <v>1078423.05</v>
          </cell>
          <cell r="AE194">
            <v>-120065.65</v>
          </cell>
          <cell r="AF194">
            <v>-2646.82</v>
          </cell>
          <cell r="AG194">
            <v>-11558.74</v>
          </cell>
          <cell r="AH194">
            <v>49513.3</v>
          </cell>
          <cell r="AJ194">
            <v>189422.67</v>
          </cell>
        </row>
        <row r="195">
          <cell r="J195">
            <v>7313270.0300000003</v>
          </cell>
          <cell r="K195">
            <v>5125733.18</v>
          </cell>
          <cell r="L195">
            <v>-6591502.2999999998</v>
          </cell>
          <cell r="M195">
            <v>149063.29</v>
          </cell>
          <cell r="N195">
            <v>-8514374.3599999994</v>
          </cell>
          <cell r="O195">
            <v>-4841305.04</v>
          </cell>
          <cell r="P195">
            <v>1743352.51</v>
          </cell>
          <cell r="Q195">
            <v>1223805.23</v>
          </cell>
          <cell r="R195">
            <v>3474837.84</v>
          </cell>
          <cell r="S195">
            <v>-10652855.119999999</v>
          </cell>
          <cell r="T195">
            <v>3234052.03</v>
          </cell>
          <cell r="U195">
            <v>1179256.03</v>
          </cell>
          <cell r="V195">
            <v>4019070.98</v>
          </cell>
          <cell r="W195">
            <v>12162543.34</v>
          </cell>
          <cell r="X195">
            <v>-4744615.83</v>
          </cell>
          <cell r="Y195">
            <v>-1904723.66</v>
          </cell>
          <cell r="Z195">
            <v>-897164.34</v>
          </cell>
          <cell r="AA195">
            <v>-5384893.1799999997</v>
          </cell>
          <cell r="AB195">
            <v>-497555.38</v>
          </cell>
          <cell r="AC195">
            <v>-1710542.96</v>
          </cell>
          <cell r="AD195">
            <v>3791041.45</v>
          </cell>
          <cell r="AE195">
            <v>-3648049.9</v>
          </cell>
          <cell r="AF195">
            <v>-2644271.87</v>
          </cell>
          <cell r="AG195">
            <v>5023925.5</v>
          </cell>
          <cell r="AH195">
            <v>4448307.07</v>
          </cell>
          <cell r="AJ195">
            <v>5125733.18</v>
          </cell>
        </row>
        <row r="196">
          <cell r="J196">
            <v>427108.7</v>
          </cell>
          <cell r="K196">
            <v>292554.76</v>
          </cell>
          <cell r="L196">
            <v>-414199.01</v>
          </cell>
          <cell r="M196">
            <v>9355.91</v>
          </cell>
          <cell r="N196">
            <v>-530477.38</v>
          </cell>
          <cell r="O196">
            <v>-316043.81</v>
          </cell>
          <cell r="P196">
            <v>146570.35</v>
          </cell>
          <cell r="Q196">
            <v>337541.55</v>
          </cell>
          <cell r="R196">
            <v>547061.82999999996</v>
          </cell>
          <cell r="S196">
            <v>-710504.84</v>
          </cell>
          <cell r="T196">
            <v>-13994.08</v>
          </cell>
          <cell r="U196">
            <v>21945.200000000001</v>
          </cell>
          <cell r="V196">
            <v>121170.72</v>
          </cell>
          <cell r="W196">
            <v>542701.79</v>
          </cell>
          <cell r="X196">
            <v>-251529.3</v>
          </cell>
          <cell r="Y196">
            <v>-200792</v>
          </cell>
          <cell r="Z196">
            <v>-240013.75</v>
          </cell>
          <cell r="AA196">
            <v>-83313.89</v>
          </cell>
          <cell r="AB196">
            <v>-77019.83</v>
          </cell>
          <cell r="AC196">
            <v>261781.29</v>
          </cell>
          <cell r="AD196">
            <v>715300.78</v>
          </cell>
          <cell r="AE196">
            <v>-339935.59</v>
          </cell>
          <cell r="AF196">
            <v>-589454.29</v>
          </cell>
          <cell r="AG196">
            <v>370781.64</v>
          </cell>
          <cell r="AH196">
            <v>251268.37</v>
          </cell>
          <cell r="AJ196">
            <v>292554.76</v>
          </cell>
        </row>
        <row r="197"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J197">
            <v>0</v>
          </cell>
        </row>
        <row r="198"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J198">
            <v>0</v>
          </cell>
        </row>
        <row r="199"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J199">
            <v>0</v>
          </cell>
        </row>
        <row r="201">
          <cell r="J201">
            <v>992468.09</v>
          </cell>
          <cell r="K201">
            <v>1022709.1</v>
          </cell>
          <cell r="L201">
            <v>-1212003.95</v>
          </cell>
          <cell r="M201">
            <v>137325.04999999999</v>
          </cell>
          <cell r="N201">
            <v>-1812528.29</v>
          </cell>
          <cell r="O201">
            <v>-1554994.63</v>
          </cell>
          <cell r="P201">
            <v>1723346.89</v>
          </cell>
          <cell r="Q201">
            <v>754015.53</v>
          </cell>
          <cell r="R201">
            <v>-928894.46</v>
          </cell>
          <cell r="S201">
            <v>-2543848.0099999998</v>
          </cell>
          <cell r="T201">
            <v>764937.53</v>
          </cell>
          <cell r="U201">
            <v>1514690.08</v>
          </cell>
          <cell r="V201">
            <v>1037148.22</v>
          </cell>
          <cell r="W201">
            <v>83155.94</v>
          </cell>
          <cell r="X201">
            <v>-1376122.94</v>
          </cell>
          <cell r="Y201">
            <v>-782641.22</v>
          </cell>
          <cell r="Z201">
            <v>-1003989.59</v>
          </cell>
          <cell r="AA201">
            <v>1198252.6200000001</v>
          </cell>
          <cell r="AB201">
            <v>1446010.68</v>
          </cell>
          <cell r="AC201">
            <v>87144.54</v>
          </cell>
          <cell r="AD201">
            <v>-515840.76</v>
          </cell>
          <cell r="AE201">
            <v>-2179717.8199999998</v>
          </cell>
          <cell r="AF201">
            <v>294116.05</v>
          </cell>
          <cell r="AG201">
            <v>1882516.34</v>
          </cell>
          <cell r="AH201">
            <v>1028492.19</v>
          </cell>
          <cell r="AJ201">
            <v>1022709.1</v>
          </cell>
        </row>
        <row r="202"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1063981.6100000001</v>
          </cell>
          <cell r="Q202">
            <v>791291.83</v>
          </cell>
          <cell r="R202">
            <v>-256565.53</v>
          </cell>
          <cell r="S202">
            <v>-1083856.8</v>
          </cell>
          <cell r="T202">
            <v>270746.28000000003</v>
          </cell>
          <cell r="U202">
            <v>506946.71</v>
          </cell>
          <cell r="V202">
            <v>337449.23</v>
          </cell>
          <cell r="W202">
            <v>-327587.38</v>
          </cell>
          <cell r="X202">
            <v>-866603.45</v>
          </cell>
          <cell r="Y202">
            <v>-450184.05</v>
          </cell>
          <cell r="Z202">
            <v>-613311.56000000006</v>
          </cell>
          <cell r="AA202">
            <v>862817.11</v>
          </cell>
          <cell r="AB202">
            <v>866136.65</v>
          </cell>
          <cell r="AC202">
            <v>474306.73</v>
          </cell>
          <cell r="AD202">
            <v>40777.18</v>
          </cell>
          <cell r="AE202">
            <v>-904925.64</v>
          </cell>
          <cell r="AF202">
            <v>72779.399999999994</v>
          </cell>
          <cell r="AG202">
            <v>656177.67000000004</v>
          </cell>
          <cell r="AH202">
            <v>327562.02</v>
          </cell>
          <cell r="AJ202">
            <v>0</v>
          </cell>
        </row>
        <row r="203"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107821.7</v>
          </cell>
          <cell r="Q203">
            <v>68441.23</v>
          </cell>
          <cell r="R203">
            <v>88503.53</v>
          </cell>
          <cell r="S203">
            <v>-260849.29</v>
          </cell>
          <cell r="T203">
            <v>122807</v>
          </cell>
          <cell r="U203">
            <v>25476.92</v>
          </cell>
          <cell r="V203">
            <v>89288.29</v>
          </cell>
          <cell r="W203">
            <v>91381.47</v>
          </cell>
          <cell r="X203">
            <v>-142430.92000000001</v>
          </cell>
          <cell r="Y203">
            <v>-74785.58</v>
          </cell>
          <cell r="Z203">
            <v>-81443.490000000005</v>
          </cell>
          <cell r="AA203">
            <v>46423.72</v>
          </cell>
          <cell r="AB203">
            <v>-9567.75</v>
          </cell>
          <cell r="AC203">
            <v>49473.279999999999</v>
          </cell>
          <cell r="AD203">
            <v>107938.78</v>
          </cell>
          <cell r="AE203">
            <v>-139305.01999999999</v>
          </cell>
          <cell r="AF203">
            <v>4734.38</v>
          </cell>
          <cell r="AG203">
            <v>92656.21</v>
          </cell>
          <cell r="AH203">
            <v>111692.96</v>
          </cell>
          <cell r="AJ203">
            <v>0</v>
          </cell>
        </row>
        <row r="204">
          <cell r="J204">
            <v>613980.61</v>
          </cell>
          <cell r="K204">
            <v>574554.71</v>
          </cell>
          <cell r="L204">
            <v>-890714.5</v>
          </cell>
          <cell r="M204">
            <v>87375.91</v>
          </cell>
          <cell r="N204">
            <v>-886840.99</v>
          </cell>
          <cell r="O204">
            <v>-1930028.92</v>
          </cell>
          <cell r="P204">
            <v>191547.94</v>
          </cell>
          <cell r="Q204">
            <v>117100.4</v>
          </cell>
          <cell r="R204">
            <v>450966.04</v>
          </cell>
          <cell r="S204">
            <v>-1638970.03</v>
          </cell>
          <cell r="T204">
            <v>519020.85</v>
          </cell>
          <cell r="U204">
            <v>401453.31</v>
          </cell>
          <cell r="V204">
            <v>502577.33</v>
          </cell>
          <cell r="W204">
            <v>1172199.51</v>
          </cell>
          <cell r="X204">
            <v>-532453.07999999996</v>
          </cell>
          <cell r="Y204">
            <v>-286979.61</v>
          </cell>
          <cell r="Z204">
            <v>-267727.21999999997</v>
          </cell>
          <cell r="AA204">
            <v>-185914.96</v>
          </cell>
          <cell r="AB204">
            <v>-393616.14</v>
          </cell>
          <cell r="AC204">
            <v>87260.160000000003</v>
          </cell>
          <cell r="AD204">
            <v>642873.1</v>
          </cell>
          <cell r="AE204">
            <v>-1008668.57</v>
          </cell>
          <cell r="AF204">
            <v>-201343.21</v>
          </cell>
          <cell r="AG204">
            <v>619633.42000000004</v>
          </cell>
          <cell r="AH204">
            <v>770862.21</v>
          </cell>
          <cell r="AJ204">
            <v>574554.71</v>
          </cell>
        </row>
        <row r="205">
          <cell r="J205">
            <v>755971.97</v>
          </cell>
          <cell r="K205">
            <v>522980.91</v>
          </cell>
          <cell r="L205">
            <v>-828162.43</v>
          </cell>
          <cell r="M205">
            <v>14716.44</v>
          </cell>
          <cell r="N205">
            <v>-1069814.01</v>
          </cell>
          <cell r="O205">
            <v>-843763.06</v>
          </cell>
          <cell r="P205">
            <v>-254584.35</v>
          </cell>
          <cell r="Q205">
            <v>851214.08</v>
          </cell>
          <cell r="R205">
            <v>997304.8</v>
          </cell>
          <cell r="S205">
            <v>-1440925.71</v>
          </cell>
          <cell r="T205">
            <v>832238.06</v>
          </cell>
          <cell r="U205">
            <v>-617176.86</v>
          </cell>
          <cell r="V205">
            <v>30349.32</v>
          </cell>
          <cell r="W205">
            <v>1506168.61</v>
          </cell>
          <cell r="X205">
            <v>-244638.87</v>
          </cell>
          <cell r="Y205">
            <v>-94362.28</v>
          </cell>
          <cell r="Z205">
            <v>429899.58</v>
          </cell>
          <cell r="AA205">
            <v>-1225430.3400000001</v>
          </cell>
          <cell r="AB205">
            <v>-779307.09</v>
          </cell>
          <cell r="AC205">
            <v>273801.53000000003</v>
          </cell>
          <cell r="AD205">
            <v>1313001.06</v>
          </cell>
          <cell r="AE205">
            <v>-688208.3</v>
          </cell>
          <cell r="AF205">
            <v>91413.42</v>
          </cell>
          <cell r="AG205">
            <v>-433782.33</v>
          </cell>
          <cell r="AH205">
            <v>204373.55</v>
          </cell>
          <cell r="AJ205">
            <v>522980.91</v>
          </cell>
        </row>
        <row r="206">
          <cell r="J206">
            <v>105129.15</v>
          </cell>
          <cell r="K206">
            <v>112505.42</v>
          </cell>
          <cell r="L206">
            <v>-105632.04</v>
          </cell>
          <cell r="M206">
            <v>-7348.84</v>
          </cell>
          <cell r="N206">
            <v>-139659.10999999999</v>
          </cell>
          <cell r="O206">
            <v>-138626.54</v>
          </cell>
          <cell r="P206">
            <v>-47201.919999999998</v>
          </cell>
          <cell r="Q206">
            <v>208757.26</v>
          </cell>
          <cell r="R206">
            <v>178004.49</v>
          </cell>
          <cell r="S206">
            <v>-241631.18</v>
          </cell>
          <cell r="T206">
            <v>192202.25</v>
          </cell>
          <cell r="U206">
            <v>-192895.15</v>
          </cell>
          <cell r="V206">
            <v>15812.65</v>
          </cell>
          <cell r="W206">
            <v>62417.85</v>
          </cell>
          <cell r="X206">
            <v>-77648.69</v>
          </cell>
          <cell r="Y206">
            <v>12919.44</v>
          </cell>
          <cell r="Z206">
            <v>-8133.49</v>
          </cell>
          <cell r="AA206">
            <v>-71669.070000000007</v>
          </cell>
          <cell r="AB206">
            <v>-142159.34</v>
          </cell>
          <cell r="AC206">
            <v>158858.92000000001</v>
          </cell>
          <cell r="AD206">
            <v>211217</v>
          </cell>
          <cell r="AE206">
            <v>-112005.11</v>
          </cell>
          <cell r="AF206">
            <v>100348.1</v>
          </cell>
          <cell r="AG206">
            <v>-184856.46</v>
          </cell>
          <cell r="AH206">
            <v>84815.99</v>
          </cell>
          <cell r="AJ206">
            <v>112505.42</v>
          </cell>
        </row>
        <row r="207">
          <cell r="J207">
            <v>78630.460000000006</v>
          </cell>
          <cell r="K207">
            <v>40307.46</v>
          </cell>
          <cell r="L207">
            <v>10783.58</v>
          </cell>
          <cell r="M207">
            <v>-35418.35</v>
          </cell>
          <cell r="N207">
            <v>35132.78</v>
          </cell>
          <cell r="O207">
            <v>-18660.150000000001</v>
          </cell>
          <cell r="P207">
            <v>12549.27</v>
          </cell>
          <cell r="Q207">
            <v>38896.559999999998</v>
          </cell>
          <cell r="R207">
            <v>77531.8</v>
          </cell>
          <cell r="S207">
            <v>-64201.53</v>
          </cell>
          <cell r="T207">
            <v>11983.72</v>
          </cell>
          <cell r="U207">
            <v>-23965.759999999998</v>
          </cell>
          <cell r="V207">
            <v>-37368.9</v>
          </cell>
          <cell r="W207">
            <v>52971.47</v>
          </cell>
          <cell r="X207">
            <v>-39489.68</v>
          </cell>
          <cell r="Y207">
            <v>29656.59</v>
          </cell>
          <cell r="Z207">
            <v>-26759.01</v>
          </cell>
          <cell r="AA207">
            <v>-11253.86</v>
          </cell>
          <cell r="AB207">
            <v>4386.79</v>
          </cell>
          <cell r="AC207">
            <v>30843.14</v>
          </cell>
          <cell r="AD207">
            <v>103358.76</v>
          </cell>
          <cell r="AE207">
            <v>-41886.22</v>
          </cell>
          <cell r="AF207">
            <v>-15078.6</v>
          </cell>
          <cell r="AG207">
            <v>-23664.54</v>
          </cell>
          <cell r="AH207">
            <v>-14056.8</v>
          </cell>
          <cell r="AJ207">
            <v>40307.46</v>
          </cell>
        </row>
        <row r="208">
          <cell r="J208">
            <v>186185</v>
          </cell>
          <cell r="K208">
            <v>179773.39</v>
          </cell>
          <cell r="L208">
            <v>-255510.21</v>
          </cell>
          <cell r="M208">
            <v>4333.92</v>
          </cell>
          <cell r="N208">
            <v>-319762.5</v>
          </cell>
          <cell r="O208">
            <v>-177120.08</v>
          </cell>
          <cell r="P208">
            <v>68308.27</v>
          </cell>
          <cell r="Q208">
            <v>-54934.07</v>
          </cell>
          <cell r="R208">
            <v>47481.02</v>
          </cell>
          <cell r="S208">
            <v>-333443.08</v>
          </cell>
          <cell r="T208">
            <v>174322.59</v>
          </cell>
          <cell r="U208">
            <v>128809.98</v>
          </cell>
          <cell r="V208">
            <v>96555.15</v>
          </cell>
          <cell r="W208">
            <v>405652.03</v>
          </cell>
          <cell r="X208">
            <v>-204920.85</v>
          </cell>
          <cell r="Y208">
            <v>-57650.31</v>
          </cell>
          <cell r="Z208">
            <v>37793.379999999997</v>
          </cell>
          <cell r="AA208">
            <v>-157325.85</v>
          </cell>
          <cell r="AB208">
            <v>-87179.79</v>
          </cell>
          <cell r="AC208">
            <v>-142849.16</v>
          </cell>
          <cell r="AD208">
            <v>144118.29999999999</v>
          </cell>
          <cell r="AE208">
            <v>-52464.959999999999</v>
          </cell>
          <cell r="AF208">
            <v>-105854.95</v>
          </cell>
          <cell r="AG208">
            <v>269136.28000000003</v>
          </cell>
          <cell r="AH208">
            <v>75199.48</v>
          </cell>
          <cell r="AJ208">
            <v>179773.39</v>
          </cell>
        </row>
        <row r="209">
          <cell r="J209">
            <v>10749.35</v>
          </cell>
          <cell r="K209">
            <v>13873.93</v>
          </cell>
          <cell r="L209">
            <v>-16268.66</v>
          </cell>
          <cell r="M209">
            <v>2611.92</v>
          </cell>
          <cell r="N209">
            <v>-15602.25</v>
          </cell>
          <cell r="O209">
            <v>-28057.34</v>
          </cell>
          <cell r="P209">
            <v>7178.74</v>
          </cell>
          <cell r="Q209">
            <v>8110.57</v>
          </cell>
          <cell r="R209">
            <v>17811.099999999999</v>
          </cell>
          <cell r="S209">
            <v>-26666.25</v>
          </cell>
          <cell r="T209">
            <v>3821.91</v>
          </cell>
          <cell r="U209">
            <v>3125.91</v>
          </cell>
          <cell r="V209">
            <v>4172.7700000000004</v>
          </cell>
          <cell r="W209">
            <v>16694.419999999998</v>
          </cell>
          <cell r="X209">
            <v>-9337.86</v>
          </cell>
          <cell r="Y209">
            <v>-9526.92</v>
          </cell>
          <cell r="Z209">
            <v>-6179.14</v>
          </cell>
          <cell r="AA209">
            <v>620.29</v>
          </cell>
          <cell r="AB209">
            <v>-5125.91</v>
          </cell>
          <cell r="AC209">
            <v>7421.94</v>
          </cell>
          <cell r="AD209">
            <v>27645.84</v>
          </cell>
          <cell r="AE209">
            <v>-10709.29</v>
          </cell>
          <cell r="AF209">
            <v>-20672.93</v>
          </cell>
          <cell r="AG209">
            <v>15323.38</v>
          </cell>
          <cell r="AH209">
            <v>6877.12</v>
          </cell>
          <cell r="AJ209">
            <v>13873.93</v>
          </cell>
        </row>
        <row r="210"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J210">
            <v>0</v>
          </cell>
        </row>
        <row r="211"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J211">
            <v>0</v>
          </cell>
        </row>
        <row r="212"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J212">
            <v>0</v>
          </cell>
        </row>
        <row r="214"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J214">
            <v>0</v>
          </cell>
        </row>
        <row r="215"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J215">
            <v>0</v>
          </cell>
        </row>
        <row r="216"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J216">
            <v>0</v>
          </cell>
        </row>
        <row r="217"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J217">
            <v>0</v>
          </cell>
        </row>
        <row r="218"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J218">
            <v>0</v>
          </cell>
        </row>
        <row r="219"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J219">
            <v>0</v>
          </cell>
        </row>
        <row r="220"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J220">
            <v>0</v>
          </cell>
        </row>
        <row r="221"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J221">
            <v>0</v>
          </cell>
        </row>
        <row r="222"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J222">
            <v>0</v>
          </cell>
        </row>
        <row r="224"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12598000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J224">
            <v>0</v>
          </cell>
        </row>
        <row r="226"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2267791537.5700002</v>
          </cell>
          <cell r="Q226">
            <v>1967499913.9000001</v>
          </cell>
          <cell r="R226">
            <v>1990300889.75</v>
          </cell>
          <cell r="S226">
            <v>1986463315.24</v>
          </cell>
          <cell r="T226">
            <v>2170761144.6300001</v>
          </cell>
          <cell r="U226">
            <v>2168125375.25</v>
          </cell>
          <cell r="V226">
            <v>2026105664.25</v>
          </cell>
          <cell r="W226">
            <v>1954265390.9200001</v>
          </cell>
          <cell r="X226">
            <v>1606236217.6900001</v>
          </cell>
          <cell r="Y226">
            <v>1821300431.6300001</v>
          </cell>
          <cell r="Z226">
            <v>1999786686.54</v>
          </cell>
          <cell r="AA226">
            <v>2357052016.1999998</v>
          </cell>
          <cell r="AB226">
            <v>2348637744.5500002</v>
          </cell>
          <cell r="AC226">
            <v>2008674747.0899999</v>
          </cell>
          <cell r="AD226">
            <v>1888883716.1900001</v>
          </cell>
          <cell r="AE226">
            <v>2024327675.46</v>
          </cell>
          <cell r="AF226">
            <v>2258213062.23</v>
          </cell>
          <cell r="AG226">
            <v>2315774283.4699998</v>
          </cell>
          <cell r="AH226">
            <v>2225264495.8499999</v>
          </cell>
          <cell r="AJ226">
            <v>0</v>
          </cell>
        </row>
        <row r="227"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87571678.200000003</v>
          </cell>
          <cell r="Q227">
            <v>78490138.819999993</v>
          </cell>
          <cell r="R227">
            <v>76398536.030000001</v>
          </cell>
          <cell r="S227">
            <v>80195187.760000005</v>
          </cell>
          <cell r="T227">
            <v>92824456.75</v>
          </cell>
          <cell r="U227">
            <v>93357371.640000001</v>
          </cell>
          <cell r="V227">
            <v>84416894.819999993</v>
          </cell>
          <cell r="W227">
            <v>77301710.5</v>
          </cell>
          <cell r="X227">
            <v>70955916.689999998</v>
          </cell>
          <cell r="Y227">
            <v>77450769.810000002</v>
          </cell>
          <cell r="Z227">
            <v>82013807.900000006</v>
          </cell>
          <cell r="AA227">
            <v>82013807.900000006</v>
          </cell>
          <cell r="AB227">
            <v>109041000</v>
          </cell>
          <cell r="AC227">
            <v>93315000</v>
          </cell>
          <cell r="AD227">
            <v>89916000</v>
          </cell>
          <cell r="AE227">
            <v>97275000</v>
          </cell>
          <cell r="AF227">
            <v>108740000</v>
          </cell>
          <cell r="AG227">
            <v>119995000</v>
          </cell>
          <cell r="AH227">
            <v>100003000</v>
          </cell>
          <cell r="AJ227">
            <v>0</v>
          </cell>
        </row>
        <row r="228"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109739867.69</v>
          </cell>
          <cell r="Q228">
            <v>88724989.409999996</v>
          </cell>
          <cell r="R228">
            <v>71961139.969999999</v>
          </cell>
          <cell r="S228">
            <v>63372074.719999999</v>
          </cell>
          <cell r="T228">
            <v>71151338.180000007</v>
          </cell>
          <cell r="U228">
            <v>70036204.420000002</v>
          </cell>
          <cell r="V228">
            <v>64338309.229999997</v>
          </cell>
          <cell r="W228">
            <v>66822999.060000002</v>
          </cell>
          <cell r="X228">
            <v>71792248.969999999</v>
          </cell>
          <cell r="Y228">
            <v>91085101.590000004</v>
          </cell>
          <cell r="Z228">
            <v>93516091.390000001</v>
          </cell>
          <cell r="AA228">
            <v>93516091.390000001</v>
          </cell>
          <cell r="AB228">
            <v>103544836.27</v>
          </cell>
          <cell r="AC228">
            <v>82446092.489999995</v>
          </cell>
          <cell r="AD228">
            <v>74061946.010000005</v>
          </cell>
          <cell r="AE228">
            <v>63075788.100000001</v>
          </cell>
          <cell r="AF228">
            <v>70111623.400000006</v>
          </cell>
          <cell r="AG228">
            <v>67125588.829999998</v>
          </cell>
          <cell r="AH228">
            <v>64921905.990000002</v>
          </cell>
          <cell r="AJ228">
            <v>0</v>
          </cell>
        </row>
        <row r="230"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J230">
            <v>0</v>
          </cell>
        </row>
        <row r="231"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J231">
            <v>0</v>
          </cell>
        </row>
        <row r="232"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J232">
            <v>0</v>
          </cell>
        </row>
        <row r="233"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J233">
            <v>0</v>
          </cell>
        </row>
        <row r="234"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J234">
            <v>0</v>
          </cell>
        </row>
        <row r="235"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J235">
            <v>0</v>
          </cell>
        </row>
        <row r="236"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J236">
            <v>0</v>
          </cell>
        </row>
        <row r="237"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J237">
            <v>0</v>
          </cell>
        </row>
        <row r="238"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J238">
            <v>0</v>
          </cell>
        </row>
        <row r="239"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J239">
            <v>0</v>
          </cell>
        </row>
        <row r="240"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J240">
            <v>0</v>
          </cell>
        </row>
        <row r="241"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J241">
            <v>0</v>
          </cell>
        </row>
        <row r="243"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J243">
            <v>0</v>
          </cell>
        </row>
        <row r="244"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J244">
            <v>0</v>
          </cell>
        </row>
        <row r="245"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J245">
            <v>0</v>
          </cell>
        </row>
        <row r="246"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J246">
            <v>0</v>
          </cell>
        </row>
        <row r="247"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J247">
            <v>0</v>
          </cell>
        </row>
        <row r="248"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J248">
            <v>0</v>
          </cell>
        </row>
        <row r="249"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J249">
            <v>0</v>
          </cell>
        </row>
        <row r="250"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J250">
            <v>0</v>
          </cell>
        </row>
        <row r="251"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J251">
            <v>0</v>
          </cell>
        </row>
        <row r="252"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J252">
            <v>0</v>
          </cell>
        </row>
        <row r="253"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J253">
            <v>0</v>
          </cell>
        </row>
        <row r="254"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J254">
            <v>0</v>
          </cell>
        </row>
        <row r="256">
          <cell r="J256">
            <v>22682202.199999999</v>
          </cell>
          <cell r="K256">
            <v>23536609.100000001</v>
          </cell>
          <cell r="L256">
            <v>34557126</v>
          </cell>
          <cell r="M256">
            <v>38673608.399999999</v>
          </cell>
          <cell r="N256">
            <v>46001001.100000001</v>
          </cell>
          <cell r="O256">
            <v>56599201.100000001</v>
          </cell>
          <cell r="P256">
            <v>24268539.600000001</v>
          </cell>
          <cell r="Q256">
            <v>16106628.199999999</v>
          </cell>
          <cell r="R256">
            <v>11889854</v>
          </cell>
          <cell r="S256">
            <v>12421659.4</v>
          </cell>
          <cell r="T256">
            <v>13338279.4</v>
          </cell>
          <cell r="U256">
            <v>13677823.199999999</v>
          </cell>
          <cell r="V256">
            <v>10916709.9</v>
          </cell>
          <cell r="W256">
            <v>11844715.5</v>
          </cell>
          <cell r="X256">
            <v>17318571.399999999</v>
          </cell>
          <cell r="Y256">
            <v>22293856.100000001</v>
          </cell>
          <cell r="Z256">
            <v>24484778.5</v>
          </cell>
          <cell r="AA256">
            <v>30165005.100000001</v>
          </cell>
          <cell r="AB256">
            <v>22743858.699999999</v>
          </cell>
          <cell r="AC256">
            <v>14646482.800000001</v>
          </cell>
          <cell r="AD256">
            <v>12022023.699999999</v>
          </cell>
          <cell r="AE256">
            <v>11841886.300000001</v>
          </cell>
          <cell r="AF256">
            <v>13080196</v>
          </cell>
          <cell r="AG256">
            <v>12695306.6</v>
          </cell>
          <cell r="AH256">
            <v>11395703.800000001</v>
          </cell>
          <cell r="AJ256">
            <v>23536609.100000001</v>
          </cell>
        </row>
        <row r="257"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21756728.800000001</v>
          </cell>
          <cell r="Q257">
            <v>14851381.9</v>
          </cell>
          <cell r="R257">
            <v>10994785.1</v>
          </cell>
          <cell r="S257">
            <v>11413222.800000001</v>
          </cell>
          <cell r="T257">
            <v>12124208.1</v>
          </cell>
          <cell r="U257">
            <v>12558820.9</v>
          </cell>
          <cell r="V257">
            <v>10110751.800000001</v>
          </cell>
          <cell r="W257">
            <v>10955074</v>
          </cell>
          <cell r="X257">
            <v>16107482.1</v>
          </cell>
          <cell r="Y257">
            <v>20193869.699999999</v>
          </cell>
          <cell r="Z257">
            <v>22163305.800000001</v>
          </cell>
          <cell r="AA257">
            <v>27529797.600000001</v>
          </cell>
          <cell r="AB257">
            <v>19948317.100000001</v>
          </cell>
          <cell r="AC257">
            <v>13478321.9</v>
          </cell>
          <cell r="AD257">
            <v>11108859.199999999</v>
          </cell>
          <cell r="AE257">
            <v>10855516.199999999</v>
          </cell>
          <cell r="AF257">
            <v>11778383.1</v>
          </cell>
          <cell r="AG257">
            <v>11623157.4</v>
          </cell>
          <cell r="AH257">
            <v>10568770.1</v>
          </cell>
          <cell r="AJ257">
            <v>0</v>
          </cell>
        </row>
        <row r="258"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4672627.8</v>
          </cell>
          <cell r="Q258">
            <v>3390627.5</v>
          </cell>
          <cell r="R258">
            <v>3446426.4</v>
          </cell>
          <cell r="S258">
            <v>4029883.9</v>
          </cell>
          <cell r="T258">
            <v>3781578.5</v>
          </cell>
          <cell r="U258">
            <v>3950893.4</v>
          </cell>
          <cell r="V258">
            <v>3767581.5</v>
          </cell>
          <cell r="W258">
            <v>3331413.1</v>
          </cell>
          <cell r="X258">
            <v>3701127.2</v>
          </cell>
          <cell r="Y258">
            <v>3966842.1</v>
          </cell>
          <cell r="Z258">
            <v>4150010.5</v>
          </cell>
          <cell r="AA258">
            <v>4807305.0999999996</v>
          </cell>
          <cell r="AB258">
            <v>4448937.5</v>
          </cell>
          <cell r="AC258">
            <v>3009859.4</v>
          </cell>
          <cell r="AD258">
            <v>3241677.9</v>
          </cell>
          <cell r="AE258">
            <v>3689481.2</v>
          </cell>
          <cell r="AF258">
            <v>3667123.2</v>
          </cell>
          <cell r="AG258">
            <v>3719079</v>
          </cell>
          <cell r="AH258">
            <v>3447805.7</v>
          </cell>
          <cell r="AJ258">
            <v>0</v>
          </cell>
        </row>
        <row r="259">
          <cell r="J259">
            <v>14204034</v>
          </cell>
          <cell r="K259">
            <v>13282031.6</v>
          </cell>
          <cell r="L259">
            <v>14207166.300000001</v>
          </cell>
          <cell r="M259">
            <v>15058682.800000001</v>
          </cell>
          <cell r="N259">
            <v>16454689.800000001</v>
          </cell>
          <cell r="O259">
            <v>18839702.5</v>
          </cell>
          <cell r="P259">
            <v>11763086.699999999</v>
          </cell>
          <cell r="Q259">
            <v>9590917.3000000007</v>
          </cell>
          <cell r="R259">
            <v>9731487.8000000007</v>
          </cell>
          <cell r="S259">
            <v>11175103.300000001</v>
          </cell>
          <cell r="T259">
            <v>11111906.4</v>
          </cell>
          <cell r="U259">
            <v>11775028.4</v>
          </cell>
          <cell r="V259">
            <v>10513440.6</v>
          </cell>
          <cell r="W259">
            <v>9790090.1999999993</v>
          </cell>
          <cell r="X259">
            <v>10386306.699999999</v>
          </cell>
          <cell r="Y259">
            <v>11261042.4</v>
          </cell>
          <cell r="Z259">
            <v>11961338.300000001</v>
          </cell>
          <cell r="AA259">
            <v>14135332.5</v>
          </cell>
          <cell r="AB259">
            <v>10915329.1</v>
          </cell>
          <cell r="AC259">
            <v>9473663.1999999993</v>
          </cell>
          <cell r="AD259">
            <v>9245880.9000000004</v>
          </cell>
          <cell r="AE259">
            <v>10607283.6</v>
          </cell>
          <cell r="AF259">
            <v>11258562.199999999</v>
          </cell>
          <cell r="AG259">
            <v>11282430.4</v>
          </cell>
          <cell r="AH259">
            <v>9977769.9000000004</v>
          </cell>
          <cell r="AJ259">
            <v>13282031.6</v>
          </cell>
        </row>
        <row r="260">
          <cell r="J260">
            <v>3205567.5</v>
          </cell>
          <cell r="K260">
            <v>3253425.5</v>
          </cell>
          <cell r="L260">
            <v>3301599.4</v>
          </cell>
          <cell r="M260">
            <v>3340302.4</v>
          </cell>
          <cell r="N260">
            <v>3166920.1</v>
          </cell>
          <cell r="O260">
            <v>3444101.7</v>
          </cell>
          <cell r="P260">
            <v>3709904.1</v>
          </cell>
          <cell r="Q260">
            <v>3223695</v>
          </cell>
          <cell r="R260">
            <v>1481043.3</v>
          </cell>
          <cell r="S260">
            <v>2377171</v>
          </cell>
          <cell r="T260">
            <v>1816857.5</v>
          </cell>
          <cell r="U260">
            <v>3146092.4</v>
          </cell>
          <cell r="V260">
            <v>3007019.2</v>
          </cell>
          <cell r="W260">
            <v>2284728.7000000002</v>
          </cell>
          <cell r="X260">
            <v>2813922.3</v>
          </cell>
          <cell r="Y260">
            <v>2854355.2</v>
          </cell>
          <cell r="Z260">
            <v>3353082</v>
          </cell>
          <cell r="AA260">
            <v>3253421.3</v>
          </cell>
          <cell r="AB260">
            <v>4578309.2</v>
          </cell>
          <cell r="AC260">
            <v>3306456.2</v>
          </cell>
          <cell r="AD260">
            <v>1740036.6</v>
          </cell>
          <cell r="AE260">
            <v>2465111.2999999998</v>
          </cell>
          <cell r="AF260">
            <v>2883196.8</v>
          </cell>
          <cell r="AG260">
            <v>3568828.5</v>
          </cell>
          <cell r="AH260">
            <v>3896837.9</v>
          </cell>
          <cell r="AJ260">
            <v>3253425.5</v>
          </cell>
        </row>
        <row r="261">
          <cell r="J261">
            <v>16409117.800000001</v>
          </cell>
          <cell r="K261">
            <v>16120799.800000001</v>
          </cell>
          <cell r="L261">
            <v>17468045.800000001</v>
          </cell>
          <cell r="M261">
            <v>18398455.699999999</v>
          </cell>
          <cell r="N261">
            <v>19300740.399999999</v>
          </cell>
          <cell r="O261">
            <v>18591268.800000001</v>
          </cell>
          <cell r="P261">
            <v>19466412.399999999</v>
          </cell>
          <cell r="Q261">
            <v>18379769.5</v>
          </cell>
          <cell r="R261">
            <v>17880522.899999999</v>
          </cell>
          <cell r="S261">
            <v>18055827.199999999</v>
          </cell>
          <cell r="T261">
            <v>16818960.300000001</v>
          </cell>
          <cell r="U261">
            <v>15015802.300000001</v>
          </cell>
          <cell r="V261">
            <v>17103450.600000001</v>
          </cell>
          <cell r="W261">
            <v>17443617</v>
          </cell>
          <cell r="X261">
            <v>18439028.399999999</v>
          </cell>
          <cell r="Y261">
            <v>19568214.600000001</v>
          </cell>
          <cell r="Z261">
            <v>19660309.399999999</v>
          </cell>
          <cell r="AA261">
            <v>19526635.300000001</v>
          </cell>
          <cell r="AB261">
            <v>19303469.899999999</v>
          </cell>
          <cell r="AC261">
            <v>18097413.800000001</v>
          </cell>
          <cell r="AD261">
            <v>17749536.100000001</v>
          </cell>
          <cell r="AE261">
            <v>17337190.399999999</v>
          </cell>
          <cell r="AF261">
            <v>16844295.100000001</v>
          </cell>
          <cell r="AG261">
            <v>14637189.1</v>
          </cell>
          <cell r="AH261">
            <v>16736662.9</v>
          </cell>
          <cell r="AJ261">
            <v>16120799.800000001</v>
          </cell>
        </row>
        <row r="262">
          <cell r="J262">
            <v>209034.7</v>
          </cell>
          <cell r="K262">
            <v>222664.1</v>
          </cell>
          <cell r="L262">
            <v>242139.4</v>
          </cell>
          <cell r="M262">
            <v>278624.7</v>
          </cell>
          <cell r="N262">
            <v>264460.59999999998</v>
          </cell>
          <cell r="O262">
            <v>317613.5</v>
          </cell>
          <cell r="P262">
            <v>331975.3</v>
          </cell>
          <cell r="Q262">
            <v>307366.3</v>
          </cell>
          <cell r="R262">
            <v>290591.2</v>
          </cell>
          <cell r="S262">
            <v>261771</v>
          </cell>
          <cell r="T262">
            <v>235673.9</v>
          </cell>
          <cell r="U262">
            <v>221499.7</v>
          </cell>
          <cell r="V262">
            <v>206881.8</v>
          </cell>
          <cell r="W262">
            <v>221905.9</v>
          </cell>
          <cell r="X262">
            <v>239524.4</v>
          </cell>
          <cell r="Y262">
            <v>280005.59999999998</v>
          </cell>
          <cell r="Z262">
            <v>267066.5</v>
          </cell>
          <cell r="AA262">
            <v>316897.59999999998</v>
          </cell>
          <cell r="AB262">
            <v>330932.8</v>
          </cell>
          <cell r="AC262">
            <v>309623.5</v>
          </cell>
          <cell r="AD262">
            <v>288101.3</v>
          </cell>
          <cell r="AE262">
            <v>252559.9</v>
          </cell>
          <cell r="AF262">
            <v>240592.1</v>
          </cell>
          <cell r="AG262">
            <v>221284.4</v>
          </cell>
          <cell r="AH262">
            <v>201564.1</v>
          </cell>
          <cell r="AJ262">
            <v>222664.1</v>
          </cell>
        </row>
        <row r="263">
          <cell r="J263">
            <v>6145376.4000000004</v>
          </cell>
          <cell r="K263">
            <v>6288572.7000000002</v>
          </cell>
          <cell r="L263">
            <v>6688439.9000000004</v>
          </cell>
          <cell r="M263">
            <v>7838648.0999999996</v>
          </cell>
          <cell r="N263">
            <v>8771994.3000000007</v>
          </cell>
          <cell r="O263">
            <v>9445202.5999999996</v>
          </cell>
          <cell r="P263">
            <v>8171852.5999999996</v>
          </cell>
          <cell r="Q263">
            <v>6619561.5</v>
          </cell>
          <cell r="R263">
            <v>6032299.2000000002</v>
          </cell>
          <cell r="S263">
            <v>7109026.2999999998</v>
          </cell>
          <cell r="T263">
            <v>5696424.5</v>
          </cell>
          <cell r="U263">
            <v>5784811</v>
          </cell>
          <cell r="V263">
            <v>6286188</v>
          </cell>
          <cell r="W263">
            <v>6190122.0999999996</v>
          </cell>
          <cell r="X263">
            <v>6703383</v>
          </cell>
          <cell r="Y263">
            <v>7839876.2000000002</v>
          </cell>
          <cell r="Z263">
            <v>8331275.4000000004</v>
          </cell>
          <cell r="AA263">
            <v>9557583.6999999993</v>
          </cell>
          <cell r="AB263">
            <v>7009581.2999999998</v>
          </cell>
          <cell r="AC263">
            <v>6344099.7000000002</v>
          </cell>
          <cell r="AD263">
            <v>6025690.2999999998</v>
          </cell>
          <cell r="AE263">
            <v>6704971.5</v>
          </cell>
          <cell r="AF263">
            <v>5862144.2000000002</v>
          </cell>
          <cell r="AG263">
            <v>5467550.9000000004</v>
          </cell>
          <cell r="AH263">
            <v>5930915.7999999998</v>
          </cell>
          <cell r="AJ263">
            <v>6288572.7000000002</v>
          </cell>
        </row>
        <row r="264">
          <cell r="J264">
            <v>158910.1</v>
          </cell>
          <cell r="K264">
            <v>153884.9</v>
          </cell>
          <cell r="L264">
            <v>167467.6</v>
          </cell>
          <cell r="M264">
            <v>173250.3</v>
          </cell>
          <cell r="N264">
            <v>181524.6</v>
          </cell>
          <cell r="O264">
            <v>217568.2</v>
          </cell>
          <cell r="P264">
            <v>205641.5</v>
          </cell>
          <cell r="Q264">
            <v>167638.1</v>
          </cell>
          <cell r="R264">
            <v>172553.2</v>
          </cell>
          <cell r="S264">
            <v>171391.2</v>
          </cell>
          <cell r="T264">
            <v>159421.79999999999</v>
          </cell>
          <cell r="U264">
            <v>169329</v>
          </cell>
          <cell r="V264">
            <v>151335.4</v>
          </cell>
          <cell r="W264">
            <v>147095.1</v>
          </cell>
          <cell r="X264">
            <v>158984.29999999999</v>
          </cell>
          <cell r="Y264">
            <v>174089.7</v>
          </cell>
          <cell r="Z264">
            <v>175752.4</v>
          </cell>
          <cell r="AA264">
            <v>218015.1</v>
          </cell>
          <cell r="AB264">
            <v>188878.4</v>
          </cell>
          <cell r="AC264">
            <v>158317.4</v>
          </cell>
          <cell r="AD264">
            <v>168449.1</v>
          </cell>
          <cell r="AE264">
            <v>135951.6</v>
          </cell>
          <cell r="AF264">
            <v>138167.20000000001</v>
          </cell>
          <cell r="AG264">
            <v>143654.79999999999</v>
          </cell>
          <cell r="AH264">
            <v>140652.70000000001</v>
          </cell>
          <cell r="AJ264">
            <v>153884.9</v>
          </cell>
        </row>
        <row r="265"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J265">
            <v>0</v>
          </cell>
        </row>
        <row r="266"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J266">
            <v>0</v>
          </cell>
        </row>
        <row r="267"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J267">
            <v>0</v>
          </cell>
        </row>
        <row r="269">
          <cell r="J269">
            <v>1336163.2</v>
          </cell>
          <cell r="K269">
            <v>1366949.2</v>
          </cell>
          <cell r="L269">
            <v>1942878.1</v>
          </cell>
          <cell r="M269">
            <v>2087057</v>
          </cell>
          <cell r="N269">
            <v>2489027.2000000002</v>
          </cell>
          <cell r="O269">
            <v>2986527.4</v>
          </cell>
          <cell r="P269">
            <v>1167675.2</v>
          </cell>
          <cell r="Q269">
            <v>794919.9</v>
          </cell>
          <cell r="R269">
            <v>606329.4</v>
          </cell>
          <cell r="S269">
            <v>628174.19999999995</v>
          </cell>
          <cell r="T269">
            <v>671108.5</v>
          </cell>
          <cell r="U269">
            <v>691117.6</v>
          </cell>
          <cell r="V269">
            <v>557772.19999999995</v>
          </cell>
          <cell r="W269">
            <v>602575.6</v>
          </cell>
          <cell r="X269">
            <v>858129.1</v>
          </cell>
          <cell r="Y269">
            <v>1072682.8999999999</v>
          </cell>
          <cell r="Z269">
            <v>1160379.1000000001</v>
          </cell>
          <cell r="AA269">
            <v>1421670.6</v>
          </cell>
          <cell r="AB269">
            <v>1109098.5</v>
          </cell>
          <cell r="AC269">
            <v>737297.8</v>
          </cell>
          <cell r="AD269">
            <v>622209.69999999995</v>
          </cell>
          <cell r="AE269">
            <v>607530.69999999995</v>
          </cell>
          <cell r="AF269">
            <v>665229</v>
          </cell>
          <cell r="AG269">
            <v>647188.19999999995</v>
          </cell>
          <cell r="AH269">
            <v>590123.9</v>
          </cell>
          <cell r="AJ269">
            <v>1366949.2</v>
          </cell>
        </row>
        <row r="270"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1053333.2</v>
          </cell>
          <cell r="Q270">
            <v>737169.1</v>
          </cell>
          <cell r="R270">
            <v>564550.69999999995</v>
          </cell>
          <cell r="S270">
            <v>581537.80000000005</v>
          </cell>
          <cell r="T270">
            <v>615514.1</v>
          </cell>
          <cell r="U270">
            <v>639734.69999999995</v>
          </cell>
          <cell r="V270">
            <v>520523.2</v>
          </cell>
          <cell r="W270">
            <v>562306.80000000005</v>
          </cell>
          <cell r="X270">
            <v>801816.2</v>
          </cell>
          <cell r="Y270">
            <v>977144</v>
          </cell>
          <cell r="Z270">
            <v>1055401.1000000001</v>
          </cell>
          <cell r="AA270">
            <v>1301260.1000000001</v>
          </cell>
          <cell r="AB270">
            <v>978415.8</v>
          </cell>
          <cell r="AC270">
            <v>681180.8</v>
          </cell>
          <cell r="AD270">
            <v>578082.80000000005</v>
          </cell>
          <cell r="AE270">
            <v>560476.4</v>
          </cell>
          <cell r="AF270">
            <v>603270.1</v>
          </cell>
          <cell r="AG270">
            <v>597775.4</v>
          </cell>
          <cell r="AH270">
            <v>552324</v>
          </cell>
          <cell r="AJ270">
            <v>0</v>
          </cell>
        </row>
        <row r="271"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243266.5</v>
          </cell>
          <cell r="Q271">
            <v>185486.8</v>
          </cell>
          <cell r="R271">
            <v>184184.5</v>
          </cell>
          <cell r="S271">
            <v>208183.6</v>
          </cell>
          <cell r="T271">
            <v>199193.1</v>
          </cell>
          <cell r="U271">
            <v>206993.7</v>
          </cell>
          <cell r="V271">
            <v>203009.9</v>
          </cell>
          <cell r="W271">
            <v>177664.9</v>
          </cell>
          <cell r="X271">
            <v>197379</v>
          </cell>
          <cell r="Y271">
            <v>214709.3</v>
          </cell>
          <cell r="Z271">
            <v>218305.9</v>
          </cell>
          <cell r="AA271">
            <v>252210.8</v>
          </cell>
          <cell r="AB271">
            <v>235625.60000000001</v>
          </cell>
          <cell r="AC271">
            <v>163020.70000000001</v>
          </cell>
          <cell r="AD271">
            <v>174208.1</v>
          </cell>
          <cell r="AE271">
            <v>195599.7</v>
          </cell>
          <cell r="AF271">
            <v>191814.7</v>
          </cell>
          <cell r="AG271">
            <v>196214.8</v>
          </cell>
          <cell r="AH271">
            <v>184800.9</v>
          </cell>
          <cell r="AJ271">
            <v>0</v>
          </cell>
        </row>
        <row r="272">
          <cell r="J272">
            <v>831084.10000000009</v>
          </cell>
          <cell r="K272">
            <v>762858.2</v>
          </cell>
          <cell r="L272">
            <v>821852.3</v>
          </cell>
          <cell r="M272">
            <v>864353.6</v>
          </cell>
          <cell r="N272">
            <v>941074</v>
          </cell>
          <cell r="O272">
            <v>1040111.2</v>
          </cell>
          <cell r="P272">
            <v>584348.80000000005</v>
          </cell>
          <cell r="Q272">
            <v>485810.4</v>
          </cell>
          <cell r="R272">
            <v>481418.1</v>
          </cell>
          <cell r="S272">
            <v>553164.80000000005</v>
          </cell>
          <cell r="T272">
            <v>545096.5</v>
          </cell>
          <cell r="U272">
            <v>571476.5</v>
          </cell>
          <cell r="V272">
            <v>523844.7</v>
          </cell>
          <cell r="W272">
            <v>483762.3</v>
          </cell>
          <cell r="X272">
            <v>524906.6</v>
          </cell>
          <cell r="Y272">
            <v>572001.4</v>
          </cell>
          <cell r="Z272">
            <v>596365.30000000005</v>
          </cell>
          <cell r="AA272">
            <v>687758.3</v>
          </cell>
          <cell r="AB272">
            <v>542603</v>
          </cell>
          <cell r="AC272">
            <v>484001.4</v>
          </cell>
          <cell r="AD272">
            <v>463066.5</v>
          </cell>
          <cell r="AE272">
            <v>523042.9</v>
          </cell>
          <cell r="AF272">
            <v>556400.19999999995</v>
          </cell>
          <cell r="AG272">
            <v>552492.30000000005</v>
          </cell>
          <cell r="AH272">
            <v>490690.1</v>
          </cell>
          <cell r="AJ272">
            <v>762858.2</v>
          </cell>
        </row>
        <row r="273">
          <cell r="J273">
            <v>168847.09999999998</v>
          </cell>
          <cell r="K273">
            <v>170095.8</v>
          </cell>
          <cell r="L273">
            <v>177018.3</v>
          </cell>
          <cell r="M273">
            <v>171721.5</v>
          </cell>
          <cell r="N273">
            <v>162442.4</v>
          </cell>
          <cell r="O273">
            <v>169461.3</v>
          </cell>
          <cell r="P273">
            <v>166640.79999999999</v>
          </cell>
          <cell r="Q273">
            <v>145526.1</v>
          </cell>
          <cell r="R273">
            <v>67816.800000000003</v>
          </cell>
          <cell r="S273">
            <v>108898.9</v>
          </cell>
          <cell r="T273">
            <v>83106.399999999994</v>
          </cell>
          <cell r="U273">
            <v>141407.9</v>
          </cell>
          <cell r="V273">
            <v>135454.39999999999</v>
          </cell>
          <cell r="W273">
            <v>103492.2</v>
          </cell>
          <cell r="X273">
            <v>132406.29999999999</v>
          </cell>
          <cell r="Y273">
            <v>130411.7</v>
          </cell>
          <cell r="Z273">
            <v>149833.79999999999</v>
          </cell>
          <cell r="AA273">
            <v>141955.20000000001</v>
          </cell>
          <cell r="AB273">
            <v>207822.2</v>
          </cell>
          <cell r="AC273">
            <v>154569.60000000001</v>
          </cell>
          <cell r="AD273">
            <v>80807.399999999994</v>
          </cell>
          <cell r="AE273">
            <v>113307.5</v>
          </cell>
          <cell r="AF273">
            <v>133528.5</v>
          </cell>
          <cell r="AG273">
            <v>162951.9</v>
          </cell>
          <cell r="AH273">
            <v>179457.2</v>
          </cell>
          <cell r="AJ273">
            <v>170095.8</v>
          </cell>
        </row>
        <row r="274">
          <cell r="J274">
            <v>823865.70000000007</v>
          </cell>
          <cell r="K274">
            <v>784765.1</v>
          </cell>
          <cell r="L274">
            <v>841239.3</v>
          </cell>
          <cell r="M274">
            <v>861030.2</v>
          </cell>
          <cell r="N274">
            <v>904206.1</v>
          </cell>
          <cell r="O274">
            <v>853264.7</v>
          </cell>
          <cell r="P274">
            <v>790744.3</v>
          </cell>
          <cell r="Q274">
            <v>752776.8</v>
          </cell>
          <cell r="R274">
            <v>756096.7</v>
          </cell>
          <cell r="S274">
            <v>764893.1</v>
          </cell>
          <cell r="T274">
            <v>709572.9</v>
          </cell>
          <cell r="U274">
            <v>652378.69999999995</v>
          </cell>
          <cell r="V274">
            <v>728278.5</v>
          </cell>
          <cell r="W274">
            <v>727321.8</v>
          </cell>
          <cell r="X274">
            <v>767004.7</v>
          </cell>
          <cell r="Y274">
            <v>803837.1</v>
          </cell>
          <cell r="Z274">
            <v>791134.1</v>
          </cell>
          <cell r="AA274">
            <v>787416.4</v>
          </cell>
          <cell r="AB274">
            <v>807246.9</v>
          </cell>
          <cell r="AC274">
            <v>759972</v>
          </cell>
          <cell r="AD274">
            <v>771369.6</v>
          </cell>
          <cell r="AE274">
            <v>751822.4</v>
          </cell>
          <cell r="AF274">
            <v>722825.8</v>
          </cell>
          <cell r="AG274">
            <v>656812.4</v>
          </cell>
          <cell r="AH274">
            <v>715211.8</v>
          </cell>
          <cell r="AJ274">
            <v>784765.1</v>
          </cell>
        </row>
        <row r="275">
          <cell r="J275">
            <v>40320.400000000001</v>
          </cell>
          <cell r="K275">
            <v>39628.800000000003</v>
          </cell>
          <cell r="L275">
            <v>40467.9</v>
          </cell>
          <cell r="M275">
            <v>41030.400000000001</v>
          </cell>
          <cell r="N275">
            <v>39428.199999999997</v>
          </cell>
          <cell r="O275">
            <v>40625.699999999997</v>
          </cell>
          <cell r="P275">
            <v>40050</v>
          </cell>
          <cell r="Q275">
            <v>39554.6</v>
          </cell>
          <cell r="R275">
            <v>35636.9</v>
          </cell>
          <cell r="S275">
            <v>14672.3</v>
          </cell>
          <cell r="T275">
            <v>38934.9</v>
          </cell>
          <cell r="U275">
            <v>39825.599999999999</v>
          </cell>
          <cell r="V275">
            <v>38327.4</v>
          </cell>
          <cell r="W275">
            <v>37943.9</v>
          </cell>
          <cell r="X275">
            <v>38459.1</v>
          </cell>
          <cell r="Y275">
            <v>39632.1</v>
          </cell>
          <cell r="Z275">
            <v>38051.9</v>
          </cell>
          <cell r="AA275">
            <v>38768.9</v>
          </cell>
          <cell r="AB275">
            <v>34467</v>
          </cell>
          <cell r="AC275">
            <v>34640.800000000003</v>
          </cell>
          <cell r="AD275">
            <v>33775.300000000003</v>
          </cell>
          <cell r="AE275">
            <v>33686.800000000003</v>
          </cell>
          <cell r="AF275">
            <v>31710.9</v>
          </cell>
          <cell r="AG275">
            <v>32108.2</v>
          </cell>
          <cell r="AH275">
            <v>30977.9</v>
          </cell>
          <cell r="AJ275">
            <v>39628.800000000003</v>
          </cell>
        </row>
        <row r="276">
          <cell r="J276">
            <v>355510.6</v>
          </cell>
          <cell r="K276">
            <v>361578.5</v>
          </cell>
          <cell r="L276">
            <v>389226</v>
          </cell>
          <cell r="M276">
            <v>439771.8</v>
          </cell>
          <cell r="N276">
            <v>487524.9</v>
          </cell>
          <cell r="O276">
            <v>509014</v>
          </cell>
          <cell r="P276">
            <v>411569.7</v>
          </cell>
          <cell r="Q276">
            <v>342653.4</v>
          </cell>
          <cell r="R276">
            <v>317195.40000000002</v>
          </cell>
          <cell r="S276">
            <v>365613.4</v>
          </cell>
          <cell r="T276">
            <v>295998.5</v>
          </cell>
          <cell r="U276">
            <v>299274.8</v>
          </cell>
          <cell r="V276">
            <v>315711.8</v>
          </cell>
          <cell r="W276">
            <v>312681.7</v>
          </cell>
          <cell r="X276">
            <v>346108.4</v>
          </cell>
          <cell r="Y276">
            <v>394994</v>
          </cell>
          <cell r="Z276">
            <v>407977</v>
          </cell>
          <cell r="AA276">
            <v>461827.6</v>
          </cell>
          <cell r="AB276">
            <v>353335.3</v>
          </cell>
          <cell r="AC276">
            <v>329828.90000000002</v>
          </cell>
          <cell r="AD276">
            <v>309269.2</v>
          </cell>
          <cell r="AE276">
            <v>341117.2</v>
          </cell>
          <cell r="AF276">
            <v>305632.40000000002</v>
          </cell>
          <cell r="AG276">
            <v>282410</v>
          </cell>
          <cell r="AH276">
            <v>313014.59999999998</v>
          </cell>
          <cell r="AJ276">
            <v>361578.5</v>
          </cell>
        </row>
        <row r="277">
          <cell r="J277">
            <v>9462.3000000000011</v>
          </cell>
          <cell r="K277">
            <v>8995.7999999999993</v>
          </cell>
          <cell r="L277">
            <v>9590.7000000000007</v>
          </cell>
          <cell r="M277">
            <v>9826.1</v>
          </cell>
          <cell r="N277">
            <v>10126.1</v>
          </cell>
          <cell r="O277">
            <v>11592.9</v>
          </cell>
          <cell r="P277">
            <v>10366.200000000001</v>
          </cell>
          <cell r="Q277">
            <v>8818.4</v>
          </cell>
          <cell r="R277">
            <v>8972.4</v>
          </cell>
          <cell r="S277">
            <v>8687.4</v>
          </cell>
          <cell r="T277">
            <v>8131.3</v>
          </cell>
          <cell r="U277">
            <v>8515.6</v>
          </cell>
          <cell r="V277">
            <v>7857</v>
          </cell>
          <cell r="W277">
            <v>7571.4</v>
          </cell>
          <cell r="X277">
            <v>8061.6</v>
          </cell>
          <cell r="Y277">
            <v>8877.9</v>
          </cell>
          <cell r="Z277">
            <v>8642.7000000000007</v>
          </cell>
          <cell r="AA277">
            <v>10402.200000000001</v>
          </cell>
          <cell r="AB277">
            <v>8627.6</v>
          </cell>
          <cell r="AC277">
            <v>7270.3</v>
          </cell>
          <cell r="AD277">
            <v>7750.6</v>
          </cell>
          <cell r="AE277">
            <v>6155.4</v>
          </cell>
          <cell r="AF277">
            <v>6364</v>
          </cell>
          <cell r="AG277">
            <v>6569.5</v>
          </cell>
          <cell r="AH277">
            <v>6486.5</v>
          </cell>
          <cell r="AJ277">
            <v>8995.7999999999993</v>
          </cell>
        </row>
        <row r="278"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J278">
            <v>0</v>
          </cell>
        </row>
        <row r="279"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J279">
            <v>0</v>
          </cell>
        </row>
        <row r="280"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J280">
            <v>0</v>
          </cell>
        </row>
        <row r="282"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J282">
            <v>0</v>
          </cell>
        </row>
        <row r="283"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J283">
            <v>0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J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J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J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J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J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J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J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J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J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J293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J295">
            <v>0</v>
          </cell>
        </row>
        <row r="296"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J296">
            <v>0</v>
          </cell>
        </row>
        <row r="297"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J297">
            <v>0</v>
          </cell>
        </row>
        <row r="298"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J298">
            <v>0</v>
          </cell>
        </row>
        <row r="299"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J299">
            <v>0</v>
          </cell>
        </row>
        <row r="300"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J300">
            <v>0</v>
          </cell>
        </row>
        <row r="301"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J301">
            <v>0</v>
          </cell>
        </row>
        <row r="302"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J302">
            <v>0</v>
          </cell>
        </row>
        <row r="303"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J303">
            <v>0</v>
          </cell>
        </row>
        <row r="304"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J304">
            <v>0</v>
          </cell>
        </row>
        <row r="305"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J305">
            <v>0</v>
          </cell>
        </row>
        <row r="306"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J306">
            <v>0</v>
          </cell>
        </row>
        <row r="308"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J308">
            <v>0</v>
          </cell>
        </row>
        <row r="309"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J309">
            <v>0</v>
          </cell>
        </row>
        <row r="310"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J310">
            <v>0</v>
          </cell>
        </row>
        <row r="311"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J311">
            <v>0</v>
          </cell>
        </row>
        <row r="312"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J312">
            <v>0</v>
          </cell>
        </row>
        <row r="313"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J313">
            <v>0</v>
          </cell>
        </row>
        <row r="314"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J314">
            <v>0</v>
          </cell>
        </row>
        <row r="315"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J315">
            <v>0</v>
          </cell>
        </row>
        <row r="316"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J316">
            <v>0</v>
          </cell>
        </row>
        <row r="317"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J317">
            <v>0</v>
          </cell>
        </row>
        <row r="318"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J318">
            <v>0</v>
          </cell>
        </row>
        <row r="319"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J319">
            <v>0</v>
          </cell>
        </row>
        <row r="321"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J321">
            <v>0</v>
          </cell>
        </row>
        <row r="322"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J322">
            <v>0</v>
          </cell>
        </row>
        <row r="323"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J323">
            <v>0</v>
          </cell>
        </row>
        <row r="324"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J324">
            <v>0</v>
          </cell>
        </row>
        <row r="325"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J325">
            <v>0</v>
          </cell>
        </row>
        <row r="326"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J326">
            <v>0</v>
          </cell>
        </row>
        <row r="327"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J327">
            <v>0</v>
          </cell>
        </row>
        <row r="328"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J328">
            <v>0</v>
          </cell>
        </row>
        <row r="329"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J329">
            <v>0</v>
          </cell>
        </row>
        <row r="330"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J330">
            <v>0</v>
          </cell>
        </row>
        <row r="331"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J331">
            <v>0</v>
          </cell>
        </row>
        <row r="332"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J332">
            <v>0</v>
          </cell>
        </row>
        <row r="334"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J334">
            <v>0</v>
          </cell>
        </row>
        <row r="335"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J335">
            <v>0</v>
          </cell>
        </row>
        <row r="336"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J336">
            <v>0</v>
          </cell>
        </row>
        <row r="337"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J337">
            <v>0</v>
          </cell>
        </row>
        <row r="338"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J338">
            <v>0</v>
          </cell>
        </row>
        <row r="339"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J339">
            <v>0</v>
          </cell>
        </row>
        <row r="340"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J340">
            <v>0</v>
          </cell>
        </row>
        <row r="341"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J341">
            <v>0</v>
          </cell>
        </row>
        <row r="342"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J342">
            <v>0</v>
          </cell>
        </row>
        <row r="343"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J343">
            <v>0</v>
          </cell>
        </row>
        <row r="344"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J344">
            <v>0</v>
          </cell>
        </row>
        <row r="345"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J345">
            <v>0</v>
          </cell>
        </row>
        <row r="347">
          <cell r="J347">
            <v>-39883.800000000003</v>
          </cell>
          <cell r="K347">
            <v>-41188</v>
          </cell>
          <cell r="L347">
            <v>-58257.2</v>
          </cell>
          <cell r="M347">
            <v>-62747.8</v>
          </cell>
          <cell r="N347">
            <v>-73101.2</v>
          </cell>
          <cell r="O347">
            <v>-89171.5</v>
          </cell>
          <cell r="P347">
            <v>-43744.5</v>
          </cell>
          <cell r="Q347">
            <v>-30028.400000000001</v>
          </cell>
          <cell r="R347">
            <v>-23141.200000000001</v>
          </cell>
          <cell r="S347">
            <v>-23913</v>
          </cell>
          <cell r="T347">
            <v>-25506.9</v>
          </cell>
          <cell r="U347">
            <v>-26302.2</v>
          </cell>
          <cell r="V347">
            <v>-21300.5</v>
          </cell>
          <cell r="W347">
            <v>-22980.9</v>
          </cell>
          <cell r="X347">
            <v>-32457.3</v>
          </cell>
          <cell r="Y347">
            <v>-40186</v>
          </cell>
          <cell r="Z347">
            <v>-43250.8</v>
          </cell>
          <cell r="AA347">
            <v>-52890</v>
          </cell>
          <cell r="AB347">
            <v>-27247.599999999999</v>
          </cell>
          <cell r="AC347">
            <v>-17546.8</v>
          </cell>
          <cell r="AD347">
            <v>-14402.6</v>
          </cell>
          <cell r="AE347">
            <v>-14186.8</v>
          </cell>
          <cell r="AF347">
            <v>-15670.3</v>
          </cell>
          <cell r="AG347">
            <v>-15209.2</v>
          </cell>
          <cell r="AH347">
            <v>-12535.3</v>
          </cell>
          <cell r="AJ347">
            <v>-41188</v>
          </cell>
        </row>
        <row r="348"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-39542</v>
          </cell>
          <cell r="Q348">
            <v>-27897.8</v>
          </cell>
          <cell r="R348">
            <v>-21592.1</v>
          </cell>
          <cell r="S348">
            <v>-22189.3</v>
          </cell>
          <cell r="T348">
            <v>-23459.3</v>
          </cell>
          <cell r="U348">
            <v>-24407.8</v>
          </cell>
          <cell r="V348">
            <v>-19924.099999999999</v>
          </cell>
          <cell r="W348">
            <v>-21503.9</v>
          </cell>
          <cell r="X348">
            <v>-30372.1</v>
          </cell>
          <cell r="Y348">
            <v>-36675.4</v>
          </cell>
          <cell r="Z348">
            <v>-39401.699999999997</v>
          </cell>
          <cell r="AA348">
            <v>-48458.6</v>
          </cell>
          <cell r="AB348">
            <v>-23898.5</v>
          </cell>
          <cell r="AC348">
            <v>-16147.3</v>
          </cell>
          <cell r="AD348">
            <v>-13308.6</v>
          </cell>
          <cell r="AE348">
            <v>-13005.1</v>
          </cell>
          <cell r="AF348">
            <v>-14110.7</v>
          </cell>
          <cell r="AG348">
            <v>-13924.8</v>
          </cell>
          <cell r="AH348">
            <v>-11625.6</v>
          </cell>
          <cell r="AJ348">
            <v>0</v>
          </cell>
        </row>
        <row r="349"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-9343.1</v>
          </cell>
          <cell r="Q349">
            <v>-7227.1</v>
          </cell>
          <cell r="R349">
            <v>-7128.6</v>
          </cell>
          <cell r="S349">
            <v>-7977</v>
          </cell>
          <cell r="T349">
            <v>-7677</v>
          </cell>
          <cell r="U349">
            <v>-7964.9</v>
          </cell>
          <cell r="V349">
            <v>-7875.9</v>
          </cell>
          <cell r="W349">
            <v>-6872.1</v>
          </cell>
          <cell r="X349">
            <v>-7634.6</v>
          </cell>
          <cell r="Y349">
            <v>-8340.5</v>
          </cell>
          <cell r="Z349">
            <v>-8410.2999999999993</v>
          </cell>
          <cell r="AA349">
            <v>-9708.7999999999993</v>
          </cell>
          <cell r="AB349">
            <v>-5329.9</v>
          </cell>
          <cell r="AC349">
            <v>-3605.9</v>
          </cell>
          <cell r="AD349">
            <v>-3883.6</v>
          </cell>
          <cell r="AE349">
            <v>-4420.1000000000004</v>
          </cell>
          <cell r="AF349">
            <v>-4393.3</v>
          </cell>
          <cell r="AG349">
            <v>-4455.5</v>
          </cell>
          <cell r="AH349">
            <v>-3792.6</v>
          </cell>
          <cell r="AJ349">
            <v>0</v>
          </cell>
        </row>
        <row r="350">
          <cell r="J350">
            <v>-24723.200000000001</v>
          </cell>
          <cell r="K350">
            <v>-22861.1</v>
          </cell>
          <cell r="L350">
            <v>-24984.6</v>
          </cell>
          <cell r="M350">
            <v>-26746.9</v>
          </cell>
          <cell r="N350">
            <v>-28419.9</v>
          </cell>
          <cell r="O350">
            <v>-31741.4</v>
          </cell>
          <cell r="P350">
            <v>-22120.1</v>
          </cell>
          <cell r="Q350">
            <v>-18502.900000000001</v>
          </cell>
          <cell r="R350">
            <v>-18199.5</v>
          </cell>
          <cell r="S350">
            <v>-20915.8</v>
          </cell>
          <cell r="T350">
            <v>-20551</v>
          </cell>
          <cell r="U350">
            <v>-21470.400000000001</v>
          </cell>
          <cell r="V350">
            <v>-19848.7</v>
          </cell>
          <cell r="W350">
            <v>-18281.400000000001</v>
          </cell>
          <cell r="X350">
            <v>-19977.900000000001</v>
          </cell>
          <cell r="Y350">
            <v>-21804.5</v>
          </cell>
          <cell r="Z350">
            <v>-22601.1</v>
          </cell>
          <cell r="AA350">
            <v>-25860.5</v>
          </cell>
          <cell r="AB350">
            <v>-13076.8</v>
          </cell>
          <cell r="AC350">
            <v>-11349.6</v>
          </cell>
          <cell r="AD350">
            <v>-11076.7</v>
          </cell>
          <cell r="AE350">
            <v>-12707.7</v>
          </cell>
          <cell r="AF350">
            <v>-13488</v>
          </cell>
          <cell r="AG350">
            <v>-13516.6</v>
          </cell>
          <cell r="AH350">
            <v>-10975.5</v>
          </cell>
          <cell r="AJ350">
            <v>-22861.1</v>
          </cell>
        </row>
        <row r="351">
          <cell r="J351">
            <v>-4741.8999999999996</v>
          </cell>
          <cell r="K351">
            <v>-4849.3</v>
          </cell>
          <cell r="L351">
            <v>-5180.7</v>
          </cell>
          <cell r="M351">
            <v>-5037.3</v>
          </cell>
          <cell r="N351">
            <v>-4633.6000000000004</v>
          </cell>
          <cell r="O351">
            <v>-4876.8999999999996</v>
          </cell>
          <cell r="P351">
            <v>-6095.2</v>
          </cell>
          <cell r="Q351">
            <v>-5332.6</v>
          </cell>
          <cell r="R351">
            <v>-2497.8000000000002</v>
          </cell>
          <cell r="S351">
            <v>-4011.5</v>
          </cell>
          <cell r="T351">
            <v>-3059.7</v>
          </cell>
          <cell r="U351">
            <v>-5173.5</v>
          </cell>
          <cell r="V351">
            <v>-4959.6000000000004</v>
          </cell>
          <cell r="W351">
            <v>-3797</v>
          </cell>
          <cell r="X351">
            <v>-4923.2</v>
          </cell>
          <cell r="Y351">
            <v>-4799.3999999999996</v>
          </cell>
          <cell r="Z351">
            <v>-5470.1</v>
          </cell>
          <cell r="AA351">
            <v>-5136.5</v>
          </cell>
          <cell r="AB351">
            <v>-5484.9</v>
          </cell>
          <cell r="AC351">
            <v>-3961.2</v>
          </cell>
          <cell r="AD351">
            <v>-2084.6</v>
          </cell>
          <cell r="AE351">
            <v>-2953.3</v>
          </cell>
          <cell r="AF351">
            <v>-3454.1</v>
          </cell>
          <cell r="AG351">
            <v>-4275.5</v>
          </cell>
          <cell r="AH351">
            <v>-4286.5</v>
          </cell>
          <cell r="AJ351">
            <v>-4849.3</v>
          </cell>
        </row>
        <row r="352">
          <cell r="J352">
            <v>-22462.7</v>
          </cell>
          <cell r="K352">
            <v>-21429.3</v>
          </cell>
          <cell r="L352">
            <v>-23142.9</v>
          </cell>
          <cell r="M352">
            <v>-23948.9</v>
          </cell>
          <cell r="N352">
            <v>-24398.9</v>
          </cell>
          <cell r="O352">
            <v>-23572.799999999999</v>
          </cell>
          <cell r="P352">
            <v>-27807.7</v>
          </cell>
          <cell r="Q352">
            <v>-26563.5</v>
          </cell>
          <cell r="R352">
            <v>-27028.2</v>
          </cell>
          <cell r="S352">
            <v>-27362.3</v>
          </cell>
          <cell r="T352">
            <v>-25342</v>
          </cell>
          <cell r="U352">
            <v>-23567.4</v>
          </cell>
          <cell r="V352">
            <v>-26105.200000000001</v>
          </cell>
          <cell r="W352">
            <v>-25853.7</v>
          </cell>
          <cell r="X352">
            <v>-27238.2</v>
          </cell>
          <cell r="Y352">
            <v>-28400.2</v>
          </cell>
          <cell r="Z352">
            <v>-27711</v>
          </cell>
          <cell r="AA352">
            <v>-27605.5</v>
          </cell>
          <cell r="AB352">
            <v>-23125.9</v>
          </cell>
          <cell r="AC352">
            <v>-21681.1</v>
          </cell>
          <cell r="AD352">
            <v>-21264.3</v>
          </cell>
          <cell r="AE352">
            <v>-20770.3</v>
          </cell>
          <cell r="AF352">
            <v>-20179.8</v>
          </cell>
          <cell r="AG352">
            <v>-17535.599999999999</v>
          </cell>
          <cell r="AH352">
            <v>-18410.3</v>
          </cell>
          <cell r="AJ352">
            <v>-21429.3</v>
          </cell>
        </row>
        <row r="353">
          <cell r="J353">
            <v>-1621.3</v>
          </cell>
          <cell r="K353">
            <v>-1584.7</v>
          </cell>
          <cell r="L353">
            <v>-1610.3</v>
          </cell>
          <cell r="M353">
            <v>-1615.7</v>
          </cell>
          <cell r="N353">
            <v>-1544.7</v>
          </cell>
          <cell r="O353">
            <v>-1568.8</v>
          </cell>
          <cell r="P353">
            <v>-1800.1</v>
          </cell>
          <cell r="Q353">
            <v>-1790.1</v>
          </cell>
          <cell r="R353">
            <v>-1604.6</v>
          </cell>
          <cell r="S353">
            <v>-575.5</v>
          </cell>
          <cell r="T353">
            <v>-1802.1</v>
          </cell>
          <cell r="U353">
            <v>-1855.1</v>
          </cell>
          <cell r="V353">
            <v>-1789</v>
          </cell>
          <cell r="W353">
            <v>-1760.9</v>
          </cell>
          <cell r="X353">
            <v>-1776.1</v>
          </cell>
          <cell r="Y353">
            <v>-1810.4</v>
          </cell>
          <cell r="Z353">
            <v>-1739.2</v>
          </cell>
          <cell r="AA353">
            <v>-1745.2</v>
          </cell>
          <cell r="AB353">
            <v>-396.5</v>
          </cell>
          <cell r="AC353">
            <v>-370.9</v>
          </cell>
          <cell r="AD353">
            <v>-345.2</v>
          </cell>
          <cell r="AE353">
            <v>-302.60000000000002</v>
          </cell>
          <cell r="AF353">
            <v>-288.2</v>
          </cell>
          <cell r="AG353">
            <v>-265.10000000000002</v>
          </cell>
          <cell r="AH353">
            <v>-221.7</v>
          </cell>
          <cell r="AJ353">
            <v>-1584.7</v>
          </cell>
        </row>
        <row r="354">
          <cell r="J354">
            <v>-10514.8</v>
          </cell>
          <cell r="K354">
            <v>-10841.5</v>
          </cell>
          <cell r="L354">
            <v>-11865.8</v>
          </cell>
          <cell r="M354">
            <v>-13468.1</v>
          </cell>
          <cell r="N354">
            <v>-14516.7</v>
          </cell>
          <cell r="O354">
            <v>-15356.5</v>
          </cell>
          <cell r="P354">
            <v>-15647.4</v>
          </cell>
          <cell r="Q354">
            <v>-13137.5</v>
          </cell>
          <cell r="R354">
            <v>-12218.6</v>
          </cell>
          <cell r="S354">
            <v>-13990.3</v>
          </cell>
          <cell r="T354">
            <v>-11361.8</v>
          </cell>
          <cell r="U354">
            <v>-11472.4</v>
          </cell>
          <cell r="V354">
            <v>-11992.5</v>
          </cell>
          <cell r="W354">
            <v>-11898.7</v>
          </cell>
          <cell r="X354">
            <v>-13259.7</v>
          </cell>
          <cell r="Y354">
            <v>-15018.9</v>
          </cell>
          <cell r="Z354">
            <v>-15372.6</v>
          </cell>
          <cell r="AA354">
            <v>-17325.900000000001</v>
          </cell>
          <cell r="AB354">
            <v>-8397.6</v>
          </cell>
          <cell r="AC354">
            <v>-7600.4</v>
          </cell>
          <cell r="AD354">
            <v>-7218.9</v>
          </cell>
          <cell r="AE354">
            <v>-8032.7</v>
          </cell>
          <cell r="AF354">
            <v>-7023</v>
          </cell>
          <cell r="AG354">
            <v>-6550.2</v>
          </cell>
          <cell r="AH354">
            <v>-6524</v>
          </cell>
          <cell r="AJ354">
            <v>-10841.5</v>
          </cell>
        </row>
        <row r="355">
          <cell r="J355">
            <v>-284</v>
          </cell>
          <cell r="K355">
            <v>-271.89999999999998</v>
          </cell>
          <cell r="L355">
            <v>-290.2</v>
          </cell>
          <cell r="M355">
            <v>-302.39999999999998</v>
          </cell>
          <cell r="N355">
            <v>-302.10000000000002</v>
          </cell>
          <cell r="O355">
            <v>-347.8</v>
          </cell>
          <cell r="P355">
            <v>-394.2</v>
          </cell>
          <cell r="Q355">
            <v>-339.7</v>
          </cell>
          <cell r="R355">
            <v>-344.5</v>
          </cell>
          <cell r="S355">
            <v>-330.9</v>
          </cell>
          <cell r="T355">
            <v>-310.39999999999998</v>
          </cell>
          <cell r="U355">
            <v>-323.60000000000002</v>
          </cell>
          <cell r="V355">
            <v>-301.5</v>
          </cell>
          <cell r="W355">
            <v>-289.8</v>
          </cell>
          <cell r="X355">
            <v>-307.10000000000002</v>
          </cell>
          <cell r="Y355">
            <v>-338.8</v>
          </cell>
          <cell r="Z355">
            <v>-326.10000000000002</v>
          </cell>
          <cell r="AA355">
            <v>-388.6</v>
          </cell>
          <cell r="AB355">
            <v>-226.3</v>
          </cell>
          <cell r="AC355">
            <v>-189.7</v>
          </cell>
          <cell r="AD355">
            <v>-201.8</v>
          </cell>
          <cell r="AE355">
            <v>-162.9</v>
          </cell>
          <cell r="AF355">
            <v>-165.5</v>
          </cell>
          <cell r="AG355">
            <v>-172.1</v>
          </cell>
          <cell r="AH355">
            <v>-154.69999999999999</v>
          </cell>
          <cell r="AJ355">
            <v>-271.89999999999998</v>
          </cell>
        </row>
        <row r="356"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J356">
            <v>0</v>
          </cell>
        </row>
        <row r="357"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J357">
            <v>0</v>
          </cell>
        </row>
        <row r="358"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J358">
            <v>0</v>
          </cell>
        </row>
        <row r="360"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J360">
            <v>0</v>
          </cell>
        </row>
        <row r="361"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J361">
            <v>0</v>
          </cell>
        </row>
        <row r="362"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J362">
            <v>0</v>
          </cell>
        </row>
        <row r="363"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J363">
            <v>0</v>
          </cell>
        </row>
        <row r="364"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J364">
            <v>0</v>
          </cell>
        </row>
        <row r="365"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J365">
            <v>0</v>
          </cell>
        </row>
        <row r="366"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J366">
            <v>0</v>
          </cell>
        </row>
        <row r="367"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J367">
            <v>0</v>
          </cell>
        </row>
        <row r="368"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J368">
            <v>0</v>
          </cell>
        </row>
        <row r="369"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J369">
            <v>0</v>
          </cell>
        </row>
        <row r="370"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J370">
            <v>0</v>
          </cell>
        </row>
        <row r="371"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J371">
            <v>0</v>
          </cell>
        </row>
        <row r="373"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J373">
            <v>0</v>
          </cell>
        </row>
        <row r="374"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J374">
            <v>0</v>
          </cell>
        </row>
        <row r="375"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J375">
            <v>0</v>
          </cell>
        </row>
        <row r="376"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J376">
            <v>0</v>
          </cell>
        </row>
        <row r="377"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J377">
            <v>0</v>
          </cell>
        </row>
        <row r="378"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J378">
            <v>0</v>
          </cell>
        </row>
        <row r="379"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J379">
            <v>0</v>
          </cell>
        </row>
        <row r="380"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J380">
            <v>0</v>
          </cell>
        </row>
        <row r="381"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J381">
            <v>0</v>
          </cell>
        </row>
        <row r="382"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J382">
            <v>0</v>
          </cell>
        </row>
        <row r="383"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J383">
            <v>0</v>
          </cell>
        </row>
        <row r="384"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J384">
            <v>0</v>
          </cell>
        </row>
        <row r="386">
          <cell r="J386">
            <v>1296279.3999999999</v>
          </cell>
          <cell r="K386">
            <v>1325761.2</v>
          </cell>
          <cell r="L386">
            <v>1884620.9</v>
          </cell>
          <cell r="M386">
            <v>2024309.2</v>
          </cell>
          <cell r="N386">
            <v>2415926</v>
          </cell>
          <cell r="O386">
            <v>2897355.9</v>
          </cell>
          <cell r="P386">
            <v>1123930.7</v>
          </cell>
          <cell r="Q386">
            <v>764891.5</v>
          </cell>
          <cell r="R386">
            <v>583188.19999999995</v>
          </cell>
          <cell r="S386">
            <v>604261.19999999995</v>
          </cell>
          <cell r="T386">
            <v>645601.6</v>
          </cell>
          <cell r="U386">
            <v>664815.4</v>
          </cell>
          <cell r="V386">
            <v>536471.69999999995</v>
          </cell>
          <cell r="W386">
            <v>579594.69999999995</v>
          </cell>
          <cell r="X386">
            <v>825671.8</v>
          </cell>
          <cell r="Y386">
            <v>1032496.9</v>
          </cell>
          <cell r="Z386">
            <v>1117128.3</v>
          </cell>
          <cell r="AA386">
            <v>1368780.6</v>
          </cell>
          <cell r="AB386">
            <v>1081850.8999999999</v>
          </cell>
          <cell r="AC386">
            <v>719751</v>
          </cell>
          <cell r="AD386">
            <v>607807.1</v>
          </cell>
          <cell r="AE386">
            <v>593343.9</v>
          </cell>
          <cell r="AF386">
            <v>649558.69999999995</v>
          </cell>
          <cell r="AG386">
            <v>631979</v>
          </cell>
          <cell r="AH386">
            <v>577588.6</v>
          </cell>
          <cell r="AJ386">
            <v>1325761.2</v>
          </cell>
        </row>
        <row r="387"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1013791.2</v>
          </cell>
          <cell r="Q387">
            <v>709271.3</v>
          </cell>
          <cell r="R387">
            <v>542958.6</v>
          </cell>
          <cell r="S387">
            <v>559348.5</v>
          </cell>
          <cell r="T387">
            <v>592054.80000000005</v>
          </cell>
          <cell r="U387">
            <v>615326.9</v>
          </cell>
          <cell r="V387">
            <v>500599.1</v>
          </cell>
          <cell r="W387">
            <v>540802.9</v>
          </cell>
          <cell r="X387">
            <v>771444.1</v>
          </cell>
          <cell r="Y387">
            <v>940468.6</v>
          </cell>
          <cell r="Z387">
            <v>1015999.4</v>
          </cell>
          <cell r="AA387">
            <v>1252801.5</v>
          </cell>
          <cell r="AB387">
            <v>954517.3</v>
          </cell>
          <cell r="AC387">
            <v>665033.5</v>
          </cell>
          <cell r="AD387">
            <v>564774.19999999995</v>
          </cell>
          <cell r="AE387">
            <v>547471.30000000005</v>
          </cell>
          <cell r="AF387">
            <v>589159.4</v>
          </cell>
          <cell r="AG387">
            <v>583850.6</v>
          </cell>
          <cell r="AH387">
            <v>540698.4</v>
          </cell>
          <cell r="AJ387">
            <v>0</v>
          </cell>
        </row>
        <row r="388"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233923.4</v>
          </cell>
          <cell r="Q388">
            <v>178259.7</v>
          </cell>
          <cell r="R388">
            <v>177055.9</v>
          </cell>
          <cell r="S388">
            <v>200206.6</v>
          </cell>
          <cell r="T388">
            <v>191516.1</v>
          </cell>
          <cell r="U388">
            <v>199028.8</v>
          </cell>
          <cell r="V388">
            <v>195134</v>
          </cell>
          <cell r="W388">
            <v>170792.8</v>
          </cell>
          <cell r="X388">
            <v>189744.4</v>
          </cell>
          <cell r="Y388">
            <v>206368.8</v>
          </cell>
          <cell r="Z388">
            <v>209895.6</v>
          </cell>
          <cell r="AA388">
            <v>242502</v>
          </cell>
          <cell r="AB388">
            <v>230295.7</v>
          </cell>
          <cell r="AC388">
            <v>159414.79999999999</v>
          </cell>
          <cell r="AD388">
            <v>170324.5</v>
          </cell>
          <cell r="AE388">
            <v>191179.6</v>
          </cell>
          <cell r="AF388">
            <v>187421.4</v>
          </cell>
          <cell r="AG388">
            <v>191759.3</v>
          </cell>
          <cell r="AH388">
            <v>181008.3</v>
          </cell>
          <cell r="AJ388">
            <v>0</v>
          </cell>
        </row>
        <row r="389">
          <cell r="J389">
            <v>806360.90000000014</v>
          </cell>
          <cell r="K389">
            <v>739997.1</v>
          </cell>
          <cell r="L389">
            <v>796867.7</v>
          </cell>
          <cell r="M389">
            <v>837606.7</v>
          </cell>
          <cell r="N389">
            <v>912654.1</v>
          </cell>
          <cell r="O389">
            <v>1008369.8</v>
          </cell>
          <cell r="P389">
            <v>562228.69999999995</v>
          </cell>
          <cell r="Q389">
            <v>467307.5</v>
          </cell>
          <cell r="R389">
            <v>463218.6</v>
          </cell>
          <cell r="S389">
            <v>532249</v>
          </cell>
          <cell r="T389">
            <v>524545.5</v>
          </cell>
          <cell r="U389">
            <v>550006.1</v>
          </cell>
          <cell r="V389">
            <v>503996</v>
          </cell>
          <cell r="W389">
            <v>465480.9</v>
          </cell>
          <cell r="X389">
            <v>504928.7</v>
          </cell>
          <cell r="Y389">
            <v>550196.9</v>
          </cell>
          <cell r="Z389">
            <v>573764.19999999995</v>
          </cell>
          <cell r="AA389">
            <v>661897.80000000005</v>
          </cell>
          <cell r="AB389">
            <v>529526.19999999995</v>
          </cell>
          <cell r="AC389">
            <v>472651.8</v>
          </cell>
          <cell r="AD389">
            <v>451989.8</v>
          </cell>
          <cell r="AE389">
            <v>510335.2</v>
          </cell>
          <cell r="AF389">
            <v>542912.19999999995</v>
          </cell>
          <cell r="AG389">
            <v>538975.69999999995</v>
          </cell>
          <cell r="AH389">
            <v>479714.6</v>
          </cell>
          <cell r="AJ389">
            <v>739997.1</v>
          </cell>
        </row>
        <row r="390">
          <cell r="J390">
            <v>164105.19999999998</v>
          </cell>
          <cell r="K390">
            <v>165246.5</v>
          </cell>
          <cell r="L390">
            <v>171837.6</v>
          </cell>
          <cell r="M390">
            <v>166684.20000000001</v>
          </cell>
          <cell r="N390">
            <v>157808.79999999999</v>
          </cell>
          <cell r="O390">
            <v>164584.4</v>
          </cell>
          <cell r="P390">
            <v>160545.60000000001</v>
          </cell>
          <cell r="Q390">
            <v>140193.5</v>
          </cell>
          <cell r="R390">
            <v>65319</v>
          </cell>
          <cell r="S390">
            <v>104887.4</v>
          </cell>
          <cell r="T390">
            <v>80046.7</v>
          </cell>
          <cell r="U390">
            <v>136234.4</v>
          </cell>
          <cell r="V390">
            <v>130494.8</v>
          </cell>
          <cell r="W390">
            <v>99695.2</v>
          </cell>
          <cell r="X390">
            <v>127483.1</v>
          </cell>
          <cell r="Y390">
            <v>125612.3</v>
          </cell>
          <cell r="Z390">
            <v>144363.70000000001</v>
          </cell>
          <cell r="AA390">
            <v>136818.70000000001</v>
          </cell>
          <cell r="AB390">
            <v>202337.3</v>
          </cell>
          <cell r="AC390">
            <v>150608.4</v>
          </cell>
          <cell r="AD390">
            <v>78722.8</v>
          </cell>
          <cell r="AE390">
            <v>110354.2</v>
          </cell>
          <cell r="AF390">
            <v>130074.4</v>
          </cell>
          <cell r="AG390">
            <v>158676.4</v>
          </cell>
          <cell r="AH390">
            <v>175170.7</v>
          </cell>
          <cell r="AJ390">
            <v>165246.5</v>
          </cell>
        </row>
        <row r="391">
          <cell r="J391">
            <v>801403.00000000012</v>
          </cell>
          <cell r="K391">
            <v>763335.8</v>
          </cell>
          <cell r="L391">
            <v>818096.4</v>
          </cell>
          <cell r="M391">
            <v>837081.3</v>
          </cell>
          <cell r="N391">
            <v>879807.2</v>
          </cell>
          <cell r="O391">
            <v>829691.9</v>
          </cell>
          <cell r="P391">
            <v>762936.6</v>
          </cell>
          <cell r="Q391">
            <v>726213.3</v>
          </cell>
          <cell r="R391">
            <v>729068.5</v>
          </cell>
          <cell r="S391">
            <v>737530.8</v>
          </cell>
          <cell r="T391">
            <v>684230.9</v>
          </cell>
          <cell r="U391">
            <v>628811.30000000005</v>
          </cell>
          <cell r="V391">
            <v>702173.3</v>
          </cell>
          <cell r="W391">
            <v>701468.1</v>
          </cell>
          <cell r="X391">
            <v>739766.5</v>
          </cell>
          <cell r="Y391">
            <v>775436.9</v>
          </cell>
          <cell r="Z391">
            <v>763423.1</v>
          </cell>
          <cell r="AA391">
            <v>759810.9</v>
          </cell>
          <cell r="AB391">
            <v>784121</v>
          </cell>
          <cell r="AC391">
            <v>738290.9</v>
          </cell>
          <cell r="AD391">
            <v>750105.3</v>
          </cell>
          <cell r="AE391">
            <v>731052.1</v>
          </cell>
          <cell r="AF391">
            <v>702646</v>
          </cell>
          <cell r="AG391">
            <v>639276.80000000005</v>
          </cell>
          <cell r="AH391">
            <v>696801.5</v>
          </cell>
          <cell r="AJ391">
            <v>763335.8</v>
          </cell>
        </row>
        <row r="392">
          <cell r="J392">
            <v>38699.1</v>
          </cell>
          <cell r="K392">
            <v>38044.1</v>
          </cell>
          <cell r="L392">
            <v>38857.599999999999</v>
          </cell>
          <cell r="M392">
            <v>39414.699999999997</v>
          </cell>
          <cell r="N392">
            <v>37883.5</v>
          </cell>
          <cell r="O392">
            <v>39056.9</v>
          </cell>
          <cell r="P392">
            <v>38249.9</v>
          </cell>
          <cell r="Q392">
            <v>37764.5</v>
          </cell>
          <cell r="R392">
            <v>34032.300000000003</v>
          </cell>
          <cell r="S392">
            <v>14096.8</v>
          </cell>
          <cell r="T392">
            <v>37132.800000000003</v>
          </cell>
          <cell r="U392">
            <v>37970.5</v>
          </cell>
          <cell r="V392">
            <v>36538.400000000001</v>
          </cell>
          <cell r="W392">
            <v>36183</v>
          </cell>
          <cell r="X392">
            <v>36683</v>
          </cell>
          <cell r="Y392">
            <v>37821.699999999997</v>
          </cell>
          <cell r="Z392">
            <v>36312.699999999997</v>
          </cell>
          <cell r="AA392">
            <v>37023.699999999997</v>
          </cell>
          <cell r="AB392">
            <v>34070.5</v>
          </cell>
          <cell r="AC392">
            <v>34269.9</v>
          </cell>
          <cell r="AD392">
            <v>33430.1</v>
          </cell>
          <cell r="AE392">
            <v>33384.199999999997</v>
          </cell>
          <cell r="AF392">
            <v>31422.7</v>
          </cell>
          <cell r="AG392">
            <v>31843.1</v>
          </cell>
          <cell r="AH392">
            <v>30756.2</v>
          </cell>
          <cell r="AJ392">
            <v>38044.1</v>
          </cell>
        </row>
        <row r="393">
          <cell r="J393">
            <v>344995.8</v>
          </cell>
          <cell r="K393">
            <v>350737</v>
          </cell>
          <cell r="L393">
            <v>377360.2</v>
          </cell>
          <cell r="M393">
            <v>426303.7</v>
          </cell>
          <cell r="N393">
            <v>473008.2</v>
          </cell>
          <cell r="O393">
            <v>493657.5</v>
          </cell>
          <cell r="P393">
            <v>395922.3</v>
          </cell>
          <cell r="Q393">
            <v>329515.90000000002</v>
          </cell>
          <cell r="R393">
            <v>304976.8</v>
          </cell>
          <cell r="S393">
            <v>351623.1</v>
          </cell>
          <cell r="T393">
            <v>284636.7</v>
          </cell>
          <cell r="U393">
            <v>287802.40000000002</v>
          </cell>
          <cell r="V393">
            <v>303719.3</v>
          </cell>
          <cell r="W393">
            <v>300783</v>
          </cell>
          <cell r="X393">
            <v>332848.7</v>
          </cell>
          <cell r="Y393">
            <v>379975.1</v>
          </cell>
          <cell r="Z393">
            <v>392604.4</v>
          </cell>
          <cell r="AA393">
            <v>444501.7</v>
          </cell>
          <cell r="AB393">
            <v>344937.7</v>
          </cell>
          <cell r="AC393">
            <v>322228.5</v>
          </cell>
          <cell r="AD393">
            <v>302050.3</v>
          </cell>
          <cell r="AE393">
            <v>333084.5</v>
          </cell>
          <cell r="AF393">
            <v>298609.40000000002</v>
          </cell>
          <cell r="AG393">
            <v>275859.8</v>
          </cell>
          <cell r="AH393">
            <v>306490.59999999998</v>
          </cell>
          <cell r="AJ393">
            <v>350737</v>
          </cell>
        </row>
        <row r="394">
          <cell r="J394">
            <v>9178.3000000000011</v>
          </cell>
          <cell r="K394">
            <v>8723.9</v>
          </cell>
          <cell r="L394">
            <v>9300.5</v>
          </cell>
          <cell r="M394">
            <v>9523.7000000000007</v>
          </cell>
          <cell r="N394">
            <v>9824</v>
          </cell>
          <cell r="O394">
            <v>11245.1</v>
          </cell>
          <cell r="P394">
            <v>9972</v>
          </cell>
          <cell r="Q394">
            <v>8478.7000000000007</v>
          </cell>
          <cell r="R394">
            <v>8627.9</v>
          </cell>
          <cell r="S394">
            <v>8356.5</v>
          </cell>
          <cell r="T394">
            <v>7820.9</v>
          </cell>
          <cell r="U394">
            <v>8192</v>
          </cell>
          <cell r="V394">
            <v>7555.5</v>
          </cell>
          <cell r="W394">
            <v>7281.6</v>
          </cell>
          <cell r="X394">
            <v>7754.5</v>
          </cell>
          <cell r="Y394">
            <v>8539.1</v>
          </cell>
          <cell r="Z394">
            <v>8316.6</v>
          </cell>
          <cell r="AA394">
            <v>10013.6</v>
          </cell>
          <cell r="AB394">
            <v>8401.2999999999993</v>
          </cell>
          <cell r="AC394">
            <v>7080.6</v>
          </cell>
          <cell r="AD394">
            <v>7548.8</v>
          </cell>
          <cell r="AE394">
            <v>5992.5</v>
          </cell>
          <cell r="AF394">
            <v>6198.5</v>
          </cell>
          <cell r="AG394">
            <v>6397.4</v>
          </cell>
          <cell r="AH394">
            <v>6331.8</v>
          </cell>
          <cell r="AJ394">
            <v>8723.9</v>
          </cell>
        </row>
        <row r="395"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J395">
            <v>0</v>
          </cell>
        </row>
        <row r="396"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J396">
            <v>0</v>
          </cell>
        </row>
        <row r="397"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J397">
            <v>0</v>
          </cell>
        </row>
        <row r="399"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J399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J400">
            <v>0</v>
          </cell>
        </row>
        <row r="402"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-3921</v>
          </cell>
          <cell r="Q402">
            <v>19797.2</v>
          </cell>
          <cell r="R402">
            <v>19737.7</v>
          </cell>
          <cell r="S402">
            <v>11992.6</v>
          </cell>
          <cell r="T402">
            <v>-8783.7000000000007</v>
          </cell>
          <cell r="U402">
            <v>11271.1</v>
          </cell>
          <cell r="V402">
            <v>13061.9</v>
          </cell>
          <cell r="W402">
            <v>11847.4</v>
          </cell>
          <cell r="X402">
            <v>12836.8</v>
          </cell>
          <cell r="Y402">
            <v>11515.5</v>
          </cell>
          <cell r="Z402">
            <v>11173.4</v>
          </cell>
          <cell r="AA402">
            <v>10662.7</v>
          </cell>
          <cell r="AB402">
            <v>65281.1</v>
          </cell>
          <cell r="AC402">
            <v>12503.1</v>
          </cell>
          <cell r="AD402">
            <v>12713.6</v>
          </cell>
          <cell r="AE402">
            <v>25557.3</v>
          </cell>
          <cell r="AF402">
            <v>15321</v>
          </cell>
          <cell r="AG402">
            <v>12260.5</v>
          </cell>
          <cell r="AH402">
            <v>14768.9</v>
          </cell>
          <cell r="AJ402">
            <v>0</v>
          </cell>
        </row>
        <row r="404">
          <cell r="J404">
            <v>1321903.2</v>
          </cell>
          <cell r="K404">
            <v>1064411.8999999999</v>
          </cell>
          <cell r="L404">
            <v>-2107388.2000000002</v>
          </cell>
          <cell r="M404">
            <v>52582.9</v>
          </cell>
          <cell r="N404">
            <v>-3356944</v>
          </cell>
          <cell r="O404">
            <v>-2260152.7000000002</v>
          </cell>
          <cell r="P404">
            <v>3782861.3</v>
          </cell>
          <cell r="Q404">
            <v>3330182.1</v>
          </cell>
          <cell r="R404">
            <v>1282169.6000000001</v>
          </cell>
          <cell r="S404">
            <v>-2005921.5</v>
          </cell>
          <cell r="T404">
            <v>342634.2</v>
          </cell>
          <cell r="U404">
            <v>865649.8</v>
          </cell>
          <cell r="V404">
            <v>-740055</v>
          </cell>
          <cell r="W404">
            <v>-1081304.7</v>
          </cell>
          <cell r="X404">
            <v>-2855529.1</v>
          </cell>
          <cell r="Y404">
            <v>-979336.3</v>
          </cell>
          <cell r="Z404">
            <v>-2510171.5</v>
          </cell>
          <cell r="AA404">
            <v>905465.6</v>
          </cell>
          <cell r="AB404">
            <v>3908644.9</v>
          </cell>
          <cell r="AC404">
            <v>2489952.9</v>
          </cell>
          <cell r="AD404">
            <v>1867514.3</v>
          </cell>
          <cell r="AE404">
            <v>-1403851.8</v>
          </cell>
          <cell r="AF404">
            <v>-66635</v>
          </cell>
          <cell r="AG404">
            <v>524532.19999999995</v>
          </cell>
          <cell r="AH404">
            <v>-654843</v>
          </cell>
          <cell r="AJ404">
            <v>1064411.8999999999</v>
          </cell>
        </row>
        <row r="405"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3153852.5</v>
          </cell>
          <cell r="Q405">
            <v>3054839.1</v>
          </cell>
          <cell r="R405">
            <v>1213254.1000000001</v>
          </cell>
          <cell r="S405">
            <v>-1777336.3</v>
          </cell>
          <cell r="T405">
            <v>253060.2</v>
          </cell>
          <cell r="U405">
            <v>751130</v>
          </cell>
          <cell r="V405">
            <v>-677459.7</v>
          </cell>
          <cell r="W405">
            <v>-1037868</v>
          </cell>
          <cell r="X405">
            <v>-2409529.6</v>
          </cell>
          <cell r="Y405">
            <v>-880218.1</v>
          </cell>
          <cell r="Z405">
            <v>-2373836.9</v>
          </cell>
          <cell r="AA405">
            <v>1032778.5</v>
          </cell>
          <cell r="AB405">
            <v>2984072.4</v>
          </cell>
          <cell r="AC405">
            <v>2261720.2999999998</v>
          </cell>
          <cell r="AD405">
            <v>1769201.7</v>
          </cell>
          <cell r="AE405">
            <v>-1167822.8</v>
          </cell>
          <cell r="AF405">
            <v>-171610</v>
          </cell>
          <cell r="AG405">
            <v>398453.2</v>
          </cell>
          <cell r="AH405">
            <v>-515002.5</v>
          </cell>
          <cell r="AJ405">
            <v>0</v>
          </cell>
        </row>
        <row r="406"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561406.19999999995</v>
          </cell>
          <cell r="Q406">
            <v>228241.8</v>
          </cell>
          <cell r="R406">
            <v>210041.1</v>
          </cell>
          <cell r="S406">
            <v>-377401.7</v>
          </cell>
          <cell r="T406">
            <v>63284.2</v>
          </cell>
          <cell r="U406">
            <v>-57943.7</v>
          </cell>
          <cell r="V406">
            <v>141426.29999999999</v>
          </cell>
          <cell r="W406">
            <v>188651.3</v>
          </cell>
          <cell r="X406">
            <v>-247119.2</v>
          </cell>
          <cell r="Y406">
            <v>-80311.199999999997</v>
          </cell>
          <cell r="Z406">
            <v>-287330.3</v>
          </cell>
          <cell r="AA406">
            <v>-222371.6</v>
          </cell>
          <cell r="AB406">
            <v>662790.40000000002</v>
          </cell>
          <cell r="AC406">
            <v>11269.1</v>
          </cell>
          <cell r="AD406">
            <v>254834.5</v>
          </cell>
          <cell r="AE406">
            <v>-208411.9</v>
          </cell>
          <cell r="AF406">
            <v>-111919.3</v>
          </cell>
          <cell r="AG406">
            <v>87587.199999999997</v>
          </cell>
          <cell r="AH406">
            <v>160149.79999999999</v>
          </cell>
          <cell r="AJ406">
            <v>0</v>
          </cell>
        </row>
        <row r="407">
          <cell r="J407">
            <v>827801.3</v>
          </cell>
          <cell r="K407">
            <v>600662.30000000005</v>
          </cell>
          <cell r="L407">
            <v>-866391.9</v>
          </cell>
          <cell r="M407">
            <v>20474.7</v>
          </cell>
          <cell r="N407">
            <v>-1200788.5</v>
          </cell>
          <cell r="O407">
            <v>-752318.1</v>
          </cell>
          <cell r="P407">
            <v>804792</v>
          </cell>
          <cell r="Q407">
            <v>654269.4</v>
          </cell>
          <cell r="R407">
            <v>669825.4</v>
          </cell>
          <cell r="S407">
            <v>-1359846</v>
          </cell>
          <cell r="T407">
            <v>109202.8</v>
          </cell>
          <cell r="U407">
            <v>185944.6</v>
          </cell>
          <cell r="V407">
            <v>135611</v>
          </cell>
          <cell r="W407">
            <v>760910.2</v>
          </cell>
          <cell r="X407">
            <v>-752247.4</v>
          </cell>
          <cell r="Y407">
            <v>-309954</v>
          </cell>
          <cell r="Z407">
            <v>-954546.5</v>
          </cell>
          <cell r="AA407">
            <v>356728.1</v>
          </cell>
          <cell r="AB407">
            <v>158250.20000000001</v>
          </cell>
          <cell r="AC407">
            <v>656779.30000000005</v>
          </cell>
          <cell r="AD407">
            <v>684652.9</v>
          </cell>
          <cell r="AE407">
            <v>-1000600.7</v>
          </cell>
          <cell r="AF407">
            <v>-264495.09999999998</v>
          </cell>
          <cell r="AG407">
            <v>556528.9</v>
          </cell>
          <cell r="AH407">
            <v>232940.5</v>
          </cell>
          <cell r="AJ407">
            <v>600662.30000000005</v>
          </cell>
        </row>
        <row r="408">
          <cell r="J408">
            <v>186818.3</v>
          </cell>
          <cell r="K408">
            <v>147131.9</v>
          </cell>
          <cell r="L408">
            <v>-201340.6</v>
          </cell>
          <cell r="M408">
            <v>4541.7</v>
          </cell>
          <cell r="N408">
            <v>-231107.4</v>
          </cell>
          <cell r="O408">
            <v>-137531.9</v>
          </cell>
          <cell r="P408">
            <v>139139.1</v>
          </cell>
          <cell r="Q408">
            <v>1116874.7</v>
          </cell>
          <cell r="R408">
            <v>-152697.4</v>
          </cell>
          <cell r="S408">
            <v>-15302.7</v>
          </cell>
          <cell r="T408">
            <v>-547967.1</v>
          </cell>
          <cell r="U408">
            <v>-49599.199999999997</v>
          </cell>
          <cell r="V408">
            <v>309169.2</v>
          </cell>
          <cell r="W408">
            <v>13272.1</v>
          </cell>
          <cell r="X408">
            <v>-114309.4</v>
          </cell>
          <cell r="Y408">
            <v>-224581.4</v>
          </cell>
          <cell r="Z408">
            <v>53054.5</v>
          </cell>
          <cell r="AA408">
            <v>-385078.6</v>
          </cell>
          <cell r="AB408">
            <v>535158.9</v>
          </cell>
          <cell r="AC408">
            <v>1194128.5</v>
          </cell>
          <cell r="AD408">
            <v>-106096.3</v>
          </cell>
          <cell r="AE408">
            <v>-382168.1</v>
          </cell>
          <cell r="AF408">
            <v>-464055.9</v>
          </cell>
          <cell r="AG408">
            <v>-271135.90000000002</v>
          </cell>
          <cell r="AH408">
            <v>34161.699999999997</v>
          </cell>
          <cell r="AJ408">
            <v>147131.9</v>
          </cell>
        </row>
        <row r="409">
          <cell r="J409">
            <v>956312.1</v>
          </cell>
          <cell r="K409">
            <v>729041.8</v>
          </cell>
          <cell r="L409">
            <v>-1065249.3</v>
          </cell>
          <cell r="M409">
            <v>25015.599999999999</v>
          </cell>
          <cell r="N409">
            <v>-1408480.3</v>
          </cell>
          <cell r="O409">
            <v>-742397.5</v>
          </cell>
          <cell r="P409">
            <v>-114513.1</v>
          </cell>
          <cell r="Q409">
            <v>1639003.8</v>
          </cell>
          <cell r="R409">
            <v>2163260.6</v>
          </cell>
          <cell r="S409">
            <v>-1628652.1</v>
          </cell>
          <cell r="T409">
            <v>1466214.2</v>
          </cell>
          <cell r="U409">
            <v>-1616322.7</v>
          </cell>
          <cell r="V409">
            <v>-575174.6</v>
          </cell>
          <cell r="W409">
            <v>1383943.8</v>
          </cell>
          <cell r="X409">
            <v>-1142542.2</v>
          </cell>
          <cell r="Y409">
            <v>-27305.3</v>
          </cell>
          <cell r="Z409">
            <v>107290.4</v>
          </cell>
          <cell r="AA409">
            <v>-1212669.2</v>
          </cell>
          <cell r="AB409">
            <v>-664144.5</v>
          </cell>
          <cell r="AC409">
            <v>1198016.6000000001</v>
          </cell>
          <cell r="AD409">
            <v>2830586.4</v>
          </cell>
          <cell r="AE409">
            <v>-761778.2</v>
          </cell>
          <cell r="AF409">
            <v>912376.1</v>
          </cell>
          <cell r="AG409">
            <v>-1567350.5</v>
          </cell>
          <cell r="AH409">
            <v>-621098.1</v>
          </cell>
          <cell r="AJ409">
            <v>729041.8</v>
          </cell>
        </row>
        <row r="410">
          <cell r="J410">
            <v>12182.4</v>
          </cell>
          <cell r="K410">
            <v>10069.700000000001</v>
          </cell>
          <cell r="L410">
            <v>-14766.3</v>
          </cell>
          <cell r="M410">
            <v>378.8</v>
          </cell>
          <cell r="N410">
            <v>-19299.099999999999</v>
          </cell>
          <cell r="O410">
            <v>-12683.1</v>
          </cell>
          <cell r="P410">
            <v>1552</v>
          </cell>
          <cell r="Q410">
            <v>31631.7</v>
          </cell>
          <cell r="R410">
            <v>47078.8</v>
          </cell>
          <cell r="S410">
            <v>-19521.5</v>
          </cell>
          <cell r="T410">
            <v>15404.1</v>
          </cell>
          <cell r="U410">
            <v>-1072</v>
          </cell>
          <cell r="V410">
            <v>-12680.5</v>
          </cell>
          <cell r="W410">
            <v>15518.2</v>
          </cell>
          <cell r="X410">
            <v>-26594.7</v>
          </cell>
          <cell r="Y410">
            <v>6090</v>
          </cell>
          <cell r="Z410">
            <v>-21896.5</v>
          </cell>
          <cell r="AA410">
            <v>-28051.1</v>
          </cell>
          <cell r="AB410">
            <v>-10941.1</v>
          </cell>
          <cell r="AC410">
            <v>30600.6</v>
          </cell>
          <cell r="AD410">
            <v>60400.4</v>
          </cell>
          <cell r="AE410">
            <v>-8411.5</v>
          </cell>
          <cell r="AF410">
            <v>5906.3</v>
          </cell>
          <cell r="AG410">
            <v>7372.5</v>
          </cell>
          <cell r="AH410">
            <v>-14628.9</v>
          </cell>
          <cell r="AJ410">
            <v>10069.700000000001</v>
          </cell>
        </row>
        <row r="411">
          <cell r="J411">
            <v>358148.3</v>
          </cell>
          <cell r="K411">
            <v>284392.40000000002</v>
          </cell>
          <cell r="L411">
            <v>-407879.4</v>
          </cell>
          <cell r="M411">
            <v>10657.9</v>
          </cell>
          <cell r="N411">
            <v>-640140.30000000005</v>
          </cell>
          <cell r="O411">
            <v>-377171.4</v>
          </cell>
          <cell r="P411">
            <v>584049.5</v>
          </cell>
          <cell r="Q411">
            <v>794481.1</v>
          </cell>
          <cell r="R411">
            <v>346743.9</v>
          </cell>
          <cell r="S411">
            <v>-177536.9</v>
          </cell>
          <cell r="T411">
            <v>172574</v>
          </cell>
          <cell r="U411">
            <v>-470815.2</v>
          </cell>
          <cell r="V411">
            <v>-95413.7</v>
          </cell>
          <cell r="W411">
            <v>423705.3</v>
          </cell>
          <cell r="X411">
            <v>-745912.8</v>
          </cell>
          <cell r="Y411">
            <v>-217541.5</v>
          </cell>
          <cell r="Z411">
            <v>-534666.80000000005</v>
          </cell>
          <cell r="AA411">
            <v>96352.9</v>
          </cell>
          <cell r="AB411">
            <v>-81292.3</v>
          </cell>
          <cell r="AC411">
            <v>547456.30000000005</v>
          </cell>
          <cell r="AD411">
            <v>550410.5</v>
          </cell>
          <cell r="AE411">
            <v>71265.8</v>
          </cell>
          <cell r="AF411">
            <v>99672</v>
          </cell>
          <cell r="AG411">
            <v>-391749.3</v>
          </cell>
          <cell r="AH411">
            <v>-126864.4</v>
          </cell>
          <cell r="AJ411">
            <v>284392.40000000002</v>
          </cell>
        </row>
        <row r="412">
          <cell r="J412">
            <v>9261.2000000000007</v>
          </cell>
          <cell r="K412">
            <v>6959.2</v>
          </cell>
          <cell r="L412">
            <v>-10212.6</v>
          </cell>
          <cell r="M412">
            <v>235.6</v>
          </cell>
          <cell r="N412">
            <v>-13246.8</v>
          </cell>
          <cell r="O412">
            <v>-8688.1</v>
          </cell>
          <cell r="P412">
            <v>14086.4</v>
          </cell>
          <cell r="Q412">
            <v>10204</v>
          </cell>
          <cell r="R412">
            <v>21950.5</v>
          </cell>
          <cell r="S412">
            <v>-15345.1</v>
          </cell>
          <cell r="T412">
            <v>1384.3</v>
          </cell>
          <cell r="U412">
            <v>2599.5</v>
          </cell>
          <cell r="V412">
            <v>-1285.8</v>
          </cell>
          <cell r="W412">
            <v>10197.9</v>
          </cell>
          <cell r="X412">
            <v>-12295.9</v>
          </cell>
          <cell r="Y412">
            <v>-626.29999999999995</v>
          </cell>
          <cell r="Z412">
            <v>-18691.8</v>
          </cell>
          <cell r="AA412">
            <v>-6945.3</v>
          </cell>
          <cell r="AB412">
            <v>6683.4</v>
          </cell>
          <cell r="AC412">
            <v>1930.8</v>
          </cell>
          <cell r="AD412">
            <v>41186.6</v>
          </cell>
          <cell r="AE412">
            <v>-9384.7999999999993</v>
          </cell>
          <cell r="AF412">
            <v>-6275.7</v>
          </cell>
          <cell r="AG412">
            <v>-1130.4000000000001</v>
          </cell>
          <cell r="AH412">
            <v>-592.1</v>
          </cell>
          <cell r="AJ412">
            <v>6959.2</v>
          </cell>
        </row>
        <row r="413"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J413">
            <v>0</v>
          </cell>
        </row>
        <row r="414"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J414">
            <v>0</v>
          </cell>
        </row>
        <row r="415"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J415">
            <v>0</v>
          </cell>
        </row>
        <row r="417">
          <cell r="J417">
            <v>79280.600000000006</v>
          </cell>
          <cell r="K417">
            <v>86994.6</v>
          </cell>
          <cell r="L417">
            <v>-88298.6</v>
          </cell>
          <cell r="M417">
            <v>18052.099999999999</v>
          </cell>
          <cell r="N417">
            <v>-172131.8</v>
          </cell>
          <cell r="O417">
            <v>-147753.79999999999</v>
          </cell>
          <cell r="P417">
            <v>169136.6</v>
          </cell>
          <cell r="Q417">
            <v>152849.70000000001</v>
          </cell>
          <cell r="R417">
            <v>55601.8</v>
          </cell>
          <cell r="S417">
            <v>-99455.5</v>
          </cell>
          <cell r="T417">
            <v>18952.8</v>
          </cell>
          <cell r="U417">
            <v>42384.1</v>
          </cell>
          <cell r="V417">
            <v>-40905.199999999997</v>
          </cell>
          <cell r="W417">
            <v>-53639.1</v>
          </cell>
          <cell r="X417">
            <v>-131836.9</v>
          </cell>
          <cell r="Y417">
            <v>-32565.200000000001</v>
          </cell>
          <cell r="Z417">
            <v>-110906.1</v>
          </cell>
          <cell r="AA417">
            <v>46248.9</v>
          </cell>
          <cell r="AB417">
            <v>176534.9</v>
          </cell>
          <cell r="AC417">
            <v>109136</v>
          </cell>
          <cell r="AD417">
            <v>85606</v>
          </cell>
          <cell r="AE417">
            <v>-69338.7</v>
          </cell>
          <cell r="AF417">
            <v>-117.7</v>
          </cell>
          <cell r="AG417">
            <v>25845.3</v>
          </cell>
          <cell r="AH417">
            <v>-39457.599999999999</v>
          </cell>
          <cell r="AJ417">
            <v>86994.6</v>
          </cell>
        </row>
        <row r="418"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139252.29999999999</v>
          </cell>
          <cell r="Q418">
            <v>141163</v>
          </cell>
          <cell r="R418">
            <v>52871.4</v>
          </cell>
          <cell r="S418">
            <v>-88867.199999999997</v>
          </cell>
          <cell r="T418">
            <v>13974.7</v>
          </cell>
          <cell r="U418">
            <v>37262.300000000003</v>
          </cell>
          <cell r="V418">
            <v>-37630.199999999997</v>
          </cell>
          <cell r="W418">
            <v>-52388.800000000003</v>
          </cell>
          <cell r="X418">
            <v>-109432.2</v>
          </cell>
          <cell r="Y418">
            <v>-29802.9</v>
          </cell>
          <cell r="Z418">
            <v>-105294.5</v>
          </cell>
          <cell r="AA418">
            <v>53198.2</v>
          </cell>
          <cell r="AB418">
            <v>132469.79999999999</v>
          </cell>
          <cell r="AC418">
            <v>100180.1</v>
          </cell>
          <cell r="AD418">
            <v>81259.600000000006</v>
          </cell>
          <cell r="AE418">
            <v>-58079</v>
          </cell>
          <cell r="AF418">
            <v>-6066.3</v>
          </cell>
          <cell r="AG418">
            <v>19060</v>
          </cell>
          <cell r="AH418">
            <v>-32211.9</v>
          </cell>
          <cell r="AJ418">
            <v>0</v>
          </cell>
        </row>
        <row r="419"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30239.8</v>
          </cell>
          <cell r="Q419">
            <v>7316.8</v>
          </cell>
          <cell r="R419">
            <v>13407.3</v>
          </cell>
          <cell r="S419">
            <v>-16792.8</v>
          </cell>
          <cell r="T419">
            <v>1411.2</v>
          </cell>
          <cell r="U419">
            <v>-2517.6</v>
          </cell>
          <cell r="V419">
            <v>4802.5</v>
          </cell>
          <cell r="W419">
            <v>11027.6</v>
          </cell>
          <cell r="X419">
            <v>-13177.6</v>
          </cell>
          <cell r="Y419">
            <v>-5785.7</v>
          </cell>
          <cell r="Z419">
            <v>-12242.9</v>
          </cell>
          <cell r="AA419">
            <v>-11363</v>
          </cell>
          <cell r="AB419">
            <v>35822</v>
          </cell>
          <cell r="AC419">
            <v>-1927.6</v>
          </cell>
          <cell r="AD419">
            <v>14582.8</v>
          </cell>
          <cell r="AE419">
            <v>-9709.4</v>
          </cell>
          <cell r="AF419">
            <v>-4395.8</v>
          </cell>
          <cell r="AG419">
            <v>3639.8</v>
          </cell>
          <cell r="AH419">
            <v>6834.3</v>
          </cell>
          <cell r="AJ419">
            <v>0</v>
          </cell>
        </row>
        <row r="420">
          <cell r="J420">
            <v>50723.4</v>
          </cell>
          <cell r="K420">
            <v>27559.4</v>
          </cell>
          <cell r="L420">
            <v>-52947.6</v>
          </cell>
          <cell r="M420">
            <v>10385.9</v>
          </cell>
          <cell r="N420">
            <v>-58963.6</v>
          </cell>
          <cell r="O420">
            <v>-48554.1</v>
          </cell>
          <cell r="P420">
            <v>33509</v>
          </cell>
          <cell r="Q420">
            <v>27738.799999999999</v>
          </cell>
          <cell r="R420">
            <v>38905.599999999999</v>
          </cell>
          <cell r="S420">
            <v>-67436.600000000006</v>
          </cell>
          <cell r="T420">
            <v>7831.8</v>
          </cell>
          <cell r="U420">
            <v>11874.6</v>
          </cell>
          <cell r="V420">
            <v>-60.6</v>
          </cell>
          <cell r="W420">
            <v>39718.9</v>
          </cell>
          <cell r="X420">
            <v>-42938.6</v>
          </cell>
          <cell r="Y420">
            <v>-17058.599999999999</v>
          </cell>
          <cell r="Z420">
            <v>-42497</v>
          </cell>
          <cell r="AA420">
            <v>25042.7</v>
          </cell>
          <cell r="AB420">
            <v>-7.4</v>
          </cell>
          <cell r="AC420">
            <v>24374.9</v>
          </cell>
          <cell r="AD420">
            <v>40323.4</v>
          </cell>
          <cell r="AE420">
            <v>-45226.7</v>
          </cell>
          <cell r="AF420">
            <v>-13768.6</v>
          </cell>
          <cell r="AG420">
            <v>30220</v>
          </cell>
          <cell r="AH420">
            <v>10196.200000000001</v>
          </cell>
          <cell r="AJ420">
            <v>27559.4</v>
          </cell>
        </row>
        <row r="421">
          <cell r="J421">
            <v>9320.6</v>
          </cell>
          <cell r="K421">
            <v>6367.7</v>
          </cell>
          <cell r="L421">
            <v>-9484.9</v>
          </cell>
          <cell r="M421">
            <v>1100.7</v>
          </cell>
          <cell r="N421">
            <v>-10547.6</v>
          </cell>
          <cell r="O421">
            <v>-8401.2000000000007</v>
          </cell>
          <cell r="P421">
            <v>3681.7</v>
          </cell>
          <cell r="Q421">
            <v>50000.7</v>
          </cell>
          <cell r="R421">
            <v>-7472.4</v>
          </cell>
          <cell r="S421">
            <v>-719.2</v>
          </cell>
          <cell r="T421">
            <v>-25002.7</v>
          </cell>
          <cell r="U421">
            <v>-1070.5999999999999</v>
          </cell>
          <cell r="V421">
            <v>13777.7</v>
          </cell>
          <cell r="W421">
            <v>300</v>
          </cell>
          <cell r="X421">
            <v>-7460.9</v>
          </cell>
          <cell r="Y421">
            <v>-8486.4</v>
          </cell>
          <cell r="Z421">
            <v>3899.9</v>
          </cell>
          <cell r="AA421">
            <v>-15253.1</v>
          </cell>
          <cell r="AB421">
            <v>21562.6</v>
          </cell>
          <cell r="AC421">
            <v>52674.8</v>
          </cell>
          <cell r="AD421">
            <v>-4579.6000000000004</v>
          </cell>
          <cell r="AE421">
            <v>-16978.7</v>
          </cell>
          <cell r="AF421">
            <v>-22054.9</v>
          </cell>
          <cell r="AG421">
            <v>-11021</v>
          </cell>
          <cell r="AH421">
            <v>650.4</v>
          </cell>
          <cell r="AJ421">
            <v>6367.7</v>
          </cell>
        </row>
        <row r="422">
          <cell r="J422">
            <v>54659.5</v>
          </cell>
          <cell r="K422">
            <v>35577.800000000003</v>
          </cell>
          <cell r="L422">
            <v>-45630.9</v>
          </cell>
          <cell r="M422">
            <v>9260.2999999999993</v>
          </cell>
          <cell r="N422">
            <v>-65983.899999999994</v>
          </cell>
          <cell r="O422">
            <v>-37834.1</v>
          </cell>
          <cell r="P422">
            <v>-7752.1</v>
          </cell>
          <cell r="Q422">
            <v>63568.5</v>
          </cell>
          <cell r="R422">
            <v>79565.3</v>
          </cell>
          <cell r="S422">
            <v>-69514.899999999994</v>
          </cell>
          <cell r="T422">
            <v>63322.400000000001</v>
          </cell>
          <cell r="U422">
            <v>-78973.100000000006</v>
          </cell>
          <cell r="V422">
            <v>-17070.2</v>
          </cell>
          <cell r="W422">
            <v>65804.899999999994</v>
          </cell>
          <cell r="X422">
            <v>-46758.9</v>
          </cell>
          <cell r="Y422">
            <v>3494.3</v>
          </cell>
          <cell r="Z422">
            <v>11811.4</v>
          </cell>
          <cell r="AA422">
            <v>-49652.4</v>
          </cell>
          <cell r="AB422">
            <v>-29394.1</v>
          </cell>
          <cell r="AC422">
            <v>48087.7</v>
          </cell>
          <cell r="AD422">
            <v>106137.2</v>
          </cell>
          <cell r="AE422">
            <v>-32218.9</v>
          </cell>
          <cell r="AF422">
            <v>43428.1</v>
          </cell>
          <cell r="AG422">
            <v>-87069.5</v>
          </cell>
          <cell r="AH422">
            <v>-4922.2</v>
          </cell>
          <cell r="AJ422">
            <v>35577.800000000003</v>
          </cell>
        </row>
        <row r="423">
          <cell r="J423">
            <v>2886.3</v>
          </cell>
          <cell r="K423">
            <v>2083.6</v>
          </cell>
          <cell r="L423">
            <v>-1626.7</v>
          </cell>
          <cell r="M423">
            <v>15.1</v>
          </cell>
          <cell r="N423">
            <v>-1602.5</v>
          </cell>
          <cell r="O423">
            <v>-1499.1</v>
          </cell>
          <cell r="P423">
            <v>983.2</v>
          </cell>
          <cell r="Q423">
            <v>3148.1</v>
          </cell>
          <cell r="R423">
            <v>7156.6</v>
          </cell>
          <cell r="S423">
            <v>5833.2</v>
          </cell>
          <cell r="T423">
            <v>-9972.2000000000007</v>
          </cell>
          <cell r="U423">
            <v>-1370.4</v>
          </cell>
          <cell r="V423">
            <v>-2633.5</v>
          </cell>
          <cell r="W423">
            <v>4671.8999999999996</v>
          </cell>
          <cell r="X423">
            <v>-2898.7</v>
          </cell>
          <cell r="Y423">
            <v>3700.2</v>
          </cell>
          <cell r="Z423">
            <v>-2859.5</v>
          </cell>
          <cell r="AA423">
            <v>-100.7</v>
          </cell>
          <cell r="AB423">
            <v>-2346.8000000000002</v>
          </cell>
          <cell r="AC423">
            <v>1842.9</v>
          </cell>
          <cell r="AD423">
            <v>6187.4</v>
          </cell>
          <cell r="AE423">
            <v>-3089.4</v>
          </cell>
          <cell r="AF423">
            <v>1065.5</v>
          </cell>
          <cell r="AG423">
            <v>-579.4</v>
          </cell>
          <cell r="AH423">
            <v>-3236.5</v>
          </cell>
          <cell r="AJ423">
            <v>2083.6</v>
          </cell>
        </row>
        <row r="424">
          <cell r="J424">
            <v>19422.400000000001</v>
          </cell>
          <cell r="K424">
            <v>13701.1</v>
          </cell>
          <cell r="L424">
            <v>-20345</v>
          </cell>
          <cell r="M424">
            <v>4134.8</v>
          </cell>
          <cell r="N424">
            <v>-33111.800000000003</v>
          </cell>
          <cell r="O424">
            <v>-27655.8</v>
          </cell>
          <cell r="P424">
            <v>29164.7</v>
          </cell>
          <cell r="Q424">
            <v>43147.6</v>
          </cell>
          <cell r="R424">
            <v>21654.3</v>
          </cell>
          <cell r="S424">
            <v>1146.7</v>
          </cell>
          <cell r="T424">
            <v>12393.7</v>
          </cell>
          <cell r="U424">
            <v>-19575.7</v>
          </cell>
          <cell r="V424">
            <v>5390</v>
          </cell>
          <cell r="W424">
            <v>27035.4</v>
          </cell>
          <cell r="X424">
            <v>-36317.800000000003</v>
          </cell>
          <cell r="Y424">
            <v>235.3</v>
          </cell>
          <cell r="Z424">
            <v>-13459.7</v>
          </cell>
          <cell r="AA424">
            <v>15376.8</v>
          </cell>
          <cell r="AB424">
            <v>-8162.9</v>
          </cell>
          <cell r="AC424">
            <v>22697.8</v>
          </cell>
          <cell r="AD424">
            <v>32198</v>
          </cell>
          <cell r="AE424">
            <v>6564.9</v>
          </cell>
          <cell r="AF424">
            <v>2106.4</v>
          </cell>
          <cell r="AG424">
            <v>-17933.7</v>
          </cell>
          <cell r="AH424">
            <v>-9676.9</v>
          </cell>
          <cell r="AJ424">
            <v>13701.1</v>
          </cell>
        </row>
        <row r="425">
          <cell r="J425">
            <v>596.1</v>
          </cell>
          <cell r="K425">
            <v>498</v>
          </cell>
          <cell r="L425">
            <v>-618.6</v>
          </cell>
          <cell r="M425">
            <v>265.60000000000002</v>
          </cell>
          <cell r="N425">
            <v>-508.2</v>
          </cell>
          <cell r="O425">
            <v>-898.7</v>
          </cell>
          <cell r="P425">
            <v>411.5</v>
          </cell>
          <cell r="Q425">
            <v>324.60000000000002</v>
          </cell>
          <cell r="R425">
            <v>1193.8</v>
          </cell>
          <cell r="S425">
            <v>-693.3</v>
          </cell>
          <cell r="T425">
            <v>45.3</v>
          </cell>
          <cell r="U425">
            <v>186.8</v>
          </cell>
          <cell r="V425">
            <v>-190.3</v>
          </cell>
          <cell r="W425">
            <v>559.29999999999995</v>
          </cell>
          <cell r="X425">
            <v>-572.20000000000005</v>
          </cell>
          <cell r="Y425">
            <v>-54.9</v>
          </cell>
          <cell r="Z425">
            <v>-773.7</v>
          </cell>
          <cell r="AA425">
            <v>-187.3</v>
          </cell>
          <cell r="AB425">
            <v>182.8</v>
          </cell>
          <cell r="AC425">
            <v>61.6</v>
          </cell>
          <cell r="AD425">
            <v>1885.3</v>
          </cell>
          <cell r="AE425">
            <v>-374.8</v>
          </cell>
          <cell r="AF425">
            <v>-349.8</v>
          </cell>
          <cell r="AG425">
            <v>-24.2</v>
          </cell>
          <cell r="AH425">
            <v>-60.1</v>
          </cell>
          <cell r="AJ425">
            <v>498</v>
          </cell>
        </row>
        <row r="426"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J426">
            <v>0</v>
          </cell>
        </row>
        <row r="427"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J427">
            <v>0</v>
          </cell>
        </row>
        <row r="428"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J428">
            <v>0</v>
          </cell>
        </row>
        <row r="430"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J430">
            <v>0</v>
          </cell>
        </row>
        <row r="431"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J431">
            <v>0</v>
          </cell>
        </row>
        <row r="432"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J432">
            <v>0</v>
          </cell>
        </row>
        <row r="433"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J433">
            <v>0</v>
          </cell>
        </row>
        <row r="434"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J434">
            <v>0</v>
          </cell>
        </row>
        <row r="435"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J435">
            <v>0</v>
          </cell>
        </row>
        <row r="436"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J436">
            <v>0</v>
          </cell>
        </row>
        <row r="437"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J437">
            <v>0</v>
          </cell>
        </row>
        <row r="438"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J438">
            <v>0</v>
          </cell>
        </row>
        <row r="440"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J440">
            <v>0</v>
          </cell>
        </row>
        <row r="442"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109739867.7</v>
          </cell>
          <cell r="Q442">
            <v>88724989.400000006</v>
          </cell>
          <cell r="R442">
            <v>71961140</v>
          </cell>
          <cell r="S442">
            <v>63372074.700000003</v>
          </cell>
          <cell r="T442">
            <v>71151338.200000003</v>
          </cell>
          <cell r="U442">
            <v>70036204.400000006</v>
          </cell>
          <cell r="V442">
            <v>64338309.200000003</v>
          </cell>
          <cell r="W442">
            <v>66822999.100000001</v>
          </cell>
          <cell r="X442">
            <v>71792249</v>
          </cell>
          <cell r="Y442">
            <v>91085101.599999994</v>
          </cell>
          <cell r="Z442">
            <v>93516091.400000006</v>
          </cell>
          <cell r="AA442">
            <v>93516091.400000006</v>
          </cell>
          <cell r="AB442">
            <v>103544836.3</v>
          </cell>
          <cell r="AC442">
            <v>82446092.5</v>
          </cell>
          <cell r="AD442">
            <v>74061946</v>
          </cell>
          <cell r="AE442">
            <v>63075788.100000001</v>
          </cell>
          <cell r="AF442">
            <v>70111623.400000006</v>
          </cell>
          <cell r="AG442">
            <v>67125588.799999997</v>
          </cell>
          <cell r="AH442">
            <v>64921906</v>
          </cell>
          <cell r="AJ442">
            <v>0</v>
          </cell>
        </row>
        <row r="443"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6465873</v>
          </cell>
          <cell r="Q443">
            <v>5227676.4000000004</v>
          </cell>
          <cell r="R443">
            <v>4239950.4000000004</v>
          </cell>
          <cell r="S443">
            <v>3733882.6</v>
          </cell>
          <cell r="T443">
            <v>4192236.8</v>
          </cell>
          <cell r="U443">
            <v>4126533.2</v>
          </cell>
          <cell r="V443">
            <v>3790813.2</v>
          </cell>
          <cell r="W443">
            <v>3937211.1</v>
          </cell>
          <cell r="X443">
            <v>4229999.3</v>
          </cell>
          <cell r="Y443">
            <v>5366734.2</v>
          </cell>
          <cell r="Z443">
            <v>5509968.0999999996</v>
          </cell>
          <cell r="AA443">
            <v>5509968.0999999996</v>
          </cell>
          <cell r="AB443">
            <v>6578000</v>
          </cell>
          <cell r="AC443">
            <v>5230000</v>
          </cell>
          <cell r="AD443">
            <v>4519000</v>
          </cell>
          <cell r="AE443">
            <v>4057000</v>
          </cell>
          <cell r="AF443">
            <v>4426000</v>
          </cell>
          <cell r="AG443">
            <v>4424000</v>
          </cell>
          <cell r="AH443">
            <v>4131000</v>
          </cell>
          <cell r="AJ443">
            <v>0</v>
          </cell>
        </row>
      </sheetData>
      <sheetData sheetId="4" refreshError="1">
        <row r="5">
          <cell r="I5">
            <v>38504</v>
          </cell>
          <cell r="J5">
            <v>38473</v>
          </cell>
          <cell r="K5">
            <v>38443</v>
          </cell>
          <cell r="L5">
            <v>38412</v>
          </cell>
          <cell r="M5">
            <v>38384</v>
          </cell>
          <cell r="N5">
            <v>38353</v>
          </cell>
          <cell r="O5">
            <v>38322</v>
          </cell>
          <cell r="P5">
            <v>38292</v>
          </cell>
          <cell r="Q5">
            <v>38261</v>
          </cell>
          <cell r="R5">
            <v>38231</v>
          </cell>
          <cell r="S5">
            <v>38200</v>
          </cell>
          <cell r="T5">
            <v>38169</v>
          </cell>
          <cell r="U5">
            <v>38139</v>
          </cell>
          <cell r="V5">
            <v>38108</v>
          </cell>
          <cell r="W5">
            <v>38078</v>
          </cell>
          <cell r="X5">
            <v>38047</v>
          </cell>
          <cell r="Y5">
            <v>38018</v>
          </cell>
          <cell r="Z5">
            <v>37987</v>
          </cell>
          <cell r="AA5">
            <v>37956</v>
          </cell>
          <cell r="AB5">
            <v>37926</v>
          </cell>
          <cell r="AC5">
            <v>37895</v>
          </cell>
          <cell r="AD5">
            <v>37865</v>
          </cell>
          <cell r="AE5">
            <v>37834</v>
          </cell>
          <cell r="AF5">
            <v>37803</v>
          </cell>
          <cell r="AG5">
            <v>37773</v>
          </cell>
          <cell r="AI5">
            <v>38473</v>
          </cell>
        </row>
        <row r="7">
          <cell r="I7">
            <v>17636826</v>
          </cell>
          <cell r="J7">
            <v>17330886</v>
          </cell>
          <cell r="K7">
            <v>25521974</v>
          </cell>
          <cell r="L7">
            <v>27503582</v>
          </cell>
          <cell r="M7">
            <v>28634682</v>
          </cell>
          <cell r="N7">
            <v>33210231</v>
          </cell>
          <cell r="O7">
            <v>14506383</v>
          </cell>
          <cell r="P7">
            <v>10689388</v>
          </cell>
          <cell r="Q7">
            <v>14898942</v>
          </cell>
          <cell r="R7">
            <v>15888033</v>
          </cell>
          <cell r="S7">
            <v>18612297</v>
          </cell>
          <cell r="T7">
            <v>16333863</v>
          </cell>
          <cell r="U7">
            <v>14781109</v>
          </cell>
          <cell r="V7">
            <v>12534708</v>
          </cell>
          <cell r="W7">
            <v>13498990</v>
          </cell>
          <cell r="X7">
            <v>17239197</v>
          </cell>
          <cell r="Y7">
            <v>19378677</v>
          </cell>
          <cell r="Z7">
            <v>19292230</v>
          </cell>
          <cell r="AA7">
            <v>13085885</v>
          </cell>
          <cell r="AB7">
            <v>9769819</v>
          </cell>
          <cell r="AC7">
            <v>12555729</v>
          </cell>
          <cell r="AD7">
            <v>17396529</v>
          </cell>
          <cell r="AE7">
            <v>17297136</v>
          </cell>
          <cell r="AF7">
            <v>12838763</v>
          </cell>
          <cell r="AG7">
            <v>10766457</v>
          </cell>
          <cell r="AI7">
            <v>17330886</v>
          </cell>
        </row>
        <row r="8">
          <cell r="I8">
            <v>18514430</v>
          </cell>
          <cell r="J8">
            <v>17972375</v>
          </cell>
          <cell r="K8">
            <v>25689303</v>
          </cell>
          <cell r="L8">
            <v>26761558</v>
          </cell>
          <cell r="M8">
            <v>29853422</v>
          </cell>
          <cell r="N8">
            <v>33831385</v>
          </cell>
          <cell r="O8">
            <v>14366496</v>
          </cell>
          <cell r="P8">
            <v>10864811</v>
          </cell>
          <cell r="Q8">
            <v>14245972</v>
          </cell>
          <cell r="R8">
            <v>15762758</v>
          </cell>
          <cell r="S8">
            <v>18809766</v>
          </cell>
          <cell r="T8">
            <v>16400307</v>
          </cell>
          <cell r="U8">
            <v>14931950</v>
          </cell>
          <cell r="V8">
            <v>12582492</v>
          </cell>
          <cell r="W8">
            <v>13396891</v>
          </cell>
          <cell r="X8">
            <v>17565875</v>
          </cell>
          <cell r="Y8">
            <v>21348543</v>
          </cell>
          <cell r="Z8">
            <v>20829018</v>
          </cell>
          <cell r="AA8">
            <v>14860809</v>
          </cell>
          <cell r="AB8">
            <v>10809454</v>
          </cell>
          <cell r="AC8">
            <v>12987125</v>
          </cell>
          <cell r="AD8">
            <v>19771127</v>
          </cell>
          <cell r="AE8">
            <v>19730345</v>
          </cell>
          <cell r="AF8">
            <v>15298082</v>
          </cell>
          <cell r="AG8">
            <v>11910798</v>
          </cell>
          <cell r="AI8">
            <v>17972375</v>
          </cell>
        </row>
        <row r="9">
          <cell r="I9">
            <v>18364535</v>
          </cell>
          <cell r="J9">
            <v>17665981</v>
          </cell>
          <cell r="K9">
            <v>26036108</v>
          </cell>
          <cell r="L9">
            <v>27681899</v>
          </cell>
          <cell r="M9">
            <v>30347903</v>
          </cell>
          <cell r="N9">
            <v>34141143</v>
          </cell>
          <cell r="O9">
            <v>15451364</v>
          </cell>
          <cell r="P9">
            <v>11758584</v>
          </cell>
          <cell r="Q9">
            <v>15398898</v>
          </cell>
          <cell r="R9">
            <v>16798212</v>
          </cell>
          <cell r="S9">
            <v>20785924</v>
          </cell>
          <cell r="T9">
            <v>18447053</v>
          </cell>
          <cell r="U9">
            <v>16205823</v>
          </cell>
          <cell r="V9">
            <v>12808130</v>
          </cell>
          <cell r="W9">
            <v>14653462</v>
          </cell>
          <cell r="X9">
            <v>17918269</v>
          </cell>
          <cell r="Y9">
            <v>22528293</v>
          </cell>
          <cell r="Z9">
            <v>21931952</v>
          </cell>
          <cell r="AA9">
            <v>15744047</v>
          </cell>
          <cell r="AB9">
            <v>11231714</v>
          </cell>
          <cell r="AC9">
            <v>13134091</v>
          </cell>
          <cell r="AD9">
            <v>20852753</v>
          </cell>
          <cell r="AE9">
            <v>20159937</v>
          </cell>
          <cell r="AF9">
            <v>17173156</v>
          </cell>
          <cell r="AG9">
            <v>12006365</v>
          </cell>
          <cell r="AI9">
            <v>17665981</v>
          </cell>
        </row>
        <row r="10">
          <cell r="I10">
            <v>18294682</v>
          </cell>
          <cell r="J10">
            <v>16493000</v>
          </cell>
          <cell r="K10">
            <v>23791733</v>
          </cell>
          <cell r="L10">
            <v>25767479</v>
          </cell>
          <cell r="M10">
            <v>27713934</v>
          </cell>
          <cell r="N10">
            <v>30603190</v>
          </cell>
          <cell r="O10">
            <v>14907911</v>
          </cell>
          <cell r="P10">
            <v>11180142</v>
          </cell>
          <cell r="Q10">
            <v>14455761</v>
          </cell>
          <cell r="R10">
            <v>15737161</v>
          </cell>
          <cell r="S10">
            <v>18684232</v>
          </cell>
          <cell r="T10">
            <v>18029325</v>
          </cell>
          <cell r="U10">
            <v>15354369</v>
          </cell>
          <cell r="V10">
            <v>12293760</v>
          </cell>
          <cell r="W10">
            <v>14509946</v>
          </cell>
          <cell r="X10">
            <v>16658504</v>
          </cell>
          <cell r="Y10">
            <v>20997385</v>
          </cell>
          <cell r="Z10">
            <v>21100916</v>
          </cell>
          <cell r="AA10">
            <v>15134740</v>
          </cell>
          <cell r="AB10">
            <v>10931946</v>
          </cell>
          <cell r="AC10">
            <v>12559674</v>
          </cell>
          <cell r="AD10">
            <v>19122766</v>
          </cell>
          <cell r="AE10">
            <v>17557816</v>
          </cell>
          <cell r="AF10">
            <v>16986002</v>
          </cell>
          <cell r="AG10">
            <v>10988377</v>
          </cell>
          <cell r="AI10">
            <v>16493000</v>
          </cell>
        </row>
        <row r="11">
          <cell r="I11">
            <v>19399210</v>
          </cell>
          <cell r="J11">
            <v>17325272</v>
          </cell>
          <cell r="K11">
            <v>23892859</v>
          </cell>
          <cell r="L11">
            <v>27421692</v>
          </cell>
          <cell r="M11">
            <v>30236317</v>
          </cell>
          <cell r="N11">
            <v>32037487</v>
          </cell>
          <cell r="O11">
            <v>14547356</v>
          </cell>
          <cell r="P11">
            <v>10171203</v>
          </cell>
          <cell r="Q11">
            <v>12868422</v>
          </cell>
          <cell r="R11">
            <v>15343755</v>
          </cell>
          <cell r="S11">
            <v>16903062</v>
          </cell>
          <cell r="T11">
            <v>17622341</v>
          </cell>
          <cell r="U11">
            <v>14691556</v>
          </cell>
          <cell r="V11">
            <v>11000274</v>
          </cell>
          <cell r="W11">
            <v>15023466</v>
          </cell>
          <cell r="X11">
            <v>16900332</v>
          </cell>
          <cell r="Y11">
            <v>21688079</v>
          </cell>
          <cell r="Z11">
            <v>21855797</v>
          </cell>
          <cell r="AA11">
            <v>15367318</v>
          </cell>
          <cell r="AB11">
            <v>10865223</v>
          </cell>
          <cell r="AC11">
            <v>12282092</v>
          </cell>
          <cell r="AD11">
            <v>19538739</v>
          </cell>
          <cell r="AE11">
            <v>17627839</v>
          </cell>
          <cell r="AF11">
            <v>17506120</v>
          </cell>
          <cell r="AG11">
            <v>11661450</v>
          </cell>
          <cell r="AI11">
            <v>17325272</v>
          </cell>
        </row>
        <row r="12">
          <cell r="I12">
            <v>20185584</v>
          </cell>
          <cell r="J12">
            <v>17833549</v>
          </cell>
          <cell r="K12">
            <v>23342097</v>
          </cell>
          <cell r="L12">
            <v>27609233</v>
          </cell>
          <cell r="M12">
            <v>30809083</v>
          </cell>
          <cell r="N12">
            <v>33077177</v>
          </cell>
          <cell r="O12">
            <v>16038463</v>
          </cell>
          <cell r="P12">
            <v>11157089</v>
          </cell>
          <cell r="Q12">
            <v>13193614</v>
          </cell>
          <cell r="R12">
            <v>16741968</v>
          </cell>
          <cell r="S12">
            <v>18323013</v>
          </cell>
          <cell r="T12">
            <v>18976741</v>
          </cell>
          <cell r="U12">
            <v>16238150</v>
          </cell>
          <cell r="V12">
            <v>12240567</v>
          </cell>
          <cell r="W12">
            <v>15357543</v>
          </cell>
          <cell r="X12">
            <v>17090209</v>
          </cell>
          <cell r="Y12">
            <v>22893176</v>
          </cell>
          <cell r="Z12">
            <v>23399983</v>
          </cell>
          <cell r="AA12">
            <v>17303464</v>
          </cell>
          <cell r="AB12">
            <v>11394833</v>
          </cell>
          <cell r="AC12">
            <v>12449446</v>
          </cell>
          <cell r="AD12">
            <v>20997294</v>
          </cell>
          <cell r="AE12">
            <v>18760203</v>
          </cell>
          <cell r="AF12">
            <v>19255456</v>
          </cell>
          <cell r="AG12">
            <v>12613293</v>
          </cell>
          <cell r="AI12">
            <v>17833549</v>
          </cell>
        </row>
        <row r="13">
          <cell r="I13">
            <v>20089624</v>
          </cell>
          <cell r="J13">
            <v>18270758</v>
          </cell>
          <cell r="K13">
            <v>23673881</v>
          </cell>
          <cell r="L13">
            <v>27857094</v>
          </cell>
          <cell r="M13">
            <v>31427803</v>
          </cell>
          <cell r="N13">
            <v>33668586</v>
          </cell>
          <cell r="O13">
            <v>15795055</v>
          </cell>
          <cell r="P13">
            <v>11227960</v>
          </cell>
          <cell r="Q13">
            <v>12320619</v>
          </cell>
          <cell r="R13">
            <v>16239590</v>
          </cell>
          <cell r="S13">
            <v>17348266</v>
          </cell>
          <cell r="T13">
            <v>18537322</v>
          </cell>
          <cell r="U13">
            <v>15053779</v>
          </cell>
          <cell r="V13">
            <v>12216853</v>
          </cell>
          <cell r="W13">
            <v>14396689</v>
          </cell>
          <cell r="X13">
            <v>16638801</v>
          </cell>
          <cell r="Y13">
            <v>21604004</v>
          </cell>
          <cell r="Z13">
            <v>22020020</v>
          </cell>
          <cell r="AA13">
            <v>16230824</v>
          </cell>
          <cell r="AB13">
            <v>10752937</v>
          </cell>
          <cell r="AC13">
            <v>12290090</v>
          </cell>
          <cell r="AD13">
            <v>18073420</v>
          </cell>
          <cell r="AE13">
            <v>16970066</v>
          </cell>
          <cell r="AF13">
            <v>17330034</v>
          </cell>
          <cell r="AG13">
            <v>11001504</v>
          </cell>
          <cell r="AI13">
            <v>18270758</v>
          </cell>
        </row>
        <row r="14">
          <cell r="I14">
            <v>21238591</v>
          </cell>
          <cell r="J14">
            <v>19053109</v>
          </cell>
          <cell r="K14">
            <v>25513124</v>
          </cell>
          <cell r="L14">
            <v>30879605</v>
          </cell>
          <cell r="M14">
            <v>34496115</v>
          </cell>
          <cell r="N14">
            <v>36690031</v>
          </cell>
          <cell r="O14">
            <v>18645715</v>
          </cell>
          <cell r="P14">
            <v>12007240</v>
          </cell>
          <cell r="Q14">
            <v>12842785</v>
          </cell>
          <cell r="R14">
            <v>16743603</v>
          </cell>
          <cell r="S14">
            <v>17274332</v>
          </cell>
          <cell r="T14">
            <v>19157787</v>
          </cell>
          <cell r="U14">
            <v>15148452</v>
          </cell>
          <cell r="V14">
            <v>12213485</v>
          </cell>
          <cell r="W14">
            <v>16738913</v>
          </cell>
          <cell r="X14">
            <v>18077244</v>
          </cell>
          <cell r="Y14">
            <v>24659988</v>
          </cell>
          <cell r="Z14">
            <v>25828088</v>
          </cell>
          <cell r="AA14">
            <v>18142804</v>
          </cell>
          <cell r="AB14">
            <v>12007954</v>
          </cell>
          <cell r="AC14">
            <v>12798626</v>
          </cell>
          <cell r="AD14">
            <v>19566545</v>
          </cell>
          <cell r="AE14">
            <v>18686190</v>
          </cell>
          <cell r="AF14">
            <v>19830685</v>
          </cell>
          <cell r="AG14">
            <v>12337701</v>
          </cell>
          <cell r="AI14">
            <v>19053109</v>
          </cell>
        </row>
        <row r="15">
          <cell r="I15">
            <v>18611784</v>
          </cell>
          <cell r="J15">
            <v>15942471</v>
          </cell>
          <cell r="K15">
            <v>19791685</v>
          </cell>
          <cell r="L15">
            <v>25557335</v>
          </cell>
          <cell r="M15">
            <v>27948675</v>
          </cell>
          <cell r="N15">
            <v>29582208</v>
          </cell>
          <cell r="O15">
            <v>16938757</v>
          </cell>
          <cell r="P15">
            <v>9876778</v>
          </cell>
          <cell r="Q15">
            <v>10199405</v>
          </cell>
          <cell r="R15">
            <v>14169609</v>
          </cell>
          <cell r="S15">
            <v>14130212</v>
          </cell>
          <cell r="T15">
            <v>16599946</v>
          </cell>
          <cell r="U15">
            <v>13330909</v>
          </cell>
          <cell r="V15">
            <v>9948642</v>
          </cell>
          <cell r="W15">
            <v>13184727</v>
          </cell>
          <cell r="X15">
            <v>13685781</v>
          </cell>
          <cell r="Y15">
            <v>18481078</v>
          </cell>
          <cell r="Z15">
            <v>20019182</v>
          </cell>
          <cell r="AA15">
            <v>13972063</v>
          </cell>
          <cell r="AB15">
            <v>9515446</v>
          </cell>
          <cell r="AC15">
            <v>10259271</v>
          </cell>
          <cell r="AD15">
            <v>15435111</v>
          </cell>
          <cell r="AE15">
            <v>14405058</v>
          </cell>
          <cell r="AF15">
            <v>15798567</v>
          </cell>
          <cell r="AG15">
            <v>9675524</v>
          </cell>
          <cell r="AI15">
            <v>15942471</v>
          </cell>
        </row>
        <row r="16">
          <cell r="I16">
            <v>21216951</v>
          </cell>
          <cell r="J16">
            <v>17649664</v>
          </cell>
          <cell r="K16">
            <v>20714505</v>
          </cell>
          <cell r="L16">
            <v>27774819</v>
          </cell>
          <cell r="M16">
            <v>31179329</v>
          </cell>
          <cell r="N16">
            <v>31991837</v>
          </cell>
          <cell r="O16">
            <v>24176383</v>
          </cell>
          <cell r="P16">
            <v>10518634</v>
          </cell>
          <cell r="Q16">
            <v>11189063</v>
          </cell>
          <cell r="R16">
            <v>15475165</v>
          </cell>
          <cell r="S16">
            <v>15186812</v>
          </cell>
          <cell r="T16">
            <v>17403273</v>
          </cell>
          <cell r="U16">
            <v>14876841</v>
          </cell>
          <cell r="V16">
            <v>11035869</v>
          </cell>
          <cell r="W16">
            <v>13742012</v>
          </cell>
          <cell r="X16">
            <v>14996049</v>
          </cell>
          <cell r="Y16">
            <v>20061159</v>
          </cell>
          <cell r="Z16">
            <v>21092887</v>
          </cell>
          <cell r="AA16">
            <v>15526012</v>
          </cell>
          <cell r="AB16">
            <v>10531456</v>
          </cell>
          <cell r="AC16">
            <v>10967302</v>
          </cell>
          <cell r="AD16">
            <v>18499463</v>
          </cell>
          <cell r="AE16">
            <v>16295867</v>
          </cell>
          <cell r="AF16">
            <v>17277299</v>
          </cell>
          <cell r="AG16">
            <v>11470948</v>
          </cell>
          <cell r="AI16">
            <v>17649664</v>
          </cell>
        </row>
        <row r="17">
          <cell r="I17">
            <v>23378375</v>
          </cell>
          <cell r="J17">
            <v>20169472</v>
          </cell>
          <cell r="K17">
            <v>22165830</v>
          </cell>
          <cell r="L17">
            <v>31084073</v>
          </cell>
          <cell r="M17">
            <v>35400773</v>
          </cell>
          <cell r="N17">
            <v>36057255</v>
          </cell>
          <cell r="O17">
            <v>27519089</v>
          </cell>
          <cell r="P17">
            <v>11991313</v>
          </cell>
          <cell r="Q17">
            <v>12303621</v>
          </cell>
          <cell r="R17">
            <v>17328729</v>
          </cell>
          <cell r="S17">
            <v>17082992</v>
          </cell>
          <cell r="T17">
            <v>19745272</v>
          </cell>
          <cell r="U17">
            <v>16941888</v>
          </cell>
          <cell r="V17">
            <v>12573270</v>
          </cell>
          <cell r="W17">
            <v>15128491</v>
          </cell>
          <cell r="X17">
            <v>16941413</v>
          </cell>
          <cell r="Y17">
            <v>23347508</v>
          </cell>
          <cell r="Z17">
            <v>23730991</v>
          </cell>
          <cell r="AA17">
            <v>18432753</v>
          </cell>
          <cell r="AB17">
            <v>11709907</v>
          </cell>
          <cell r="AC17">
            <v>11564620</v>
          </cell>
          <cell r="AD17">
            <v>18196632</v>
          </cell>
          <cell r="AE17">
            <v>17093221</v>
          </cell>
          <cell r="AF17">
            <v>18546169</v>
          </cell>
          <cell r="AG17">
            <v>12416396</v>
          </cell>
          <cell r="AI17">
            <v>20169472</v>
          </cell>
        </row>
        <row r="18">
          <cell r="I18">
            <v>24607757</v>
          </cell>
          <cell r="J18">
            <v>21180750</v>
          </cell>
          <cell r="K18">
            <v>23506165</v>
          </cell>
          <cell r="L18">
            <v>32604130</v>
          </cell>
          <cell r="M18">
            <v>36686938</v>
          </cell>
          <cell r="N18">
            <v>38967501</v>
          </cell>
          <cell r="O18">
            <v>28917910</v>
          </cell>
          <cell r="P18">
            <v>13870763</v>
          </cell>
          <cell r="Q18">
            <v>13582952</v>
          </cell>
          <cell r="R18">
            <v>19475107</v>
          </cell>
          <cell r="S18">
            <v>18570132</v>
          </cell>
          <cell r="T18">
            <v>21581462</v>
          </cell>
          <cell r="U18">
            <v>18686124</v>
          </cell>
          <cell r="V18">
            <v>14047494</v>
          </cell>
          <cell r="W18">
            <v>16505707</v>
          </cell>
          <cell r="X18">
            <v>18687125</v>
          </cell>
          <cell r="Y18">
            <v>27070588</v>
          </cell>
          <cell r="Z18">
            <v>27484575</v>
          </cell>
          <cell r="AA18">
            <v>21068780</v>
          </cell>
          <cell r="AB18">
            <v>13902381</v>
          </cell>
          <cell r="AC18">
            <v>12816132</v>
          </cell>
          <cell r="AD18">
            <v>19497208</v>
          </cell>
          <cell r="AE18">
            <v>19907141</v>
          </cell>
          <cell r="AF18">
            <v>20447546</v>
          </cell>
          <cell r="AG18">
            <v>13482944</v>
          </cell>
          <cell r="AI18">
            <v>21180750</v>
          </cell>
        </row>
        <row r="19">
          <cell r="I19">
            <v>21833338</v>
          </cell>
          <cell r="J19">
            <v>18068049</v>
          </cell>
          <cell r="K19">
            <v>20133169</v>
          </cell>
          <cell r="L19">
            <v>27552321</v>
          </cell>
          <cell r="M19">
            <v>29780765</v>
          </cell>
          <cell r="N19">
            <v>33336113</v>
          </cell>
          <cell r="O19">
            <v>25285645</v>
          </cell>
          <cell r="P19">
            <v>11779392</v>
          </cell>
          <cell r="Q19">
            <v>11326363</v>
          </cell>
          <cell r="R19">
            <v>16360498</v>
          </cell>
          <cell r="S19">
            <v>15385539</v>
          </cell>
          <cell r="T19">
            <v>18642939</v>
          </cell>
          <cell r="U19">
            <v>16043366</v>
          </cell>
          <cell r="V19">
            <v>12042184</v>
          </cell>
          <cell r="W19">
            <v>14388236</v>
          </cell>
          <cell r="X19">
            <v>15026539</v>
          </cell>
          <cell r="Y19">
            <v>20783273</v>
          </cell>
          <cell r="Z19">
            <v>22656449</v>
          </cell>
          <cell r="AA19">
            <v>17450519</v>
          </cell>
          <cell r="AB19">
            <v>11980317</v>
          </cell>
          <cell r="AC19">
            <v>11001419</v>
          </cell>
          <cell r="AD19">
            <v>17494218</v>
          </cell>
          <cell r="AE19">
            <v>17885716</v>
          </cell>
          <cell r="AF19">
            <v>19655535</v>
          </cell>
          <cell r="AG19">
            <v>12393091</v>
          </cell>
          <cell r="AI19">
            <v>18068049</v>
          </cell>
        </row>
        <row r="20">
          <cell r="I20">
            <v>22951784</v>
          </cell>
          <cell r="J20">
            <v>19411871</v>
          </cell>
          <cell r="K20">
            <v>20807639</v>
          </cell>
          <cell r="L20">
            <v>30167151</v>
          </cell>
          <cell r="M20">
            <v>31944115</v>
          </cell>
          <cell r="N20">
            <v>35717680</v>
          </cell>
          <cell r="O20">
            <v>27733142</v>
          </cell>
          <cell r="P20">
            <v>13416106</v>
          </cell>
          <cell r="Q20">
            <v>13149263</v>
          </cell>
          <cell r="R20">
            <v>18558623</v>
          </cell>
          <cell r="S20">
            <v>16928547</v>
          </cell>
          <cell r="T20">
            <v>20796158</v>
          </cell>
          <cell r="U20">
            <v>17856625</v>
          </cell>
          <cell r="V20">
            <v>14167557</v>
          </cell>
          <cell r="W20">
            <v>15580286</v>
          </cell>
          <cell r="X20">
            <v>16243665</v>
          </cell>
          <cell r="Y20">
            <v>22645263</v>
          </cell>
          <cell r="Z20">
            <v>24651428</v>
          </cell>
          <cell r="AA20">
            <v>18870341</v>
          </cell>
          <cell r="AB20">
            <v>12923158</v>
          </cell>
          <cell r="AC20">
            <v>11710680</v>
          </cell>
          <cell r="AD20">
            <v>17207065</v>
          </cell>
          <cell r="AE20">
            <v>17989017</v>
          </cell>
          <cell r="AF20">
            <v>19424425</v>
          </cell>
          <cell r="AG20">
            <v>12740393</v>
          </cell>
          <cell r="AI20">
            <v>19411871</v>
          </cell>
        </row>
        <row r="21">
          <cell r="I21">
            <v>21888126</v>
          </cell>
          <cell r="J21">
            <v>17634052</v>
          </cell>
          <cell r="K21">
            <v>18095187</v>
          </cell>
          <cell r="L21">
            <v>26379242</v>
          </cell>
          <cell r="M21">
            <v>28265497</v>
          </cell>
          <cell r="N21">
            <v>31538829</v>
          </cell>
          <cell r="O21">
            <v>25742995</v>
          </cell>
          <cell r="P21">
            <v>11930014</v>
          </cell>
          <cell r="Q21">
            <v>11465037</v>
          </cell>
          <cell r="R21">
            <v>16668360</v>
          </cell>
          <cell r="S21">
            <v>15579112</v>
          </cell>
          <cell r="T21">
            <v>18507395</v>
          </cell>
          <cell r="U21">
            <v>16985594</v>
          </cell>
          <cell r="V21">
            <v>12702656</v>
          </cell>
          <cell r="W21">
            <v>13319816</v>
          </cell>
          <cell r="X21">
            <v>14962295</v>
          </cell>
          <cell r="Y21">
            <v>20477547</v>
          </cell>
          <cell r="Z21">
            <v>22202238</v>
          </cell>
          <cell r="AA21">
            <v>17881900</v>
          </cell>
          <cell r="AB21">
            <v>11849060</v>
          </cell>
          <cell r="AC21">
            <v>10955859</v>
          </cell>
          <cell r="AD21">
            <v>16276757</v>
          </cell>
          <cell r="AE21">
            <v>17345162</v>
          </cell>
          <cell r="AF21">
            <v>18416413</v>
          </cell>
          <cell r="AG21">
            <v>12368439</v>
          </cell>
          <cell r="AI21">
            <v>17634052</v>
          </cell>
        </row>
        <row r="22">
          <cell r="I22">
            <v>20613217</v>
          </cell>
          <cell r="J22">
            <v>16998655</v>
          </cell>
          <cell r="K22">
            <v>16157382</v>
          </cell>
          <cell r="L22">
            <v>24053933</v>
          </cell>
          <cell r="M22">
            <v>25833664</v>
          </cell>
          <cell r="N22">
            <v>28353989</v>
          </cell>
          <cell r="O22">
            <v>25792134</v>
          </cell>
          <cell r="P22">
            <v>10838399</v>
          </cell>
          <cell r="Q22">
            <v>10210886</v>
          </cell>
          <cell r="R22">
            <v>15160538</v>
          </cell>
          <cell r="S22">
            <v>14900295</v>
          </cell>
          <cell r="T22">
            <v>17906550</v>
          </cell>
          <cell r="U22">
            <v>15642548</v>
          </cell>
          <cell r="V22">
            <v>12755454</v>
          </cell>
          <cell r="W22">
            <v>11528943</v>
          </cell>
          <cell r="X22">
            <v>13371172</v>
          </cell>
          <cell r="Y22">
            <v>17788491</v>
          </cell>
          <cell r="Z22">
            <v>19228758</v>
          </cell>
          <cell r="AA22">
            <v>16155197</v>
          </cell>
          <cell r="AB22">
            <v>10572797</v>
          </cell>
          <cell r="AC22">
            <v>9240821</v>
          </cell>
          <cell r="AD22">
            <v>14524703</v>
          </cell>
          <cell r="AE22">
            <v>15538917</v>
          </cell>
          <cell r="AF22">
            <v>16595533</v>
          </cell>
          <cell r="AG22">
            <v>11175324</v>
          </cell>
          <cell r="AI22">
            <v>16998655</v>
          </cell>
        </row>
        <row r="23">
          <cell r="I23">
            <v>22385815</v>
          </cell>
          <cell r="J23">
            <v>18002891</v>
          </cell>
          <cell r="K23">
            <v>18324510</v>
          </cell>
          <cell r="L23">
            <v>26815484</v>
          </cell>
          <cell r="M23">
            <v>28428514</v>
          </cell>
          <cell r="N23">
            <v>32583055</v>
          </cell>
          <cell r="O23">
            <v>29750127</v>
          </cell>
          <cell r="P23">
            <v>11015126</v>
          </cell>
          <cell r="Q23">
            <v>9995619</v>
          </cell>
          <cell r="R23">
            <v>14043421</v>
          </cell>
          <cell r="S23">
            <v>13478086</v>
          </cell>
          <cell r="T23">
            <v>16488520</v>
          </cell>
          <cell r="U23">
            <v>14234688</v>
          </cell>
          <cell r="V23">
            <v>11846440</v>
          </cell>
          <cell r="W23">
            <v>11273084</v>
          </cell>
          <cell r="X23">
            <v>12039305</v>
          </cell>
          <cell r="Y23">
            <v>16960432</v>
          </cell>
          <cell r="Z23">
            <v>18509646</v>
          </cell>
          <cell r="AA23">
            <v>16449183</v>
          </cell>
          <cell r="AB23">
            <v>10130262</v>
          </cell>
          <cell r="AC23">
            <v>8881668</v>
          </cell>
          <cell r="AD23">
            <v>13193725</v>
          </cell>
          <cell r="AE23">
            <v>15568058</v>
          </cell>
          <cell r="AF23">
            <v>15933970</v>
          </cell>
          <cell r="AG23">
            <v>10664202</v>
          </cell>
          <cell r="AI23">
            <v>18002891</v>
          </cell>
        </row>
        <row r="24">
          <cell r="I24">
            <v>23768453</v>
          </cell>
          <cell r="J24">
            <v>18324936</v>
          </cell>
          <cell r="K24">
            <v>18878512</v>
          </cell>
          <cell r="L24">
            <v>27914337</v>
          </cell>
          <cell r="M24">
            <v>28601804</v>
          </cell>
          <cell r="N24">
            <v>30245910</v>
          </cell>
          <cell r="O24">
            <v>34004571</v>
          </cell>
          <cell r="P24">
            <v>12110411</v>
          </cell>
          <cell r="Q24">
            <v>11083438</v>
          </cell>
          <cell r="R24">
            <v>15343897</v>
          </cell>
          <cell r="S24">
            <v>14969635</v>
          </cell>
          <cell r="T24">
            <v>18666262</v>
          </cell>
          <cell r="U24">
            <v>15481292</v>
          </cell>
          <cell r="V24">
            <v>13284906</v>
          </cell>
          <cell r="W24">
            <v>13017475</v>
          </cell>
          <cell r="X24">
            <v>14829091</v>
          </cell>
          <cell r="Y24">
            <v>19995455</v>
          </cell>
          <cell r="Z24">
            <v>21889789</v>
          </cell>
          <cell r="AA24">
            <v>21078236</v>
          </cell>
          <cell r="AB24">
            <v>12597025</v>
          </cell>
          <cell r="AC24">
            <v>10657458</v>
          </cell>
          <cell r="AD24">
            <v>15495317</v>
          </cell>
          <cell r="AE24">
            <v>18465017</v>
          </cell>
          <cell r="AF24">
            <v>19517840</v>
          </cell>
          <cell r="AG24">
            <v>13204631</v>
          </cell>
          <cell r="AI24">
            <v>18324936</v>
          </cell>
        </row>
        <row r="25">
          <cell r="I25">
            <v>24439188</v>
          </cell>
          <cell r="J25">
            <v>17511077</v>
          </cell>
          <cell r="K25">
            <v>17029407</v>
          </cell>
          <cell r="L25">
            <v>28478482</v>
          </cell>
          <cell r="M25">
            <v>27331599</v>
          </cell>
          <cell r="N25">
            <v>28501886</v>
          </cell>
          <cell r="O25">
            <v>33601427</v>
          </cell>
          <cell r="P25">
            <v>11959891</v>
          </cell>
          <cell r="Q25">
            <v>10532270</v>
          </cell>
          <cell r="R25">
            <v>14568011</v>
          </cell>
          <cell r="S25">
            <v>14826348</v>
          </cell>
          <cell r="T25">
            <v>17824894</v>
          </cell>
          <cell r="U25">
            <v>15308585</v>
          </cell>
          <cell r="V25">
            <v>13515660</v>
          </cell>
          <cell r="W25">
            <v>12224629</v>
          </cell>
          <cell r="X25">
            <v>13139205</v>
          </cell>
          <cell r="Y25">
            <v>17481987</v>
          </cell>
          <cell r="Z25">
            <v>18778989</v>
          </cell>
          <cell r="AA25">
            <v>19411614</v>
          </cell>
          <cell r="AB25">
            <v>11166811</v>
          </cell>
          <cell r="AC25">
            <v>9837087</v>
          </cell>
          <cell r="AD25">
            <v>12908804</v>
          </cell>
          <cell r="AE25">
            <v>15714402</v>
          </cell>
          <cell r="AF25">
            <v>16934052</v>
          </cell>
          <cell r="AG25">
            <v>11407471</v>
          </cell>
          <cell r="AI25">
            <v>17511077</v>
          </cell>
        </row>
        <row r="26">
          <cell r="I26">
            <v>25531345</v>
          </cell>
          <cell r="J26">
            <v>18272305</v>
          </cell>
          <cell r="K26">
            <v>17316767</v>
          </cell>
          <cell r="L26">
            <v>27781708</v>
          </cell>
          <cell r="M26">
            <v>27063565</v>
          </cell>
          <cell r="N26">
            <v>28185379</v>
          </cell>
          <cell r="O26">
            <v>33781911</v>
          </cell>
          <cell r="P26">
            <v>12694146</v>
          </cell>
          <cell r="Q26">
            <v>10383914</v>
          </cell>
          <cell r="R26">
            <v>14623475</v>
          </cell>
          <cell r="S26">
            <v>15009371</v>
          </cell>
          <cell r="T26">
            <v>17262900</v>
          </cell>
          <cell r="U26">
            <v>15317205</v>
          </cell>
          <cell r="V26">
            <v>13779509</v>
          </cell>
          <cell r="W26">
            <v>11676072</v>
          </cell>
          <cell r="X26">
            <v>14190620</v>
          </cell>
          <cell r="Y26">
            <v>17494035</v>
          </cell>
          <cell r="Z26">
            <v>19438585</v>
          </cell>
          <cell r="AA26">
            <v>19754435</v>
          </cell>
          <cell r="AB26">
            <v>12287763</v>
          </cell>
          <cell r="AC26">
            <v>10314537</v>
          </cell>
          <cell r="AD26">
            <v>14287966</v>
          </cell>
          <cell r="AE26">
            <v>17503912</v>
          </cell>
          <cell r="AF26">
            <v>18113141</v>
          </cell>
          <cell r="AG26">
            <v>13059981</v>
          </cell>
          <cell r="AI26">
            <v>18272305</v>
          </cell>
        </row>
        <row r="28">
          <cell r="I28">
            <v>-6919</v>
          </cell>
          <cell r="J28">
            <v>-1060</v>
          </cell>
          <cell r="K28">
            <v>-6630</v>
          </cell>
          <cell r="L28">
            <v>-7045</v>
          </cell>
          <cell r="M28">
            <v>-1203</v>
          </cell>
          <cell r="N28">
            <v>-5321</v>
          </cell>
          <cell r="O28">
            <v>6642960</v>
          </cell>
          <cell r="P28">
            <v>4727179</v>
          </cell>
          <cell r="Q28">
            <v>5531909</v>
          </cell>
          <cell r="R28">
            <v>6303777</v>
          </cell>
          <cell r="S28">
            <v>7518316</v>
          </cell>
          <cell r="T28">
            <v>6447945</v>
          </cell>
          <cell r="U28">
            <v>5807807</v>
          </cell>
          <cell r="V28">
            <v>5902180</v>
          </cell>
          <cell r="W28">
            <v>7280421</v>
          </cell>
          <cell r="X28">
            <v>10164211</v>
          </cell>
          <cell r="Y28">
            <v>11813648</v>
          </cell>
          <cell r="Z28">
            <v>11557377</v>
          </cell>
          <cell r="AA28">
            <v>7023995</v>
          </cell>
          <cell r="AB28">
            <v>4886732</v>
          </cell>
          <cell r="AC28">
            <v>5391094</v>
          </cell>
          <cell r="AD28">
            <v>6867066</v>
          </cell>
          <cell r="AE28">
            <v>6941282</v>
          </cell>
          <cell r="AF28">
            <v>5387138</v>
          </cell>
          <cell r="AG28">
            <v>4754657</v>
          </cell>
          <cell r="AI28">
            <v>-1060</v>
          </cell>
        </row>
        <row r="29">
          <cell r="I29">
            <v>0</v>
          </cell>
          <cell r="J29">
            <v>146</v>
          </cell>
          <cell r="K29">
            <v>130</v>
          </cell>
          <cell r="L29">
            <v>-846</v>
          </cell>
          <cell r="M29">
            <v>-5645</v>
          </cell>
          <cell r="N29">
            <v>-17527</v>
          </cell>
          <cell r="O29">
            <v>7909363</v>
          </cell>
          <cell r="P29">
            <v>5321473</v>
          </cell>
          <cell r="Q29">
            <v>6475081</v>
          </cell>
          <cell r="R29">
            <v>7105572</v>
          </cell>
          <cell r="S29">
            <v>8317374</v>
          </cell>
          <cell r="T29">
            <v>7202866</v>
          </cell>
          <cell r="U29">
            <v>6444879</v>
          </cell>
          <cell r="V29">
            <v>6717608</v>
          </cell>
          <cell r="W29">
            <v>7929816</v>
          </cell>
          <cell r="X29">
            <v>10718108</v>
          </cell>
          <cell r="Y29">
            <v>13215708</v>
          </cell>
          <cell r="Z29">
            <v>12540430</v>
          </cell>
          <cell r="AA29">
            <v>8201971</v>
          </cell>
          <cell r="AB29">
            <v>5584335</v>
          </cell>
          <cell r="AC29">
            <v>6071789</v>
          </cell>
          <cell r="AD29">
            <v>8332832</v>
          </cell>
          <cell r="AE29">
            <v>8450064</v>
          </cell>
          <cell r="AF29">
            <v>6633994</v>
          </cell>
          <cell r="AG29">
            <v>5562879</v>
          </cell>
          <cell r="AI29">
            <v>146</v>
          </cell>
        </row>
        <row r="30">
          <cell r="I30">
            <v>-360</v>
          </cell>
          <cell r="J30">
            <v>-400</v>
          </cell>
          <cell r="K30">
            <v>209</v>
          </cell>
          <cell r="L30">
            <v>100</v>
          </cell>
          <cell r="M30">
            <v>3</v>
          </cell>
          <cell r="N30">
            <v>-11302</v>
          </cell>
          <cell r="O30">
            <v>6880161</v>
          </cell>
          <cell r="P30">
            <v>4737672</v>
          </cell>
          <cell r="Q30">
            <v>5469349</v>
          </cell>
          <cell r="R30">
            <v>5824846</v>
          </cell>
          <cell r="S30">
            <v>6791944</v>
          </cell>
          <cell r="T30">
            <v>6310463</v>
          </cell>
          <cell r="U30">
            <v>5563490</v>
          </cell>
          <cell r="V30">
            <v>6044849</v>
          </cell>
          <cell r="W30">
            <v>6831420</v>
          </cell>
          <cell r="X30">
            <v>8920798</v>
          </cell>
          <cell r="Y30">
            <v>11279915</v>
          </cell>
          <cell r="Z30">
            <v>11051690</v>
          </cell>
          <cell r="AA30">
            <v>7221992</v>
          </cell>
          <cell r="AB30">
            <v>4829456</v>
          </cell>
          <cell r="AC30">
            <v>4974841</v>
          </cell>
          <cell r="AD30">
            <v>7004878</v>
          </cell>
          <cell r="AE30">
            <v>6867218</v>
          </cell>
          <cell r="AF30">
            <v>6220868</v>
          </cell>
          <cell r="AG30">
            <v>4574372</v>
          </cell>
          <cell r="AI30">
            <v>-400</v>
          </cell>
        </row>
        <row r="31">
          <cell r="I31">
            <v>0</v>
          </cell>
          <cell r="J31">
            <v>66</v>
          </cell>
          <cell r="K31">
            <v>57</v>
          </cell>
          <cell r="L31">
            <v>23</v>
          </cell>
          <cell r="M31">
            <v>-1692</v>
          </cell>
          <cell r="N31">
            <v>-7211</v>
          </cell>
          <cell r="O31">
            <v>6225487</v>
          </cell>
          <cell r="P31">
            <v>4175681</v>
          </cell>
          <cell r="Q31">
            <v>5089361</v>
          </cell>
          <cell r="R31">
            <v>5580328</v>
          </cell>
          <cell r="S31">
            <v>6437456</v>
          </cell>
          <cell r="T31">
            <v>6130105</v>
          </cell>
          <cell r="U31">
            <v>5419496</v>
          </cell>
          <cell r="V31">
            <v>4922980</v>
          </cell>
          <cell r="W31">
            <v>6328977</v>
          </cell>
          <cell r="X31">
            <v>7722667</v>
          </cell>
          <cell r="Y31">
            <v>9793356</v>
          </cell>
          <cell r="Z31">
            <v>9985505</v>
          </cell>
          <cell r="AA31">
            <v>6502904</v>
          </cell>
          <cell r="AB31">
            <v>4361673</v>
          </cell>
          <cell r="AC31">
            <v>4467734</v>
          </cell>
          <cell r="AD31">
            <v>6335542</v>
          </cell>
          <cell r="AE31">
            <v>6080264</v>
          </cell>
          <cell r="AF31">
            <v>5622805</v>
          </cell>
          <cell r="AG31">
            <v>4036742</v>
          </cell>
          <cell r="AI31">
            <v>66</v>
          </cell>
        </row>
        <row r="32">
          <cell r="I32">
            <v>0</v>
          </cell>
          <cell r="J32">
            <v>34</v>
          </cell>
          <cell r="K32">
            <v>0</v>
          </cell>
          <cell r="L32">
            <v>-27128</v>
          </cell>
          <cell r="M32">
            <v>-1338</v>
          </cell>
          <cell r="N32">
            <v>-6704</v>
          </cell>
          <cell r="O32">
            <v>8892227</v>
          </cell>
          <cell r="P32">
            <v>5602019</v>
          </cell>
          <cell r="Q32">
            <v>6220891</v>
          </cell>
          <cell r="R32">
            <v>7382625</v>
          </cell>
          <cell r="S32">
            <v>8025339</v>
          </cell>
          <cell r="T32">
            <v>8289065</v>
          </cell>
          <cell r="U32">
            <v>6968919</v>
          </cell>
          <cell r="V32">
            <v>5813450</v>
          </cell>
          <cell r="W32">
            <v>7991894</v>
          </cell>
          <cell r="X32">
            <v>9421048</v>
          </cell>
          <cell r="Y32">
            <v>12571268</v>
          </cell>
          <cell r="Z32">
            <v>12730812</v>
          </cell>
          <cell r="AA32">
            <v>8325179</v>
          </cell>
          <cell r="AB32">
            <v>5262839</v>
          </cell>
          <cell r="AC32">
            <v>5525475</v>
          </cell>
          <cell r="AD32">
            <v>7824875</v>
          </cell>
          <cell r="AE32">
            <v>7437712</v>
          </cell>
          <cell r="AF32">
            <v>7148986</v>
          </cell>
          <cell r="AG32">
            <v>5194114</v>
          </cell>
          <cell r="AI32">
            <v>34</v>
          </cell>
        </row>
        <row r="33">
          <cell r="I33">
            <v>14</v>
          </cell>
          <cell r="J33">
            <v>-14</v>
          </cell>
          <cell r="K33">
            <v>88</v>
          </cell>
          <cell r="L33">
            <v>-2767</v>
          </cell>
          <cell r="M33">
            <v>-76</v>
          </cell>
          <cell r="N33">
            <v>-10467</v>
          </cell>
          <cell r="O33">
            <v>7730456</v>
          </cell>
          <cell r="P33">
            <v>4861251</v>
          </cell>
          <cell r="Q33">
            <v>5321871</v>
          </cell>
          <cell r="R33">
            <v>6251391</v>
          </cell>
          <cell r="S33">
            <v>7039342</v>
          </cell>
          <cell r="T33">
            <v>7489780</v>
          </cell>
          <cell r="U33">
            <v>5852916</v>
          </cell>
          <cell r="V33">
            <v>5132761</v>
          </cell>
          <cell r="W33">
            <v>6391379</v>
          </cell>
          <cell r="X33">
            <v>7408083</v>
          </cell>
          <cell r="Y33">
            <v>10430216</v>
          </cell>
          <cell r="Z33">
            <v>10227146</v>
          </cell>
          <cell r="AA33">
            <v>7187608</v>
          </cell>
          <cell r="AB33">
            <v>4408861</v>
          </cell>
          <cell r="AC33">
            <v>4443603</v>
          </cell>
          <cell r="AD33">
            <v>6308025</v>
          </cell>
          <cell r="AE33">
            <v>5307926</v>
          </cell>
          <cell r="AF33">
            <v>5197472</v>
          </cell>
          <cell r="AG33">
            <v>3678691</v>
          </cell>
          <cell r="AI33">
            <v>-14</v>
          </cell>
        </row>
        <row r="34">
          <cell r="I34">
            <v>-14</v>
          </cell>
          <cell r="J34">
            <v>-25603</v>
          </cell>
          <cell r="K34">
            <v>-83</v>
          </cell>
          <cell r="L34">
            <v>0</v>
          </cell>
          <cell r="M34">
            <v>-16887</v>
          </cell>
          <cell r="N34">
            <v>-2797</v>
          </cell>
          <cell r="O34">
            <v>8148309</v>
          </cell>
          <cell r="P34">
            <v>5322219</v>
          </cell>
          <cell r="Q34">
            <v>5515347</v>
          </cell>
          <cell r="R34">
            <v>6960684</v>
          </cell>
          <cell r="S34">
            <v>7312886</v>
          </cell>
          <cell r="T34">
            <v>8277588</v>
          </cell>
          <cell r="U34">
            <v>6457737</v>
          </cell>
          <cell r="V34">
            <v>5944267</v>
          </cell>
          <cell r="W34">
            <v>7610138</v>
          </cell>
          <cell r="X34">
            <v>8765837</v>
          </cell>
          <cell r="Y34">
            <v>12349371</v>
          </cell>
          <cell r="Z34">
            <v>12160729</v>
          </cell>
          <cell r="AA34">
            <v>8614832</v>
          </cell>
          <cell r="AB34">
            <v>5098588</v>
          </cell>
          <cell r="AC34">
            <v>5007016</v>
          </cell>
          <cell r="AD34">
            <v>7949983</v>
          </cell>
          <cell r="AE34">
            <v>8213093</v>
          </cell>
          <cell r="AF34">
            <v>8051150</v>
          </cell>
          <cell r="AG34">
            <v>5511291</v>
          </cell>
          <cell r="AI34">
            <v>-25603</v>
          </cell>
        </row>
        <row r="35">
          <cell r="I35">
            <v>0</v>
          </cell>
          <cell r="J35">
            <v>107</v>
          </cell>
          <cell r="K35">
            <v>-1752</v>
          </cell>
          <cell r="L35">
            <v>0</v>
          </cell>
          <cell r="M35">
            <v>34</v>
          </cell>
          <cell r="N35">
            <v>-4619</v>
          </cell>
          <cell r="O35">
            <v>6898465</v>
          </cell>
          <cell r="P35">
            <v>5852083</v>
          </cell>
          <cell r="Q35">
            <v>6000732</v>
          </cell>
          <cell r="R35">
            <v>7436042</v>
          </cell>
          <cell r="S35">
            <v>7779406</v>
          </cell>
          <cell r="T35">
            <v>9148847</v>
          </cell>
          <cell r="U35">
            <v>7413544</v>
          </cell>
          <cell r="V35">
            <v>6679859</v>
          </cell>
          <cell r="W35">
            <v>8901091</v>
          </cell>
          <cell r="X35">
            <v>9937010</v>
          </cell>
          <cell r="Y35">
            <v>13848281</v>
          </cell>
          <cell r="Z35">
            <v>14567628</v>
          </cell>
          <cell r="AA35">
            <v>10106129</v>
          </cell>
          <cell r="AB35">
            <v>5995576</v>
          </cell>
          <cell r="AC35">
            <v>5879597</v>
          </cell>
          <cell r="AD35">
            <v>8308376</v>
          </cell>
          <cell r="AE35">
            <v>7944679</v>
          </cell>
          <cell r="AF35">
            <v>7946299</v>
          </cell>
          <cell r="AG35">
            <v>5567215</v>
          </cell>
          <cell r="AI35">
            <v>107</v>
          </cell>
        </row>
        <row r="36">
          <cell r="I36">
            <v>0</v>
          </cell>
          <cell r="J36">
            <v>-321</v>
          </cell>
          <cell r="K36">
            <v>-529</v>
          </cell>
          <cell r="L36">
            <v>5</v>
          </cell>
          <cell r="M36">
            <v>-20102</v>
          </cell>
          <cell r="N36">
            <v>-74</v>
          </cell>
          <cell r="O36">
            <v>4274983</v>
          </cell>
          <cell r="P36">
            <v>5106879</v>
          </cell>
          <cell r="Q36">
            <v>5097406</v>
          </cell>
          <cell r="R36">
            <v>6491247</v>
          </cell>
          <cell r="S36">
            <v>6726621</v>
          </cell>
          <cell r="T36">
            <v>7531022</v>
          </cell>
          <cell r="U36">
            <v>6181695</v>
          </cell>
          <cell r="V36">
            <v>4914045</v>
          </cell>
          <cell r="W36">
            <v>6936988</v>
          </cell>
          <cell r="X36">
            <v>7687878</v>
          </cell>
          <cell r="Y36">
            <v>10684128</v>
          </cell>
          <cell r="Z36">
            <v>11333305</v>
          </cell>
          <cell r="AA36">
            <v>7768608</v>
          </cell>
          <cell r="AB36">
            <v>4950697</v>
          </cell>
          <cell r="AC36">
            <v>4792258</v>
          </cell>
          <cell r="AD36">
            <v>6877801</v>
          </cell>
          <cell r="AE36">
            <v>6516363</v>
          </cell>
          <cell r="AF36">
            <v>6814218</v>
          </cell>
          <cell r="AG36">
            <v>4703044</v>
          </cell>
          <cell r="AI36">
            <v>-321</v>
          </cell>
        </row>
        <row r="37">
          <cell r="I37">
            <v>14</v>
          </cell>
          <cell r="J37">
            <v>147</v>
          </cell>
          <cell r="K37">
            <v>-732</v>
          </cell>
          <cell r="L37">
            <v>10</v>
          </cell>
          <cell r="M37">
            <v>-5076</v>
          </cell>
          <cell r="N37">
            <v>-1045</v>
          </cell>
          <cell r="O37">
            <v>10631</v>
          </cell>
          <cell r="P37">
            <v>5904562</v>
          </cell>
          <cell r="Q37">
            <v>5692588</v>
          </cell>
          <cell r="R37">
            <v>7518264</v>
          </cell>
          <cell r="S37">
            <v>7444140</v>
          </cell>
          <cell r="T37">
            <v>8636408</v>
          </cell>
          <cell r="U37">
            <v>7231850</v>
          </cell>
          <cell r="V37">
            <v>6033877</v>
          </cell>
          <cell r="W37">
            <v>8851290</v>
          </cell>
          <cell r="X37">
            <v>9386751</v>
          </cell>
          <cell r="Y37">
            <v>13711949</v>
          </cell>
          <cell r="Z37">
            <v>13869700</v>
          </cell>
          <cell r="AA37">
            <v>9849717</v>
          </cell>
          <cell r="AB37">
            <v>6135028</v>
          </cell>
          <cell r="AC37">
            <v>5523988</v>
          </cell>
          <cell r="AD37">
            <v>7688125</v>
          </cell>
          <cell r="AE37">
            <v>7343841</v>
          </cell>
          <cell r="AF37">
            <v>7393602</v>
          </cell>
          <cell r="AG37">
            <v>5351983</v>
          </cell>
          <cell r="AI37">
            <v>147</v>
          </cell>
        </row>
        <row r="38">
          <cell r="I38">
            <v>-7</v>
          </cell>
          <cell r="J38">
            <v>187</v>
          </cell>
          <cell r="K38">
            <v>30</v>
          </cell>
          <cell r="L38">
            <v>-420</v>
          </cell>
          <cell r="M38">
            <v>0</v>
          </cell>
          <cell r="N38">
            <v>-2382</v>
          </cell>
          <cell r="O38">
            <v>10586</v>
          </cell>
          <cell r="P38">
            <v>6375317</v>
          </cell>
          <cell r="Q38">
            <v>6265859</v>
          </cell>
          <cell r="R38">
            <v>7809546</v>
          </cell>
          <cell r="S38">
            <v>7822957</v>
          </cell>
          <cell r="T38">
            <v>8777391</v>
          </cell>
          <cell r="U38">
            <v>7869121</v>
          </cell>
          <cell r="V38">
            <v>5734928</v>
          </cell>
          <cell r="W38">
            <v>8007221</v>
          </cell>
          <cell r="X38">
            <v>9018568</v>
          </cell>
          <cell r="Y38">
            <v>12484741</v>
          </cell>
          <cell r="Z38">
            <v>13302340</v>
          </cell>
          <cell r="AA38">
            <v>9833883</v>
          </cell>
          <cell r="AB38">
            <v>6335717</v>
          </cell>
          <cell r="AC38">
            <v>5851255</v>
          </cell>
          <cell r="AD38">
            <v>9069240</v>
          </cell>
          <cell r="AE38">
            <v>8609899</v>
          </cell>
          <cell r="AF38">
            <v>8830621</v>
          </cell>
          <cell r="AG38">
            <v>6490095</v>
          </cell>
          <cell r="AI38">
            <v>187</v>
          </cell>
        </row>
        <row r="39">
          <cell r="I39">
            <v>0</v>
          </cell>
          <cell r="J39">
            <v>110</v>
          </cell>
          <cell r="K39">
            <v>-454</v>
          </cell>
          <cell r="L39">
            <v>0</v>
          </cell>
          <cell r="M39">
            <v>-1528</v>
          </cell>
          <cell r="N39">
            <v>-2518</v>
          </cell>
          <cell r="O39">
            <v>11502</v>
          </cell>
          <cell r="P39">
            <v>5794576</v>
          </cell>
          <cell r="Q39">
            <v>5228105</v>
          </cell>
          <cell r="R39">
            <v>6872163</v>
          </cell>
          <cell r="S39">
            <v>6620994</v>
          </cell>
          <cell r="T39">
            <v>7948096</v>
          </cell>
          <cell r="U39">
            <v>6803525</v>
          </cell>
          <cell r="V39">
            <v>5251109</v>
          </cell>
          <cell r="W39">
            <v>7792758</v>
          </cell>
          <cell r="X39">
            <v>8735671</v>
          </cell>
          <cell r="Y39">
            <v>12904068</v>
          </cell>
          <cell r="Z39">
            <v>13311601</v>
          </cell>
          <cell r="AA39">
            <v>10339581</v>
          </cell>
          <cell r="AB39">
            <v>6034771</v>
          </cell>
          <cell r="AC39">
            <v>5207869</v>
          </cell>
          <cell r="AD39">
            <v>7697079</v>
          </cell>
          <cell r="AE39">
            <v>8125240</v>
          </cell>
          <cell r="AF39">
            <v>7928975</v>
          </cell>
          <cell r="AG39">
            <v>5756662</v>
          </cell>
          <cell r="AI39">
            <v>110</v>
          </cell>
        </row>
        <row r="40">
          <cell r="I40">
            <v>32</v>
          </cell>
          <cell r="J40">
            <v>-8524</v>
          </cell>
          <cell r="K40">
            <v>144</v>
          </cell>
          <cell r="L40">
            <v>14</v>
          </cell>
          <cell r="M40">
            <v>21</v>
          </cell>
          <cell r="N40">
            <v>-1027</v>
          </cell>
          <cell r="O40">
            <v>5863</v>
          </cell>
          <cell r="P40">
            <v>5964328</v>
          </cell>
          <cell r="Q40">
            <v>5188851</v>
          </cell>
          <cell r="R40">
            <v>6907042</v>
          </cell>
          <cell r="S40">
            <v>6572505</v>
          </cell>
          <cell r="T40">
            <v>8047986</v>
          </cell>
          <cell r="U40">
            <v>6837142</v>
          </cell>
          <cell r="V40">
            <v>5419117</v>
          </cell>
          <cell r="W40">
            <v>6928849</v>
          </cell>
          <cell r="X40">
            <v>7632422</v>
          </cell>
          <cell r="Y40">
            <v>11116566</v>
          </cell>
          <cell r="Z40">
            <v>11949820</v>
          </cell>
          <cell r="AA40">
            <v>9217078</v>
          </cell>
          <cell r="AB40">
            <v>5642046</v>
          </cell>
          <cell r="AC40">
            <v>5094379</v>
          </cell>
          <cell r="AD40">
            <v>6747678</v>
          </cell>
          <cell r="AE40">
            <v>7102965</v>
          </cell>
          <cell r="AF40">
            <v>7331147</v>
          </cell>
          <cell r="AG40">
            <v>5058377</v>
          </cell>
          <cell r="AI40">
            <v>-8524</v>
          </cell>
        </row>
        <row r="41">
          <cell r="I41">
            <v>0</v>
          </cell>
          <cell r="J41">
            <v>49</v>
          </cell>
          <cell r="K41">
            <v>-3178</v>
          </cell>
          <cell r="L41">
            <v>-635</v>
          </cell>
          <cell r="M41">
            <v>33</v>
          </cell>
          <cell r="N41">
            <v>236</v>
          </cell>
          <cell r="O41">
            <v>-1463</v>
          </cell>
          <cell r="P41">
            <v>5287307</v>
          </cell>
          <cell r="Q41">
            <v>4696070</v>
          </cell>
          <cell r="R41">
            <v>6223977</v>
          </cell>
          <cell r="S41">
            <v>5805651</v>
          </cell>
          <cell r="T41">
            <v>7187792</v>
          </cell>
          <cell r="U41">
            <v>6322188</v>
          </cell>
          <cell r="V41">
            <v>4811392</v>
          </cell>
          <cell r="W41">
            <v>6584701</v>
          </cell>
          <cell r="X41">
            <v>7294242</v>
          </cell>
          <cell r="Y41">
            <v>10738598</v>
          </cell>
          <cell r="Z41">
            <v>11502913</v>
          </cell>
          <cell r="AA41">
            <v>8843485</v>
          </cell>
          <cell r="AB41">
            <v>5432624</v>
          </cell>
          <cell r="AC41">
            <v>4846664</v>
          </cell>
          <cell r="AD41">
            <v>6687221</v>
          </cell>
          <cell r="AE41">
            <v>7041652</v>
          </cell>
          <cell r="AF41">
            <v>7520663</v>
          </cell>
          <cell r="AG41">
            <v>5253301</v>
          </cell>
          <cell r="AI41">
            <v>49</v>
          </cell>
        </row>
        <row r="42">
          <cell r="I42">
            <v>0</v>
          </cell>
          <cell r="J42">
            <v>-256</v>
          </cell>
          <cell r="K42">
            <v>149</v>
          </cell>
          <cell r="L42">
            <v>-400</v>
          </cell>
          <cell r="M42">
            <v>-4213</v>
          </cell>
          <cell r="N42">
            <v>-47</v>
          </cell>
          <cell r="O42">
            <v>7038</v>
          </cell>
          <cell r="P42">
            <v>4652731</v>
          </cell>
          <cell r="Q42">
            <v>4214305</v>
          </cell>
          <cell r="R42">
            <v>5700287</v>
          </cell>
          <cell r="S42">
            <v>5406715</v>
          </cell>
          <cell r="T42">
            <v>6478344</v>
          </cell>
          <cell r="U42">
            <v>5820953</v>
          </cell>
          <cell r="V42">
            <v>4505380</v>
          </cell>
          <cell r="W42">
            <v>6043857</v>
          </cell>
          <cell r="X42">
            <v>7191819</v>
          </cell>
          <cell r="Y42">
            <v>10205799</v>
          </cell>
          <cell r="Z42">
            <v>10829717</v>
          </cell>
          <cell r="AA42">
            <v>8995594</v>
          </cell>
          <cell r="AB42">
            <v>5272034</v>
          </cell>
          <cell r="AC42">
            <v>4647333</v>
          </cell>
          <cell r="AD42">
            <v>6647612</v>
          </cell>
          <cell r="AE42">
            <v>7064845</v>
          </cell>
          <cell r="AF42">
            <v>7424784</v>
          </cell>
          <cell r="AG42">
            <v>5250668</v>
          </cell>
          <cell r="AI42">
            <v>-256</v>
          </cell>
        </row>
        <row r="43">
          <cell r="I43">
            <v>-24</v>
          </cell>
          <cell r="J43">
            <v>142</v>
          </cell>
          <cell r="K43">
            <v>36</v>
          </cell>
          <cell r="L43">
            <v>-415</v>
          </cell>
          <cell r="M43">
            <v>-100</v>
          </cell>
          <cell r="N43">
            <v>-4227</v>
          </cell>
          <cell r="O43">
            <v>5990</v>
          </cell>
          <cell r="P43">
            <v>5066325</v>
          </cell>
          <cell r="Q43">
            <v>4558065</v>
          </cell>
          <cell r="R43">
            <v>6096421</v>
          </cell>
          <cell r="S43">
            <v>5854005</v>
          </cell>
          <cell r="T43">
            <v>7243306</v>
          </cell>
          <cell r="U43">
            <v>6325373</v>
          </cell>
          <cell r="V43">
            <v>5164831</v>
          </cell>
          <cell r="W43">
            <v>6350420</v>
          </cell>
          <cell r="X43">
            <v>7684053</v>
          </cell>
          <cell r="Y43">
            <v>10817968</v>
          </cell>
          <cell r="Z43">
            <v>11662654</v>
          </cell>
          <cell r="AA43">
            <v>9748490</v>
          </cell>
          <cell r="AB43">
            <v>5723163</v>
          </cell>
          <cell r="AC43">
            <v>4877279</v>
          </cell>
          <cell r="AD43">
            <v>6506421</v>
          </cell>
          <cell r="AE43">
            <v>7253576</v>
          </cell>
          <cell r="AF43">
            <v>7419885</v>
          </cell>
          <cell r="AG43">
            <v>5501117</v>
          </cell>
          <cell r="AI43">
            <v>142</v>
          </cell>
        </row>
        <row r="44">
          <cell r="I44">
            <v>1</v>
          </cell>
          <cell r="J44">
            <v>187</v>
          </cell>
          <cell r="K44">
            <v>-67</v>
          </cell>
          <cell r="L44">
            <v>93</v>
          </cell>
          <cell r="M44">
            <v>-3612</v>
          </cell>
          <cell r="N44">
            <v>-5963</v>
          </cell>
          <cell r="O44">
            <v>4750</v>
          </cell>
          <cell r="P44">
            <v>7127006</v>
          </cell>
          <cell r="Q44">
            <v>6400916</v>
          </cell>
          <cell r="R44">
            <v>8104414</v>
          </cell>
          <cell r="S44">
            <v>8060577</v>
          </cell>
          <cell r="T44">
            <v>9800797</v>
          </cell>
          <cell r="U44">
            <v>8504566</v>
          </cell>
          <cell r="V44">
            <v>7216797</v>
          </cell>
          <cell r="W44">
            <v>8130045</v>
          </cell>
          <cell r="X44">
            <v>9707459</v>
          </cell>
          <cell r="Y44">
            <v>14129121</v>
          </cell>
          <cell r="Z44">
            <v>15195087</v>
          </cell>
          <cell r="AA44">
            <v>13813120</v>
          </cell>
          <cell r="AB44">
            <v>7500272</v>
          </cell>
          <cell r="AC44">
            <v>6442529</v>
          </cell>
          <cell r="AD44">
            <v>8388197</v>
          </cell>
          <cell r="AE44">
            <v>9640048</v>
          </cell>
          <cell r="AF44">
            <v>9975876</v>
          </cell>
          <cell r="AG44">
            <v>7250237</v>
          </cell>
          <cell r="AI44">
            <v>187</v>
          </cell>
        </row>
        <row r="45">
          <cell r="I45">
            <v>0</v>
          </cell>
          <cell r="J45">
            <v>165</v>
          </cell>
          <cell r="K45">
            <v>-859</v>
          </cell>
          <cell r="L45">
            <v>-125</v>
          </cell>
          <cell r="M45">
            <v>-345</v>
          </cell>
          <cell r="N45">
            <v>-15992</v>
          </cell>
          <cell r="O45">
            <v>12371</v>
          </cell>
          <cell r="P45">
            <v>7068289</v>
          </cell>
          <cell r="Q45">
            <v>5710051</v>
          </cell>
          <cell r="R45">
            <v>7153422</v>
          </cell>
          <cell r="S45">
            <v>7003364</v>
          </cell>
          <cell r="T45">
            <v>8647174</v>
          </cell>
          <cell r="U45">
            <v>7522905</v>
          </cell>
          <cell r="V45">
            <v>6632543</v>
          </cell>
          <cell r="W45">
            <v>6804705</v>
          </cell>
          <cell r="X45">
            <v>7922376</v>
          </cell>
          <cell r="Y45">
            <v>11152093</v>
          </cell>
          <cell r="Z45">
            <v>12377666</v>
          </cell>
          <cell r="AA45">
            <v>11590701</v>
          </cell>
          <cell r="AB45">
            <v>6352513</v>
          </cell>
          <cell r="AC45">
            <v>5143727</v>
          </cell>
          <cell r="AD45">
            <v>6137069</v>
          </cell>
          <cell r="AE45">
            <v>7304815</v>
          </cell>
          <cell r="AF45">
            <v>7757278</v>
          </cell>
          <cell r="AG45">
            <v>5595301</v>
          </cell>
          <cell r="AI45">
            <v>165</v>
          </cell>
        </row>
        <row r="46">
          <cell r="I46">
            <v>10</v>
          </cell>
          <cell r="J46">
            <v>45</v>
          </cell>
          <cell r="K46">
            <v>70</v>
          </cell>
          <cell r="L46">
            <v>-711</v>
          </cell>
          <cell r="M46">
            <v>-147</v>
          </cell>
          <cell r="N46">
            <v>-12018</v>
          </cell>
          <cell r="O46">
            <v>1057</v>
          </cell>
          <cell r="P46">
            <v>6813557</v>
          </cell>
          <cell r="Q46">
            <v>5449613</v>
          </cell>
          <cell r="R46">
            <v>7035490</v>
          </cell>
          <cell r="S46">
            <v>7021994</v>
          </cell>
          <cell r="T46">
            <v>8449530</v>
          </cell>
          <cell r="U46">
            <v>7348722</v>
          </cell>
          <cell r="V46">
            <v>6543318</v>
          </cell>
          <cell r="W46">
            <v>7090371</v>
          </cell>
          <cell r="X46">
            <v>8463912</v>
          </cell>
          <cell r="Y46">
            <v>11992545</v>
          </cell>
          <cell r="Z46">
            <v>12997689</v>
          </cell>
          <cell r="AA46">
            <v>12790159</v>
          </cell>
          <cell r="AB46">
            <v>7017948</v>
          </cell>
          <cell r="AC46">
            <v>5514857</v>
          </cell>
          <cell r="AD46">
            <v>6893246</v>
          </cell>
          <cell r="AE46">
            <v>8091043</v>
          </cell>
          <cell r="AF46">
            <v>8800870</v>
          </cell>
          <cell r="AG46">
            <v>6210091</v>
          </cell>
          <cell r="AI46">
            <v>45</v>
          </cell>
        </row>
        <row r="47">
          <cell r="I47">
            <v>0</v>
          </cell>
          <cell r="J47">
            <v>0</v>
          </cell>
          <cell r="K47">
            <v>70</v>
          </cell>
          <cell r="L47">
            <v>-2190</v>
          </cell>
          <cell r="M47">
            <v>-1436</v>
          </cell>
          <cell r="N47">
            <v>-42243</v>
          </cell>
          <cell r="O47">
            <v>571</v>
          </cell>
          <cell r="P47">
            <v>7575281</v>
          </cell>
          <cell r="Q47">
            <v>5651013</v>
          </cell>
          <cell r="R47">
            <v>6779047</v>
          </cell>
          <cell r="S47">
            <v>7521607</v>
          </cell>
          <cell r="T47">
            <v>8571040</v>
          </cell>
          <cell r="U47">
            <v>7367030</v>
          </cell>
          <cell r="V47">
            <v>6923581</v>
          </cell>
          <cell r="W47">
            <v>6865967</v>
          </cell>
          <cell r="X47">
            <v>8792184</v>
          </cell>
          <cell r="Y47">
            <v>11672272</v>
          </cell>
          <cell r="Z47">
            <v>13161790</v>
          </cell>
          <cell r="AA47">
            <v>13050798</v>
          </cell>
          <cell r="AB47">
            <v>7466886</v>
          </cell>
          <cell r="AC47">
            <v>5733132</v>
          </cell>
          <cell r="AD47">
            <v>6755687</v>
          </cell>
          <cell r="AE47">
            <v>8344725</v>
          </cell>
          <cell r="AF47">
            <v>8441365</v>
          </cell>
          <cell r="AG47">
            <v>6538681</v>
          </cell>
          <cell r="AI47">
            <v>0</v>
          </cell>
        </row>
        <row r="49">
          <cell r="I49">
            <v>0</v>
          </cell>
          <cell r="J49">
            <v>110</v>
          </cell>
          <cell r="K49">
            <v>-970</v>
          </cell>
          <cell r="L49">
            <v>-1307</v>
          </cell>
          <cell r="M49">
            <v>-267</v>
          </cell>
          <cell r="N49">
            <v>-3096</v>
          </cell>
          <cell r="O49">
            <v>1836171</v>
          </cell>
          <cell r="P49">
            <v>2072831</v>
          </cell>
          <cell r="Q49">
            <v>1792198</v>
          </cell>
          <cell r="R49">
            <v>2148566</v>
          </cell>
          <cell r="S49">
            <v>2246625</v>
          </cell>
          <cell r="T49">
            <v>1971559</v>
          </cell>
          <cell r="U49">
            <v>1894232</v>
          </cell>
          <cell r="V49">
            <v>1868389</v>
          </cell>
          <cell r="W49">
            <v>1851130</v>
          </cell>
          <cell r="X49">
            <v>2567302</v>
          </cell>
          <cell r="Y49">
            <v>2405917</v>
          </cell>
          <cell r="Z49">
            <v>2195043</v>
          </cell>
          <cell r="AA49">
            <v>1873608</v>
          </cell>
          <cell r="AB49">
            <v>1413978</v>
          </cell>
          <cell r="AC49">
            <v>1684159</v>
          </cell>
          <cell r="AD49">
            <v>1851218</v>
          </cell>
          <cell r="AE49">
            <v>1927300</v>
          </cell>
          <cell r="AF49">
            <v>1865334</v>
          </cell>
          <cell r="AG49">
            <v>1973170</v>
          </cell>
          <cell r="AI49">
            <v>110</v>
          </cell>
        </row>
        <row r="50">
          <cell r="I50">
            <v>0</v>
          </cell>
          <cell r="J50">
            <v>-488</v>
          </cell>
          <cell r="K50">
            <v>-722</v>
          </cell>
          <cell r="L50">
            <v>0</v>
          </cell>
          <cell r="M50">
            <v>-1793</v>
          </cell>
          <cell r="N50">
            <v>-2315</v>
          </cell>
          <cell r="O50">
            <v>1984036</v>
          </cell>
          <cell r="P50">
            <v>1916327</v>
          </cell>
          <cell r="Q50">
            <v>2212168</v>
          </cell>
          <cell r="R50">
            <v>2269001</v>
          </cell>
          <cell r="S50">
            <v>2582540</v>
          </cell>
          <cell r="T50">
            <v>2309276</v>
          </cell>
          <cell r="U50">
            <v>2178770</v>
          </cell>
          <cell r="V50">
            <v>2122735</v>
          </cell>
          <cell r="W50">
            <v>2106079</v>
          </cell>
          <cell r="X50">
            <v>2414969</v>
          </cell>
          <cell r="Y50">
            <v>2618151</v>
          </cell>
          <cell r="Z50">
            <v>2619958</v>
          </cell>
          <cell r="AA50">
            <v>2185166</v>
          </cell>
          <cell r="AB50">
            <v>1856130</v>
          </cell>
          <cell r="AC50">
            <v>2175223</v>
          </cell>
          <cell r="AD50">
            <v>2606344</v>
          </cell>
          <cell r="AE50">
            <v>2684316</v>
          </cell>
          <cell r="AF50">
            <v>2354265</v>
          </cell>
          <cell r="AG50">
            <v>2154508</v>
          </cell>
          <cell r="AI50">
            <v>-488</v>
          </cell>
        </row>
        <row r="51">
          <cell r="I51">
            <v>0</v>
          </cell>
          <cell r="J51">
            <v>0</v>
          </cell>
          <cell r="K51">
            <v>-47800</v>
          </cell>
          <cell r="L51">
            <v>-2883</v>
          </cell>
          <cell r="M51">
            <v>0</v>
          </cell>
          <cell r="N51">
            <v>-9082</v>
          </cell>
          <cell r="O51">
            <v>1721020</v>
          </cell>
          <cell r="P51">
            <v>1563301</v>
          </cell>
          <cell r="Q51">
            <v>1647462</v>
          </cell>
          <cell r="R51">
            <v>1632175</v>
          </cell>
          <cell r="S51">
            <v>1849700</v>
          </cell>
          <cell r="T51">
            <v>1881771</v>
          </cell>
          <cell r="U51">
            <v>1696327</v>
          </cell>
          <cell r="V51">
            <v>1704638</v>
          </cell>
          <cell r="W51">
            <v>1849683</v>
          </cell>
          <cell r="X51">
            <v>2089900</v>
          </cell>
          <cell r="Y51">
            <v>2394324</v>
          </cell>
          <cell r="Z51">
            <v>2502907</v>
          </cell>
          <cell r="AA51">
            <v>1871415</v>
          </cell>
          <cell r="AB51">
            <v>1612450</v>
          </cell>
          <cell r="AC51">
            <v>1586228</v>
          </cell>
          <cell r="AD51">
            <v>1812121</v>
          </cell>
          <cell r="AE51">
            <v>1828283</v>
          </cell>
          <cell r="AF51">
            <v>1810494</v>
          </cell>
          <cell r="AG51">
            <v>1454095</v>
          </cell>
          <cell r="AI51">
            <v>0</v>
          </cell>
        </row>
        <row r="52">
          <cell r="I52">
            <v>-2829</v>
          </cell>
          <cell r="J52">
            <v>-131</v>
          </cell>
          <cell r="K52">
            <v>0</v>
          </cell>
          <cell r="L52">
            <v>0</v>
          </cell>
          <cell r="M52">
            <v>0</v>
          </cell>
          <cell r="N52">
            <v>-1692</v>
          </cell>
          <cell r="O52">
            <v>1051925</v>
          </cell>
          <cell r="P52">
            <v>1177952</v>
          </cell>
          <cell r="Q52">
            <v>1237778</v>
          </cell>
          <cell r="R52">
            <v>1189870</v>
          </cell>
          <cell r="S52">
            <v>1245988</v>
          </cell>
          <cell r="T52">
            <v>1108948</v>
          </cell>
          <cell r="U52">
            <v>1085003</v>
          </cell>
          <cell r="V52">
            <v>984877</v>
          </cell>
          <cell r="W52">
            <v>1082040</v>
          </cell>
          <cell r="X52">
            <v>1221256</v>
          </cell>
          <cell r="Y52">
            <v>1385706</v>
          </cell>
          <cell r="Z52">
            <v>1469716</v>
          </cell>
          <cell r="AA52">
            <v>1137041</v>
          </cell>
          <cell r="AB52">
            <v>951719</v>
          </cell>
          <cell r="AC52">
            <v>1168462</v>
          </cell>
          <cell r="AD52">
            <v>1313327</v>
          </cell>
          <cell r="AE52">
            <v>1282439</v>
          </cell>
          <cell r="AF52">
            <v>1219817</v>
          </cell>
          <cell r="AG52">
            <v>1054007</v>
          </cell>
          <cell r="AI52">
            <v>-131</v>
          </cell>
        </row>
        <row r="53">
          <cell r="I53">
            <v>0</v>
          </cell>
          <cell r="J53">
            <v>0</v>
          </cell>
          <cell r="K53">
            <v>0</v>
          </cell>
          <cell r="L53">
            <v>-121</v>
          </cell>
          <cell r="M53">
            <v>-2589</v>
          </cell>
          <cell r="N53">
            <v>-4626</v>
          </cell>
          <cell r="O53">
            <v>2162473</v>
          </cell>
          <cell r="P53">
            <v>1865379</v>
          </cell>
          <cell r="Q53">
            <v>2043749</v>
          </cell>
          <cell r="R53">
            <v>2187758</v>
          </cell>
          <cell r="S53">
            <v>2239724</v>
          </cell>
          <cell r="T53">
            <v>2407926</v>
          </cell>
          <cell r="U53">
            <v>2135564</v>
          </cell>
          <cell r="V53">
            <v>1969834</v>
          </cell>
          <cell r="W53">
            <v>2347026</v>
          </cell>
          <cell r="X53">
            <v>2600776</v>
          </cell>
          <cell r="Y53">
            <v>3087550</v>
          </cell>
          <cell r="Z53">
            <v>2963795</v>
          </cell>
          <cell r="AA53">
            <v>2302506</v>
          </cell>
          <cell r="AB53">
            <v>1793434</v>
          </cell>
          <cell r="AC53">
            <v>1838379</v>
          </cell>
          <cell r="AD53">
            <v>2291014</v>
          </cell>
          <cell r="AE53">
            <v>2320206</v>
          </cell>
          <cell r="AF53">
            <v>2189459</v>
          </cell>
          <cell r="AG53">
            <v>1903591</v>
          </cell>
          <cell r="AI53">
            <v>0</v>
          </cell>
        </row>
        <row r="54">
          <cell r="I54">
            <v>0</v>
          </cell>
          <cell r="J54">
            <v>0</v>
          </cell>
          <cell r="K54">
            <v>-4000</v>
          </cell>
          <cell r="L54">
            <v>-1801</v>
          </cell>
          <cell r="M54">
            <v>-279</v>
          </cell>
          <cell r="N54">
            <v>-36455</v>
          </cell>
          <cell r="O54">
            <v>2703634</v>
          </cell>
          <cell r="P54">
            <v>2426651</v>
          </cell>
          <cell r="Q54">
            <v>2721773</v>
          </cell>
          <cell r="R54">
            <v>2698185</v>
          </cell>
          <cell r="S54">
            <v>2696303</v>
          </cell>
          <cell r="T54">
            <v>2803903</v>
          </cell>
          <cell r="U54">
            <v>2485970</v>
          </cell>
          <cell r="V54">
            <v>2560119</v>
          </cell>
          <cell r="W54">
            <v>2476043</v>
          </cell>
          <cell r="X54">
            <v>2716585</v>
          </cell>
          <cell r="Y54">
            <v>3059658</v>
          </cell>
          <cell r="Z54">
            <v>3103138</v>
          </cell>
          <cell r="AA54">
            <v>2674311</v>
          </cell>
          <cell r="AB54">
            <v>2494392</v>
          </cell>
          <cell r="AC54">
            <v>2536665</v>
          </cell>
          <cell r="AD54">
            <v>2815329</v>
          </cell>
          <cell r="AE54">
            <v>2574914</v>
          </cell>
          <cell r="AF54">
            <v>2533956</v>
          </cell>
          <cell r="AG54">
            <v>2229756</v>
          </cell>
          <cell r="AI54">
            <v>0</v>
          </cell>
        </row>
        <row r="55">
          <cell r="I55">
            <v>0</v>
          </cell>
          <cell r="J55">
            <v>0</v>
          </cell>
          <cell r="K55">
            <v>0</v>
          </cell>
          <cell r="L55">
            <v>-28961</v>
          </cell>
          <cell r="M55">
            <v>-99</v>
          </cell>
          <cell r="N55">
            <v>-663</v>
          </cell>
          <cell r="O55">
            <v>2458670</v>
          </cell>
          <cell r="P55">
            <v>2382255</v>
          </cell>
          <cell r="Q55">
            <v>2646233</v>
          </cell>
          <cell r="R55">
            <v>3059006</v>
          </cell>
          <cell r="S55">
            <v>2927344</v>
          </cell>
          <cell r="T55">
            <v>3226137</v>
          </cell>
          <cell r="U55">
            <v>2917626</v>
          </cell>
          <cell r="V55">
            <v>2570953</v>
          </cell>
          <cell r="W55">
            <v>2503123</v>
          </cell>
          <cell r="X55">
            <v>2472445</v>
          </cell>
          <cell r="Y55">
            <v>2894911</v>
          </cell>
          <cell r="Z55">
            <v>3080016</v>
          </cell>
          <cell r="AA55">
            <v>2678966</v>
          </cell>
          <cell r="AB55">
            <v>2339360</v>
          </cell>
          <cell r="AC55">
            <v>2574676</v>
          </cell>
          <cell r="AD55">
            <v>3082363</v>
          </cell>
          <cell r="AE55">
            <v>3190375</v>
          </cell>
          <cell r="AF55">
            <v>3888698</v>
          </cell>
          <cell r="AG55">
            <v>3799506</v>
          </cell>
          <cell r="AI55">
            <v>0</v>
          </cell>
        </row>
        <row r="56">
          <cell r="I56">
            <v>0</v>
          </cell>
          <cell r="J56">
            <v>-13</v>
          </cell>
          <cell r="K56">
            <v>0</v>
          </cell>
          <cell r="L56">
            <v>0</v>
          </cell>
          <cell r="M56">
            <v>-1897</v>
          </cell>
          <cell r="N56">
            <v>-21</v>
          </cell>
          <cell r="O56">
            <v>1821642</v>
          </cell>
          <cell r="P56">
            <v>1655050</v>
          </cell>
          <cell r="Q56">
            <v>1465737</v>
          </cell>
          <cell r="R56">
            <v>1972084</v>
          </cell>
          <cell r="S56">
            <v>2069149</v>
          </cell>
          <cell r="T56">
            <v>2301065</v>
          </cell>
          <cell r="U56">
            <v>1932411</v>
          </cell>
          <cell r="V56">
            <v>1795507</v>
          </cell>
          <cell r="W56">
            <v>2136656</v>
          </cell>
          <cell r="X56">
            <v>2269595</v>
          </cell>
          <cell r="Y56">
            <v>2723217</v>
          </cell>
          <cell r="Z56">
            <v>2845246</v>
          </cell>
          <cell r="AA56">
            <v>2233847</v>
          </cell>
          <cell r="AB56">
            <v>1786395</v>
          </cell>
          <cell r="AC56">
            <v>1876675</v>
          </cell>
          <cell r="AD56">
            <v>2354382</v>
          </cell>
          <cell r="AE56">
            <v>2215203</v>
          </cell>
          <cell r="AF56">
            <v>2257311</v>
          </cell>
          <cell r="AG56">
            <v>1889422</v>
          </cell>
          <cell r="AI56">
            <v>-13</v>
          </cell>
        </row>
        <row r="57">
          <cell r="I57">
            <v>0</v>
          </cell>
          <cell r="J57">
            <v>0</v>
          </cell>
          <cell r="K57">
            <v>-61520</v>
          </cell>
          <cell r="L57">
            <v>-1878</v>
          </cell>
          <cell r="M57">
            <v>-524</v>
          </cell>
          <cell r="N57">
            <v>-685</v>
          </cell>
          <cell r="O57">
            <v>3604396</v>
          </cell>
          <cell r="P57">
            <v>3879186</v>
          </cell>
          <cell r="Q57">
            <v>4486933</v>
          </cell>
          <cell r="R57">
            <v>4694270</v>
          </cell>
          <cell r="S57">
            <v>4645736</v>
          </cell>
          <cell r="T57">
            <v>5114420</v>
          </cell>
          <cell r="U57">
            <v>4547044</v>
          </cell>
          <cell r="V57">
            <v>4204958</v>
          </cell>
          <cell r="W57">
            <v>4642066</v>
          </cell>
          <cell r="X57">
            <v>4248450</v>
          </cell>
          <cell r="Y57">
            <v>4893080</v>
          </cell>
          <cell r="Z57">
            <v>5377036</v>
          </cell>
          <cell r="AA57">
            <v>4473802</v>
          </cell>
          <cell r="AB57">
            <v>4181438</v>
          </cell>
          <cell r="AC57">
            <v>4167014</v>
          </cell>
          <cell r="AD57">
            <v>5720900</v>
          </cell>
          <cell r="AE57">
            <v>4558436</v>
          </cell>
          <cell r="AF57">
            <v>4621926</v>
          </cell>
          <cell r="AG57">
            <v>4040791</v>
          </cell>
          <cell r="AI57">
            <v>0</v>
          </cell>
        </row>
        <row r="58">
          <cell r="I58">
            <v>0</v>
          </cell>
          <cell r="J58">
            <v>0</v>
          </cell>
          <cell r="K58">
            <v>-2775</v>
          </cell>
          <cell r="L58">
            <v>-1155</v>
          </cell>
          <cell r="M58">
            <v>0</v>
          </cell>
          <cell r="N58">
            <v>-2312</v>
          </cell>
          <cell r="O58">
            <v>-3575</v>
          </cell>
          <cell r="P58">
            <v>1576915</v>
          </cell>
          <cell r="Q58">
            <v>1663085</v>
          </cell>
          <cell r="R58">
            <v>1904893</v>
          </cell>
          <cell r="S58">
            <v>1780926</v>
          </cell>
          <cell r="T58">
            <v>2069193</v>
          </cell>
          <cell r="U58">
            <v>1807292</v>
          </cell>
          <cell r="V58">
            <v>1612420</v>
          </cell>
          <cell r="W58">
            <v>1884810</v>
          </cell>
          <cell r="X58">
            <v>2002651</v>
          </cell>
          <cell r="Y58">
            <v>2429973</v>
          </cell>
          <cell r="Z58">
            <v>2559613</v>
          </cell>
          <cell r="AA58">
            <v>1936944</v>
          </cell>
          <cell r="AB58">
            <v>1590356</v>
          </cell>
          <cell r="AC58">
            <v>1770193</v>
          </cell>
          <cell r="AD58">
            <v>2200681</v>
          </cell>
          <cell r="AE58">
            <v>2020173</v>
          </cell>
          <cell r="AF58">
            <v>1990044</v>
          </cell>
          <cell r="AG58">
            <v>1724402</v>
          </cell>
          <cell r="AI58">
            <v>0</v>
          </cell>
        </row>
        <row r="59">
          <cell r="I59">
            <v>0</v>
          </cell>
          <cell r="J59">
            <v>-245</v>
          </cell>
          <cell r="K59">
            <v>-104698</v>
          </cell>
          <cell r="L59">
            <v>-244</v>
          </cell>
          <cell r="M59">
            <v>0</v>
          </cell>
          <cell r="N59">
            <v>0</v>
          </cell>
          <cell r="O59">
            <v>-4906</v>
          </cell>
          <cell r="P59">
            <v>2113251</v>
          </cell>
          <cell r="Q59">
            <v>2475253</v>
          </cell>
          <cell r="R59">
            <v>2849262</v>
          </cell>
          <cell r="S59">
            <v>2909088</v>
          </cell>
          <cell r="T59">
            <v>3009880</v>
          </cell>
          <cell r="U59">
            <v>2770567</v>
          </cell>
          <cell r="V59">
            <v>2538841</v>
          </cell>
          <cell r="W59">
            <v>2711914</v>
          </cell>
          <cell r="X59">
            <v>2737794</v>
          </cell>
          <cell r="Y59">
            <v>3082570</v>
          </cell>
          <cell r="Z59">
            <v>3516203</v>
          </cell>
          <cell r="AA59">
            <v>2895672</v>
          </cell>
          <cell r="AB59">
            <v>2484455</v>
          </cell>
          <cell r="AC59">
            <v>2565525</v>
          </cell>
          <cell r="AD59">
            <v>3315163</v>
          </cell>
          <cell r="AE59">
            <v>3158185</v>
          </cell>
          <cell r="AF59">
            <v>3195205</v>
          </cell>
          <cell r="AG59">
            <v>2878239</v>
          </cell>
          <cell r="AI59">
            <v>-245</v>
          </cell>
        </row>
        <row r="60">
          <cell r="I60">
            <v>0</v>
          </cell>
          <cell r="J60">
            <v>439</v>
          </cell>
          <cell r="K60">
            <v>0</v>
          </cell>
          <cell r="L60">
            <v>-4252</v>
          </cell>
          <cell r="M60">
            <v>-3216</v>
          </cell>
          <cell r="N60">
            <v>-1016</v>
          </cell>
          <cell r="O60">
            <v>-12846</v>
          </cell>
          <cell r="P60">
            <v>1448797</v>
          </cell>
          <cell r="Q60">
            <v>1479881</v>
          </cell>
          <cell r="R60">
            <v>1810670</v>
          </cell>
          <cell r="S60">
            <v>1792921</v>
          </cell>
          <cell r="T60">
            <v>2095678</v>
          </cell>
          <cell r="U60">
            <v>1818684</v>
          </cell>
          <cell r="V60">
            <v>1587584</v>
          </cell>
          <cell r="W60">
            <v>1811570</v>
          </cell>
          <cell r="X60">
            <v>1722258</v>
          </cell>
          <cell r="Y60">
            <v>2140969</v>
          </cell>
          <cell r="Z60">
            <v>2273593</v>
          </cell>
          <cell r="AA60">
            <v>1948476</v>
          </cell>
          <cell r="AB60">
            <v>1499863</v>
          </cell>
          <cell r="AC60">
            <v>1526861</v>
          </cell>
          <cell r="AD60">
            <v>2000317</v>
          </cell>
          <cell r="AE60">
            <v>2029724</v>
          </cell>
          <cell r="AF60">
            <v>2008541</v>
          </cell>
          <cell r="AG60">
            <v>1812159</v>
          </cell>
          <cell r="AI60">
            <v>439</v>
          </cell>
        </row>
        <row r="61">
          <cell r="I61">
            <v>-8</v>
          </cell>
          <cell r="J61">
            <v>0</v>
          </cell>
          <cell r="K61">
            <v>0</v>
          </cell>
          <cell r="L61">
            <v>-2573</v>
          </cell>
          <cell r="M61">
            <v>-1573</v>
          </cell>
          <cell r="N61">
            <v>0</v>
          </cell>
          <cell r="O61">
            <v>-4819</v>
          </cell>
          <cell r="P61">
            <v>1292947</v>
          </cell>
          <cell r="Q61">
            <v>1267917</v>
          </cell>
          <cell r="R61">
            <v>1512818</v>
          </cell>
          <cell r="S61">
            <v>1411465</v>
          </cell>
          <cell r="T61">
            <v>1643359</v>
          </cell>
          <cell r="U61">
            <v>1455773</v>
          </cell>
          <cell r="V61">
            <v>1250939</v>
          </cell>
          <cell r="W61">
            <v>1457262</v>
          </cell>
          <cell r="X61">
            <v>1394506</v>
          </cell>
          <cell r="Y61">
            <v>1730102</v>
          </cell>
          <cell r="Z61">
            <v>1773245</v>
          </cell>
          <cell r="AA61">
            <v>1533467</v>
          </cell>
          <cell r="AB61">
            <v>1289062</v>
          </cell>
          <cell r="AC61">
            <v>1268447</v>
          </cell>
          <cell r="AD61">
            <v>1553007</v>
          </cell>
          <cell r="AE61">
            <v>1571468</v>
          </cell>
          <cell r="AF61">
            <v>1601327</v>
          </cell>
          <cell r="AG61">
            <v>1343799</v>
          </cell>
          <cell r="AI61">
            <v>0</v>
          </cell>
        </row>
        <row r="62">
          <cell r="I62">
            <v>0</v>
          </cell>
          <cell r="J62">
            <v>-2459</v>
          </cell>
          <cell r="K62">
            <v>-7630</v>
          </cell>
          <cell r="L62">
            <v>0</v>
          </cell>
          <cell r="M62">
            <v>0</v>
          </cell>
          <cell r="N62">
            <v>-1273</v>
          </cell>
          <cell r="O62">
            <v>1520</v>
          </cell>
          <cell r="P62">
            <v>1282300</v>
          </cell>
          <cell r="Q62">
            <v>1466619</v>
          </cell>
          <cell r="R62">
            <v>1742643</v>
          </cell>
          <cell r="S62">
            <v>1583709</v>
          </cell>
          <cell r="T62">
            <v>1766680</v>
          </cell>
          <cell r="U62">
            <v>1578269</v>
          </cell>
          <cell r="V62">
            <v>1322643</v>
          </cell>
          <cell r="W62">
            <v>1570710</v>
          </cell>
          <cell r="X62">
            <v>1603308</v>
          </cell>
          <cell r="Y62">
            <v>1727066</v>
          </cell>
          <cell r="Z62">
            <v>1752890</v>
          </cell>
          <cell r="AA62">
            <v>1487468</v>
          </cell>
          <cell r="AB62">
            <v>1289222</v>
          </cell>
          <cell r="AC62">
            <v>1308306</v>
          </cell>
          <cell r="AD62">
            <v>1485547</v>
          </cell>
          <cell r="AE62">
            <v>1494188</v>
          </cell>
          <cell r="AF62">
            <v>1552508</v>
          </cell>
          <cell r="AG62">
            <v>1156878</v>
          </cell>
          <cell r="AI62">
            <v>-2459</v>
          </cell>
        </row>
        <row r="63">
          <cell r="I63">
            <v>0</v>
          </cell>
          <cell r="J63">
            <v>0</v>
          </cell>
          <cell r="K63">
            <v>-32761</v>
          </cell>
          <cell r="L63">
            <v>-631</v>
          </cell>
          <cell r="M63">
            <v>-240</v>
          </cell>
          <cell r="N63">
            <v>-3190</v>
          </cell>
          <cell r="O63">
            <v>-786</v>
          </cell>
          <cell r="P63">
            <v>1396107</v>
          </cell>
          <cell r="Q63">
            <v>1352908</v>
          </cell>
          <cell r="R63">
            <v>1462368</v>
          </cell>
          <cell r="S63">
            <v>1429716</v>
          </cell>
          <cell r="T63">
            <v>1621945</v>
          </cell>
          <cell r="U63">
            <v>1504293</v>
          </cell>
          <cell r="V63">
            <v>1313932</v>
          </cell>
          <cell r="W63">
            <v>1618810</v>
          </cell>
          <cell r="X63">
            <v>1696797</v>
          </cell>
          <cell r="Y63">
            <v>2230361</v>
          </cell>
          <cell r="Z63">
            <v>2303566</v>
          </cell>
          <cell r="AA63">
            <v>1967674</v>
          </cell>
          <cell r="AB63">
            <v>1485853</v>
          </cell>
          <cell r="AC63">
            <v>1380587</v>
          </cell>
          <cell r="AD63">
            <v>1582054</v>
          </cell>
          <cell r="AE63">
            <v>1578138</v>
          </cell>
          <cell r="AF63">
            <v>1680138</v>
          </cell>
          <cell r="AG63">
            <v>1380101</v>
          </cell>
          <cell r="AI63">
            <v>0</v>
          </cell>
        </row>
        <row r="64">
          <cell r="I64">
            <v>0</v>
          </cell>
          <cell r="J64">
            <v>0</v>
          </cell>
          <cell r="K64">
            <v>-7103</v>
          </cell>
          <cell r="L64">
            <v>0</v>
          </cell>
          <cell r="M64">
            <v>-80</v>
          </cell>
          <cell r="N64">
            <v>-1984</v>
          </cell>
          <cell r="O64">
            <v>32998</v>
          </cell>
          <cell r="P64">
            <v>2177535</v>
          </cell>
          <cell r="Q64">
            <v>2004035</v>
          </cell>
          <cell r="R64">
            <v>2317489</v>
          </cell>
          <cell r="S64">
            <v>2297168</v>
          </cell>
          <cell r="T64">
            <v>2361113</v>
          </cell>
          <cell r="U64">
            <v>2112501</v>
          </cell>
          <cell r="V64">
            <v>1976848</v>
          </cell>
          <cell r="W64">
            <v>2360995</v>
          </cell>
          <cell r="X64">
            <v>2013673</v>
          </cell>
          <cell r="Y64">
            <v>2458523</v>
          </cell>
          <cell r="Z64">
            <v>2782540</v>
          </cell>
          <cell r="AA64">
            <v>2253221</v>
          </cell>
          <cell r="AB64">
            <v>1928980</v>
          </cell>
          <cell r="AC64">
            <v>1858506</v>
          </cell>
          <cell r="AD64">
            <v>2192242</v>
          </cell>
          <cell r="AE64">
            <v>2142444</v>
          </cell>
          <cell r="AF64">
            <v>2130550</v>
          </cell>
          <cell r="AG64">
            <v>1694446</v>
          </cell>
          <cell r="AI64">
            <v>0</v>
          </cell>
        </row>
        <row r="65">
          <cell r="I65">
            <v>-4</v>
          </cell>
          <cell r="J65">
            <v>-65759</v>
          </cell>
          <cell r="K65">
            <v>-28984</v>
          </cell>
          <cell r="L65">
            <v>0</v>
          </cell>
          <cell r="M65">
            <v>0</v>
          </cell>
          <cell r="N65">
            <v>-2675</v>
          </cell>
          <cell r="O65">
            <v>-4135</v>
          </cell>
          <cell r="P65">
            <v>2147083</v>
          </cell>
          <cell r="Q65">
            <v>2138046</v>
          </cell>
          <cell r="R65">
            <v>2505167</v>
          </cell>
          <cell r="S65">
            <v>2440310</v>
          </cell>
          <cell r="T65">
            <v>2823637</v>
          </cell>
          <cell r="U65">
            <v>2403336</v>
          </cell>
          <cell r="V65">
            <v>2158322</v>
          </cell>
          <cell r="W65">
            <v>2484518</v>
          </cell>
          <cell r="X65">
            <v>2572566</v>
          </cell>
          <cell r="Y65">
            <v>3278323</v>
          </cell>
          <cell r="Z65">
            <v>3461094</v>
          </cell>
          <cell r="AA65">
            <v>3123201</v>
          </cell>
          <cell r="AB65">
            <v>2226032</v>
          </cell>
          <cell r="AC65">
            <v>1977514</v>
          </cell>
          <cell r="AD65">
            <v>2260357</v>
          </cell>
          <cell r="AE65">
            <v>2445000</v>
          </cell>
          <cell r="AF65">
            <v>2454928</v>
          </cell>
          <cell r="AG65">
            <v>2133989</v>
          </cell>
          <cell r="AI65">
            <v>-65759</v>
          </cell>
        </row>
        <row r="66">
          <cell r="I66">
            <v>0</v>
          </cell>
          <cell r="J66">
            <v>-33</v>
          </cell>
          <cell r="K66">
            <v>-10</v>
          </cell>
          <cell r="L66">
            <v>-2095</v>
          </cell>
          <cell r="M66">
            <v>-375</v>
          </cell>
          <cell r="N66">
            <v>-1076</v>
          </cell>
          <cell r="O66">
            <v>-5078</v>
          </cell>
          <cell r="P66">
            <v>1625805</v>
          </cell>
          <cell r="Q66">
            <v>1619217</v>
          </cell>
          <cell r="R66">
            <v>1969798</v>
          </cell>
          <cell r="S66">
            <v>1857184</v>
          </cell>
          <cell r="T66">
            <v>2048486</v>
          </cell>
          <cell r="U66">
            <v>1910985</v>
          </cell>
          <cell r="V66">
            <v>1717368</v>
          </cell>
          <cell r="W66">
            <v>1742819</v>
          </cell>
          <cell r="X66">
            <v>1550492</v>
          </cell>
          <cell r="Y66">
            <v>1900103</v>
          </cell>
          <cell r="Z66">
            <v>2060659</v>
          </cell>
          <cell r="AA66">
            <v>2010776</v>
          </cell>
          <cell r="AB66">
            <v>1428158</v>
          </cell>
          <cell r="AC66">
            <v>1406928</v>
          </cell>
          <cell r="AD66">
            <v>1748311</v>
          </cell>
          <cell r="AE66">
            <v>1891726</v>
          </cell>
          <cell r="AF66">
            <v>1886600</v>
          </cell>
          <cell r="AG66">
            <v>1583420</v>
          </cell>
          <cell r="AI66">
            <v>-33</v>
          </cell>
        </row>
        <row r="67">
          <cell r="I67">
            <v>0</v>
          </cell>
          <cell r="J67">
            <v>0</v>
          </cell>
          <cell r="K67">
            <v>-15821</v>
          </cell>
          <cell r="L67">
            <v>0</v>
          </cell>
          <cell r="M67">
            <v>0</v>
          </cell>
          <cell r="N67">
            <v>-685</v>
          </cell>
          <cell r="O67">
            <v>3316</v>
          </cell>
          <cell r="P67">
            <v>1808179</v>
          </cell>
          <cell r="Q67">
            <v>1711978</v>
          </cell>
          <cell r="R67">
            <v>2218742</v>
          </cell>
          <cell r="S67">
            <v>2111947</v>
          </cell>
          <cell r="T67">
            <v>2353299</v>
          </cell>
          <cell r="U67">
            <v>2410117</v>
          </cell>
          <cell r="V67">
            <v>1927403</v>
          </cell>
          <cell r="W67">
            <v>2079375</v>
          </cell>
          <cell r="X67">
            <v>2176689</v>
          </cell>
          <cell r="Y67">
            <v>2347569</v>
          </cell>
          <cell r="Z67">
            <v>2410901</v>
          </cell>
          <cell r="AA67">
            <v>2660961</v>
          </cell>
          <cell r="AB67">
            <v>1699374</v>
          </cell>
          <cell r="AC67">
            <v>1793969</v>
          </cell>
          <cell r="AD67">
            <v>2166759</v>
          </cell>
          <cell r="AE67">
            <v>1971305</v>
          </cell>
          <cell r="AF67">
            <v>2205330</v>
          </cell>
          <cell r="AG67">
            <v>1859551</v>
          </cell>
          <cell r="AI67">
            <v>0</v>
          </cell>
        </row>
        <row r="68">
          <cell r="I68">
            <v>0</v>
          </cell>
          <cell r="J68">
            <v>0</v>
          </cell>
          <cell r="K68">
            <v>-966</v>
          </cell>
          <cell r="L68">
            <v>-173</v>
          </cell>
          <cell r="M68">
            <v>-224</v>
          </cell>
          <cell r="N68">
            <v>-5854</v>
          </cell>
          <cell r="O68">
            <v>3888</v>
          </cell>
          <cell r="P68">
            <v>1896237</v>
          </cell>
          <cell r="Q68">
            <v>1932467</v>
          </cell>
          <cell r="R68">
            <v>2312505</v>
          </cell>
          <cell r="S68">
            <v>2139093</v>
          </cell>
          <cell r="T68">
            <v>2460961</v>
          </cell>
          <cell r="U68">
            <v>2015653</v>
          </cell>
          <cell r="V68">
            <v>1786845</v>
          </cell>
          <cell r="W68">
            <v>1607609</v>
          </cell>
          <cell r="X68">
            <v>1802367</v>
          </cell>
          <cell r="Y68">
            <v>1824033</v>
          </cell>
          <cell r="Z68">
            <v>2464953</v>
          </cell>
          <cell r="AA68">
            <v>1889494</v>
          </cell>
          <cell r="AB68">
            <v>1691940</v>
          </cell>
          <cell r="AC68">
            <v>1535800</v>
          </cell>
          <cell r="AD68">
            <v>1772585</v>
          </cell>
          <cell r="AE68">
            <v>1786702</v>
          </cell>
          <cell r="AF68">
            <v>2298977</v>
          </cell>
          <cell r="AG68">
            <v>1255684</v>
          </cell>
          <cell r="AI68">
            <v>0</v>
          </cell>
        </row>
        <row r="70">
          <cell r="I70">
            <v>21498121</v>
          </cell>
          <cell r="J70">
            <v>20311704</v>
          </cell>
          <cell r="K70">
            <v>21262617</v>
          </cell>
          <cell r="L70">
            <v>21076512</v>
          </cell>
          <cell r="M70">
            <v>20683089</v>
          </cell>
          <cell r="N70">
            <v>23498421</v>
          </cell>
          <cell r="O70">
            <v>19744615</v>
          </cell>
          <cell r="P70">
            <v>18946407</v>
          </cell>
          <cell r="Q70">
            <v>21715978</v>
          </cell>
          <cell r="R70">
            <v>22279506</v>
          </cell>
          <cell r="S70">
            <v>24059752</v>
          </cell>
          <cell r="T70">
            <v>21344551</v>
          </cell>
          <cell r="U70">
            <v>21234782</v>
          </cell>
          <cell r="V70">
            <v>21642934</v>
          </cell>
          <cell r="W70">
            <v>18854781</v>
          </cell>
          <cell r="X70">
            <v>18846905</v>
          </cell>
          <cell r="Y70">
            <v>19610276</v>
          </cell>
          <cell r="Z70">
            <v>19834980</v>
          </cell>
          <cell r="AA70">
            <v>19224701</v>
          </cell>
          <cell r="AB70">
            <v>16854378</v>
          </cell>
          <cell r="AC70">
            <v>20706129</v>
          </cell>
          <cell r="AD70">
            <v>23103648</v>
          </cell>
          <cell r="AE70">
            <v>23618755</v>
          </cell>
          <cell r="AF70">
            <v>20024030</v>
          </cell>
          <cell r="AG70">
            <v>19745066</v>
          </cell>
          <cell r="AI70">
            <v>20311704</v>
          </cell>
        </row>
        <row r="71">
          <cell r="I71">
            <v>10351516</v>
          </cell>
          <cell r="J71">
            <v>9827905</v>
          </cell>
          <cell r="K71">
            <v>10574473</v>
          </cell>
          <cell r="L71">
            <v>10895027</v>
          </cell>
          <cell r="M71">
            <v>11146962</v>
          </cell>
          <cell r="N71">
            <v>12533993</v>
          </cell>
          <cell r="O71">
            <v>8292955</v>
          </cell>
          <cell r="P71">
            <v>8099828</v>
          </cell>
          <cell r="Q71">
            <v>9127114</v>
          </cell>
          <cell r="R71">
            <v>9364289</v>
          </cell>
          <cell r="S71">
            <v>10750305</v>
          </cell>
          <cell r="T71">
            <v>9401644</v>
          </cell>
          <cell r="U71">
            <v>8993700</v>
          </cell>
          <cell r="V71">
            <v>8506005</v>
          </cell>
          <cell r="W71">
            <v>7878882</v>
          </cell>
          <cell r="X71">
            <v>8941555</v>
          </cell>
          <cell r="Y71">
            <v>9968756</v>
          </cell>
          <cell r="Z71">
            <v>9818906</v>
          </cell>
          <cell r="AA71">
            <v>8820505</v>
          </cell>
          <cell r="AB71">
            <v>7654618</v>
          </cell>
          <cell r="AC71">
            <v>8831500</v>
          </cell>
          <cell r="AD71">
            <v>10746707</v>
          </cell>
          <cell r="AE71">
            <v>10912702</v>
          </cell>
          <cell r="AF71">
            <v>9366160</v>
          </cell>
          <cell r="AG71">
            <v>8535465</v>
          </cell>
          <cell r="AI71">
            <v>9827905</v>
          </cell>
        </row>
        <row r="72">
          <cell r="I72">
            <v>13746334</v>
          </cell>
          <cell r="J72">
            <v>12397152</v>
          </cell>
          <cell r="K72">
            <v>13391124</v>
          </cell>
          <cell r="L72">
            <v>13437791</v>
          </cell>
          <cell r="M72">
            <v>13584019</v>
          </cell>
          <cell r="N72">
            <v>14862324</v>
          </cell>
          <cell r="O72">
            <v>11196186</v>
          </cell>
          <cell r="P72">
            <v>10929094</v>
          </cell>
          <cell r="Q72">
            <v>12417039</v>
          </cell>
          <cell r="R72">
            <v>12190663</v>
          </cell>
          <cell r="S72">
            <v>13976574</v>
          </cell>
          <cell r="T72">
            <v>12649392</v>
          </cell>
          <cell r="U72">
            <v>12483699</v>
          </cell>
          <cell r="V72">
            <v>8792048</v>
          </cell>
          <cell r="W72">
            <v>9149819</v>
          </cell>
          <cell r="X72">
            <v>9448094</v>
          </cell>
          <cell r="Y72">
            <v>10404722</v>
          </cell>
          <cell r="Z72">
            <v>10522029</v>
          </cell>
          <cell r="AA72">
            <v>9652243</v>
          </cell>
          <cell r="AB72">
            <v>8583231</v>
          </cell>
          <cell r="AC72">
            <v>9642276</v>
          </cell>
          <cell r="AD72">
            <v>11409105</v>
          </cell>
          <cell r="AE72">
            <v>11515321</v>
          </cell>
          <cell r="AF72">
            <v>10900003</v>
          </cell>
          <cell r="AG72">
            <v>9250396</v>
          </cell>
          <cell r="AI72">
            <v>12397152</v>
          </cell>
        </row>
        <row r="73">
          <cell r="I73">
            <v>16494764</v>
          </cell>
          <cell r="J73">
            <v>14271101</v>
          </cell>
          <cell r="K73">
            <v>16363240</v>
          </cell>
          <cell r="L73">
            <v>15932483</v>
          </cell>
          <cell r="M73">
            <v>15980499</v>
          </cell>
          <cell r="N73">
            <v>17520915</v>
          </cell>
          <cell r="O73">
            <v>14210928</v>
          </cell>
          <cell r="P73">
            <v>13567119</v>
          </cell>
          <cell r="Q73">
            <v>14418876</v>
          </cell>
          <cell r="R73">
            <v>14677193</v>
          </cell>
          <cell r="S73">
            <v>15997501</v>
          </cell>
          <cell r="T73">
            <v>15397985</v>
          </cell>
          <cell r="U73">
            <v>14860975</v>
          </cell>
          <cell r="V73">
            <v>12643669</v>
          </cell>
          <cell r="W73">
            <v>12849839</v>
          </cell>
          <cell r="X73">
            <v>12532506</v>
          </cell>
          <cell r="Y73">
            <v>13705747</v>
          </cell>
          <cell r="Z73">
            <v>14518934</v>
          </cell>
          <cell r="AA73">
            <v>13003981</v>
          </cell>
          <cell r="AB73">
            <v>11512727</v>
          </cell>
          <cell r="AC73">
            <v>13092605</v>
          </cell>
          <cell r="AD73">
            <v>15825909</v>
          </cell>
          <cell r="AE73">
            <v>14927814</v>
          </cell>
          <cell r="AF73">
            <v>15493736</v>
          </cell>
          <cell r="AG73">
            <v>12566258</v>
          </cell>
          <cell r="AI73">
            <v>14271101</v>
          </cell>
        </row>
        <row r="74">
          <cell r="I74">
            <v>17589137</v>
          </cell>
          <cell r="J74">
            <v>15118181</v>
          </cell>
          <cell r="K74">
            <v>16834182</v>
          </cell>
          <cell r="L74">
            <v>17792838</v>
          </cell>
          <cell r="M74">
            <v>17647866</v>
          </cell>
          <cell r="N74">
            <v>18749345</v>
          </cell>
          <cell r="O74">
            <v>14739750</v>
          </cell>
          <cell r="P74">
            <v>13696494</v>
          </cell>
          <cell r="Q74">
            <v>15108718</v>
          </cell>
          <cell r="R74">
            <v>16574923</v>
          </cell>
          <cell r="S74">
            <v>16835772</v>
          </cell>
          <cell r="T74">
            <v>17260876</v>
          </cell>
          <cell r="U74">
            <v>16690574</v>
          </cell>
          <cell r="V74">
            <v>13902354</v>
          </cell>
          <cell r="W74">
            <v>15451288</v>
          </cell>
          <cell r="X74">
            <v>15342493</v>
          </cell>
          <cell r="Y74">
            <v>16541232</v>
          </cell>
          <cell r="Z74">
            <v>17672952</v>
          </cell>
          <cell r="AA74">
            <v>15700205</v>
          </cell>
          <cell r="AB74">
            <v>13949247</v>
          </cell>
          <cell r="AC74">
            <v>15635199</v>
          </cell>
          <cell r="AD74">
            <v>19793664</v>
          </cell>
          <cell r="AE74">
            <v>18030540</v>
          </cell>
          <cell r="AF74">
            <v>18539304</v>
          </cell>
          <cell r="AG74">
            <v>15906973</v>
          </cell>
          <cell r="AI74">
            <v>15118181</v>
          </cell>
        </row>
        <row r="75">
          <cell r="I75">
            <v>19256206</v>
          </cell>
          <cell r="J75">
            <v>16509022</v>
          </cell>
          <cell r="K75">
            <v>17389185</v>
          </cell>
          <cell r="L75">
            <v>17391414</v>
          </cell>
          <cell r="M75">
            <v>17431938</v>
          </cell>
          <cell r="N75">
            <v>18232223</v>
          </cell>
          <cell r="O75">
            <v>13997015</v>
          </cell>
          <cell r="P75">
            <v>13343232</v>
          </cell>
          <cell r="Q75">
            <v>15208635</v>
          </cell>
          <cell r="R75">
            <v>15771682</v>
          </cell>
          <cell r="S75">
            <v>16855454</v>
          </cell>
          <cell r="T75">
            <v>17207909</v>
          </cell>
          <cell r="U75">
            <v>15554311</v>
          </cell>
          <cell r="V75">
            <v>14259793</v>
          </cell>
          <cell r="W75">
            <v>13588081</v>
          </cell>
          <cell r="X75">
            <v>13558131</v>
          </cell>
          <cell r="Y75">
            <v>14774580</v>
          </cell>
          <cell r="Z75">
            <v>16197205</v>
          </cell>
          <cell r="AA75">
            <v>14529249</v>
          </cell>
          <cell r="AB75">
            <v>13606900</v>
          </cell>
          <cell r="AC75">
            <v>14421971</v>
          </cell>
          <cell r="AD75">
            <v>17984605</v>
          </cell>
          <cell r="AE75">
            <v>16462023</v>
          </cell>
          <cell r="AF75">
            <v>17204678</v>
          </cell>
          <cell r="AG75">
            <v>14630596</v>
          </cell>
          <cell r="AI75">
            <v>16509022</v>
          </cell>
        </row>
        <row r="76">
          <cell r="I76">
            <v>25364199</v>
          </cell>
          <cell r="J76">
            <v>22209027</v>
          </cell>
          <cell r="K76">
            <v>23416381</v>
          </cell>
          <cell r="L76">
            <v>22435135</v>
          </cell>
          <cell r="M76">
            <v>23040945</v>
          </cell>
          <cell r="N76">
            <v>24857895</v>
          </cell>
          <cell r="O76">
            <v>19856653</v>
          </cell>
          <cell r="P76">
            <v>19154393</v>
          </cell>
          <cell r="Q76">
            <v>20215549</v>
          </cell>
          <cell r="R76">
            <v>22828947</v>
          </cell>
          <cell r="S76">
            <v>23149561</v>
          </cell>
          <cell r="T76">
            <v>24079068</v>
          </cell>
          <cell r="U76">
            <v>21789799</v>
          </cell>
          <cell r="V76">
            <v>19635882</v>
          </cell>
          <cell r="W76">
            <v>19061463</v>
          </cell>
          <cell r="X76">
            <v>18497240</v>
          </cell>
          <cell r="Y76">
            <v>19199567</v>
          </cell>
          <cell r="Z76">
            <v>21492410</v>
          </cell>
          <cell r="AA76">
            <v>19733246</v>
          </cell>
          <cell r="AB76">
            <v>18131931</v>
          </cell>
          <cell r="AC76">
            <v>19246877</v>
          </cell>
          <cell r="AD76">
            <v>23453573</v>
          </cell>
          <cell r="AE76">
            <v>22303448</v>
          </cell>
          <cell r="AF76">
            <v>22186693</v>
          </cell>
          <cell r="AG76">
            <v>18036457</v>
          </cell>
          <cell r="AI76">
            <v>22209027</v>
          </cell>
        </row>
        <row r="77">
          <cell r="I77">
            <v>20028348</v>
          </cell>
          <cell r="J77">
            <v>17817653</v>
          </cell>
          <cell r="K77">
            <v>18836664</v>
          </cell>
          <cell r="L77">
            <v>18875505</v>
          </cell>
          <cell r="M77">
            <v>18999291</v>
          </cell>
          <cell r="N77">
            <v>20901262</v>
          </cell>
          <cell r="O77">
            <v>16422299</v>
          </cell>
          <cell r="P77">
            <v>16379182</v>
          </cell>
          <cell r="Q77">
            <v>17328307</v>
          </cell>
          <cell r="R77">
            <v>19787758</v>
          </cell>
          <cell r="S77">
            <v>20048112</v>
          </cell>
          <cell r="T77">
            <v>20192803</v>
          </cell>
          <cell r="U77">
            <v>18735991</v>
          </cell>
          <cell r="V77">
            <v>16366362</v>
          </cell>
          <cell r="W77">
            <v>17250755</v>
          </cell>
          <cell r="X77">
            <v>15979844</v>
          </cell>
          <cell r="Y77">
            <v>17689668</v>
          </cell>
          <cell r="Z77">
            <v>18664216</v>
          </cell>
          <cell r="AA77">
            <v>17193842</v>
          </cell>
          <cell r="AB77">
            <v>15089980</v>
          </cell>
          <cell r="AC77">
            <v>16764810</v>
          </cell>
          <cell r="AD77">
            <v>20719183</v>
          </cell>
          <cell r="AE77">
            <v>20158302</v>
          </cell>
          <cell r="AF77">
            <v>20753804</v>
          </cell>
          <cell r="AG77">
            <v>17056438</v>
          </cell>
          <cell r="AI77">
            <v>17817653</v>
          </cell>
        </row>
        <row r="78">
          <cell r="I78">
            <v>21132638</v>
          </cell>
          <cell r="J78">
            <v>18499267</v>
          </cell>
          <cell r="K78">
            <v>19854820</v>
          </cell>
          <cell r="L78">
            <v>20018412</v>
          </cell>
          <cell r="M78">
            <v>20286857</v>
          </cell>
          <cell r="N78">
            <v>22135878</v>
          </cell>
          <cell r="O78">
            <v>15465680</v>
          </cell>
          <cell r="P78">
            <v>13716913</v>
          </cell>
          <cell r="Q78">
            <v>14943948</v>
          </cell>
          <cell r="R78">
            <v>17490835</v>
          </cell>
          <cell r="S78">
            <v>16990015</v>
          </cell>
          <cell r="T78">
            <v>18519575</v>
          </cell>
          <cell r="U78">
            <v>15752283</v>
          </cell>
          <cell r="V78">
            <v>13797853</v>
          </cell>
          <cell r="W78">
            <v>16215278</v>
          </cell>
          <cell r="X78">
            <v>14843573</v>
          </cell>
          <cell r="Y78">
            <v>17169490</v>
          </cell>
          <cell r="Z78">
            <v>18067459</v>
          </cell>
          <cell r="AA78">
            <v>15182874</v>
          </cell>
          <cell r="AB78">
            <v>14245261</v>
          </cell>
          <cell r="AC78">
            <v>15182465</v>
          </cell>
          <cell r="AD78">
            <v>17788003</v>
          </cell>
          <cell r="AE78">
            <v>16966055</v>
          </cell>
          <cell r="AF78">
            <v>17703783</v>
          </cell>
          <cell r="AG78">
            <v>14719619</v>
          </cell>
          <cell r="AI78">
            <v>18499267</v>
          </cell>
        </row>
        <row r="79">
          <cell r="I79">
            <v>17296238</v>
          </cell>
          <cell r="J79">
            <v>14318107</v>
          </cell>
          <cell r="K79">
            <v>14853819</v>
          </cell>
          <cell r="L79">
            <v>15796068</v>
          </cell>
          <cell r="M79">
            <v>16048088</v>
          </cell>
          <cell r="N79">
            <v>17073820</v>
          </cell>
          <cell r="O79">
            <v>15222196</v>
          </cell>
          <cell r="P79">
            <v>11968514</v>
          </cell>
          <cell r="Q79">
            <v>12993403</v>
          </cell>
          <cell r="R79">
            <v>15775282</v>
          </cell>
          <cell r="S79">
            <v>15330489</v>
          </cell>
          <cell r="T79">
            <v>16290738</v>
          </cell>
          <cell r="U79">
            <v>15692241</v>
          </cell>
          <cell r="V79">
            <v>12535868</v>
          </cell>
          <cell r="W79">
            <v>13331936</v>
          </cell>
          <cell r="X79">
            <v>12245850</v>
          </cell>
          <cell r="Y79">
            <v>13447905</v>
          </cell>
          <cell r="Z79">
            <v>14776170</v>
          </cell>
          <cell r="AA79">
            <v>12815927</v>
          </cell>
          <cell r="AB79">
            <v>11678706</v>
          </cell>
          <cell r="AC79">
            <v>13202695</v>
          </cell>
          <cell r="AD79">
            <v>16819613</v>
          </cell>
          <cell r="AE79">
            <v>15660955</v>
          </cell>
          <cell r="AF79">
            <v>15920593</v>
          </cell>
          <cell r="AG79">
            <v>12666528</v>
          </cell>
          <cell r="AI79">
            <v>14318107</v>
          </cell>
        </row>
        <row r="80">
          <cell r="I80">
            <v>27152817</v>
          </cell>
          <cell r="J80">
            <v>23686405</v>
          </cell>
          <cell r="K80">
            <v>23652248</v>
          </cell>
          <cell r="L80">
            <v>24846342</v>
          </cell>
          <cell r="M80">
            <v>23888475</v>
          </cell>
          <cell r="N80">
            <v>27352865</v>
          </cell>
          <cell r="O80">
            <v>24280411</v>
          </cell>
          <cell r="P80">
            <v>19876030</v>
          </cell>
          <cell r="Q80">
            <v>21697863</v>
          </cell>
          <cell r="R80">
            <v>24364839</v>
          </cell>
          <cell r="S80">
            <v>24208297</v>
          </cell>
          <cell r="T80">
            <v>25965829</v>
          </cell>
          <cell r="U80">
            <v>24222590</v>
          </cell>
          <cell r="V80">
            <v>21240299</v>
          </cell>
          <cell r="W80">
            <v>20059091</v>
          </cell>
          <cell r="X80">
            <v>19748911</v>
          </cell>
          <cell r="Y80">
            <v>20723663</v>
          </cell>
          <cell r="Z80">
            <v>22712601</v>
          </cell>
          <cell r="AA80">
            <v>20090159</v>
          </cell>
          <cell r="AB80">
            <v>17941695</v>
          </cell>
          <cell r="AC80">
            <v>19596031</v>
          </cell>
          <cell r="AD80">
            <v>25316641</v>
          </cell>
          <cell r="AE80">
            <v>22542719</v>
          </cell>
          <cell r="AF80">
            <v>25016389</v>
          </cell>
          <cell r="AG80">
            <v>20731089</v>
          </cell>
          <cell r="AI80">
            <v>23686405</v>
          </cell>
        </row>
        <row r="81">
          <cell r="I81">
            <v>22731615</v>
          </cell>
          <cell r="J81">
            <v>18802193</v>
          </cell>
          <cell r="K81">
            <v>19526837</v>
          </cell>
          <cell r="L81">
            <v>19152173</v>
          </cell>
          <cell r="M81">
            <v>19961054</v>
          </cell>
          <cell r="N81">
            <v>21754258</v>
          </cell>
          <cell r="O81">
            <v>19719308</v>
          </cell>
          <cell r="P81">
            <v>16649583</v>
          </cell>
          <cell r="Q81">
            <v>17584932</v>
          </cell>
          <cell r="R81">
            <v>20815261</v>
          </cell>
          <cell r="S81">
            <v>20114071</v>
          </cell>
          <cell r="T81">
            <v>22684836</v>
          </cell>
          <cell r="U81">
            <v>19872963</v>
          </cell>
          <cell r="V81">
            <v>17594783</v>
          </cell>
          <cell r="W81">
            <v>18361799</v>
          </cell>
          <cell r="X81">
            <v>16215237</v>
          </cell>
          <cell r="Y81">
            <v>17545724</v>
          </cell>
          <cell r="Z81">
            <v>19219851</v>
          </cell>
          <cell r="AA81">
            <v>17640436</v>
          </cell>
          <cell r="AB81">
            <v>16311306</v>
          </cell>
          <cell r="AC81">
            <v>16350221</v>
          </cell>
          <cell r="AD81">
            <v>21161832</v>
          </cell>
          <cell r="AE81">
            <v>19988279</v>
          </cell>
          <cell r="AF81">
            <v>20742361</v>
          </cell>
          <cell r="AG81">
            <v>17911246</v>
          </cell>
          <cell r="AI81">
            <v>18802193</v>
          </cell>
        </row>
        <row r="82">
          <cell r="I82">
            <v>12971084</v>
          </cell>
          <cell r="J82">
            <v>11250682</v>
          </cell>
          <cell r="K82">
            <v>11571773</v>
          </cell>
          <cell r="L82">
            <v>11865273</v>
          </cell>
          <cell r="M82">
            <v>12331035</v>
          </cell>
          <cell r="N82">
            <v>13570396</v>
          </cell>
          <cell r="O82">
            <v>12072355</v>
          </cell>
          <cell r="P82">
            <v>9726643</v>
          </cell>
          <cell r="Q82">
            <v>10326389</v>
          </cell>
          <cell r="R82">
            <v>11765702</v>
          </cell>
          <cell r="S82">
            <v>11746722</v>
          </cell>
          <cell r="T82">
            <v>12859290</v>
          </cell>
          <cell r="U82">
            <v>11532684</v>
          </cell>
          <cell r="V82">
            <v>10310652</v>
          </cell>
          <cell r="W82">
            <v>10529812</v>
          </cell>
          <cell r="X82">
            <v>9569279</v>
          </cell>
          <cell r="Y82">
            <v>10867825</v>
          </cell>
          <cell r="Z82">
            <v>11502641</v>
          </cell>
          <cell r="AA82">
            <v>10460478</v>
          </cell>
          <cell r="AB82">
            <v>9303074</v>
          </cell>
          <cell r="AC82">
            <v>9700373</v>
          </cell>
          <cell r="AD82">
            <v>12499345</v>
          </cell>
          <cell r="AE82">
            <v>12291084</v>
          </cell>
          <cell r="AF82">
            <v>12484312</v>
          </cell>
          <cell r="AG82">
            <v>10393265</v>
          </cell>
          <cell r="AI82">
            <v>11250682</v>
          </cell>
        </row>
        <row r="83">
          <cell r="I83">
            <v>13880115</v>
          </cell>
          <cell r="J83">
            <v>11816405</v>
          </cell>
          <cell r="K83">
            <v>12011206</v>
          </cell>
          <cell r="L83">
            <v>12420417</v>
          </cell>
          <cell r="M83">
            <v>12844592</v>
          </cell>
          <cell r="N83">
            <v>14517364</v>
          </cell>
          <cell r="O83">
            <v>13034824</v>
          </cell>
          <cell r="P83">
            <v>11024906</v>
          </cell>
          <cell r="Q83">
            <v>10962806</v>
          </cell>
          <cell r="R83">
            <v>13735719</v>
          </cell>
          <cell r="S83">
            <v>12568925</v>
          </cell>
          <cell r="T83">
            <v>14791005</v>
          </cell>
          <cell r="U83">
            <v>12547919</v>
          </cell>
          <cell r="V83">
            <v>11627094</v>
          </cell>
          <cell r="W83">
            <v>11109037</v>
          </cell>
          <cell r="X83">
            <v>10261577</v>
          </cell>
          <cell r="Y83">
            <v>11214270</v>
          </cell>
          <cell r="Z83">
            <v>12375824</v>
          </cell>
          <cell r="AA83">
            <v>10559392</v>
          </cell>
          <cell r="AB83">
            <v>9866351</v>
          </cell>
          <cell r="AC83">
            <v>9941936</v>
          </cell>
          <cell r="AD83">
            <v>12315996</v>
          </cell>
          <cell r="AE83">
            <v>12092258</v>
          </cell>
          <cell r="AF83">
            <v>12928889</v>
          </cell>
          <cell r="AG83">
            <v>10688883</v>
          </cell>
          <cell r="AI83">
            <v>11816405</v>
          </cell>
        </row>
        <row r="84">
          <cell r="I84">
            <v>17828165</v>
          </cell>
          <cell r="J84">
            <v>14886202</v>
          </cell>
          <cell r="K84">
            <v>15367082</v>
          </cell>
          <cell r="L84">
            <v>16060098</v>
          </cell>
          <cell r="M84">
            <v>17157931</v>
          </cell>
          <cell r="N84">
            <v>18686513</v>
          </cell>
          <cell r="O84">
            <v>16522781</v>
          </cell>
          <cell r="P84">
            <v>13136695</v>
          </cell>
          <cell r="Q84">
            <v>13591677</v>
          </cell>
          <cell r="R84">
            <v>17112471</v>
          </cell>
          <cell r="S84">
            <v>16385307</v>
          </cell>
          <cell r="T84">
            <v>17856720</v>
          </cell>
          <cell r="U84">
            <v>16383445</v>
          </cell>
          <cell r="V84">
            <v>14124514</v>
          </cell>
          <cell r="W84">
            <v>14203820</v>
          </cell>
          <cell r="X84">
            <v>13223007</v>
          </cell>
          <cell r="Y84">
            <v>14953582</v>
          </cell>
          <cell r="Z84">
            <v>16253438</v>
          </cell>
          <cell r="AA84">
            <v>14305101</v>
          </cell>
          <cell r="AB84">
            <v>12510604</v>
          </cell>
          <cell r="AC84">
            <v>13309531</v>
          </cell>
          <cell r="AD84">
            <v>17260235</v>
          </cell>
          <cell r="AE84">
            <v>15659604</v>
          </cell>
          <cell r="AF84">
            <v>17003546</v>
          </cell>
          <cell r="AG84">
            <v>14462783</v>
          </cell>
          <cell r="AI84">
            <v>14886202</v>
          </cell>
        </row>
        <row r="85">
          <cell r="I85">
            <v>15199160</v>
          </cell>
          <cell r="J85">
            <v>13384116</v>
          </cell>
          <cell r="K85">
            <v>13448243</v>
          </cell>
          <cell r="L85">
            <v>13876734</v>
          </cell>
          <cell r="M85">
            <v>14540833</v>
          </cell>
          <cell r="N85">
            <v>16205283</v>
          </cell>
          <cell r="O85">
            <v>15024727</v>
          </cell>
          <cell r="P85">
            <v>11633014</v>
          </cell>
          <cell r="Q85">
            <v>11801116</v>
          </cell>
          <cell r="R85">
            <v>14162376</v>
          </cell>
          <cell r="S85">
            <v>13796796</v>
          </cell>
          <cell r="T85">
            <v>15081311</v>
          </cell>
          <cell r="U85">
            <v>13474594</v>
          </cell>
          <cell r="V85">
            <v>12520550</v>
          </cell>
          <cell r="W85">
            <v>12411367</v>
          </cell>
          <cell r="X85">
            <v>11358273</v>
          </cell>
          <cell r="Y85">
            <v>14783651</v>
          </cell>
          <cell r="Z85">
            <v>13843804</v>
          </cell>
          <cell r="AA85">
            <v>13398461</v>
          </cell>
          <cell r="AB85">
            <v>11917121</v>
          </cell>
          <cell r="AC85">
            <v>12030657</v>
          </cell>
          <cell r="AD85">
            <v>15412800</v>
          </cell>
          <cell r="AE85">
            <v>14646668</v>
          </cell>
          <cell r="AF85">
            <v>15509002</v>
          </cell>
          <cell r="AG85">
            <v>13651740</v>
          </cell>
          <cell r="AI85">
            <v>13384116</v>
          </cell>
        </row>
        <row r="86">
          <cell r="I86">
            <v>17286826</v>
          </cell>
          <cell r="J86">
            <v>14629532</v>
          </cell>
          <cell r="K86">
            <v>14595926</v>
          </cell>
          <cell r="L86">
            <v>15616996</v>
          </cell>
          <cell r="M86">
            <v>16188800</v>
          </cell>
          <cell r="N86">
            <v>16848931</v>
          </cell>
          <cell r="O86">
            <v>16540559</v>
          </cell>
          <cell r="P86">
            <v>11643065</v>
          </cell>
          <cell r="Q86">
            <v>12718202</v>
          </cell>
          <cell r="R86">
            <v>14567610</v>
          </cell>
          <cell r="S86">
            <v>13880986</v>
          </cell>
          <cell r="T86">
            <v>15652871</v>
          </cell>
          <cell r="U86">
            <v>13934215</v>
          </cell>
          <cell r="V86">
            <v>12898049</v>
          </cell>
          <cell r="W86">
            <v>13100761</v>
          </cell>
          <cell r="X86">
            <v>12276492</v>
          </cell>
          <cell r="Y86">
            <v>13253358</v>
          </cell>
          <cell r="Z86">
            <v>14425768</v>
          </cell>
          <cell r="AA86">
            <v>13989320</v>
          </cell>
          <cell r="AB86">
            <v>11125627</v>
          </cell>
          <cell r="AC86">
            <v>11714434</v>
          </cell>
          <cell r="AD86">
            <v>14378481</v>
          </cell>
          <cell r="AE86">
            <v>14965375</v>
          </cell>
          <cell r="AF86">
            <v>14796339</v>
          </cell>
          <cell r="AG86">
            <v>12670830</v>
          </cell>
          <cell r="AI86">
            <v>14629532</v>
          </cell>
        </row>
        <row r="87">
          <cell r="I87">
            <v>11632438</v>
          </cell>
          <cell r="J87">
            <v>9817828</v>
          </cell>
          <cell r="K87">
            <v>9817006</v>
          </cell>
          <cell r="L87">
            <v>10427906</v>
          </cell>
          <cell r="M87">
            <v>10520438</v>
          </cell>
          <cell r="N87">
            <v>10992928</v>
          </cell>
          <cell r="O87">
            <v>11558323</v>
          </cell>
          <cell r="P87">
            <v>7773245</v>
          </cell>
          <cell r="Q87">
            <v>8279381</v>
          </cell>
          <cell r="R87">
            <v>9636274</v>
          </cell>
          <cell r="S87">
            <v>9730477</v>
          </cell>
          <cell r="T87">
            <v>10526599</v>
          </cell>
          <cell r="U87">
            <v>9566735</v>
          </cell>
          <cell r="V87">
            <v>8750334</v>
          </cell>
          <cell r="W87">
            <v>9188990</v>
          </cell>
          <cell r="X87">
            <v>8488358</v>
          </cell>
          <cell r="Y87">
            <v>9543324</v>
          </cell>
          <cell r="Z87">
            <v>10017348</v>
          </cell>
          <cell r="AA87">
            <v>9977153</v>
          </cell>
          <cell r="AB87">
            <v>7915727</v>
          </cell>
          <cell r="AC87">
            <v>8257960</v>
          </cell>
          <cell r="AD87">
            <v>10174619</v>
          </cell>
          <cell r="AE87">
            <v>10575656</v>
          </cell>
          <cell r="AF87">
            <v>11889996</v>
          </cell>
          <cell r="AG87">
            <v>9922986</v>
          </cell>
          <cell r="AI87">
            <v>9817828</v>
          </cell>
        </row>
        <row r="88">
          <cell r="I88">
            <v>13912536</v>
          </cell>
          <cell r="J88">
            <v>10978821</v>
          </cell>
          <cell r="K88">
            <v>10589345</v>
          </cell>
          <cell r="L88">
            <v>12493799</v>
          </cell>
          <cell r="M88">
            <v>11842745</v>
          </cell>
          <cell r="N88">
            <v>11657365</v>
          </cell>
          <cell r="O88">
            <v>12696546</v>
          </cell>
          <cell r="P88">
            <v>9010763</v>
          </cell>
          <cell r="Q88">
            <v>8948520</v>
          </cell>
          <cell r="R88">
            <v>10989558</v>
          </cell>
          <cell r="S88">
            <v>10678936</v>
          </cell>
          <cell r="T88">
            <v>11982318</v>
          </cell>
          <cell r="U88">
            <v>10469228</v>
          </cell>
          <cell r="V88">
            <v>9798944</v>
          </cell>
          <cell r="W88">
            <v>9473997</v>
          </cell>
          <cell r="X88">
            <v>8938861</v>
          </cell>
          <cell r="Y88">
            <v>9664153</v>
          </cell>
          <cell r="Z88">
            <v>10317053</v>
          </cell>
          <cell r="AA88">
            <v>10421916</v>
          </cell>
          <cell r="AB88">
            <v>8908567</v>
          </cell>
          <cell r="AC88">
            <v>8832699</v>
          </cell>
          <cell r="AD88">
            <v>9469469</v>
          </cell>
          <cell r="AE88">
            <v>10276268</v>
          </cell>
          <cell r="AF88">
            <v>10541507</v>
          </cell>
          <cell r="AG88">
            <v>8722184</v>
          </cell>
          <cell r="AI88">
            <v>10978821</v>
          </cell>
        </row>
        <row r="89">
          <cell r="I89">
            <v>23256359</v>
          </cell>
          <cell r="J89">
            <v>19182573</v>
          </cell>
          <cell r="K89">
            <v>18079745</v>
          </cell>
          <cell r="L89">
            <v>21096628</v>
          </cell>
          <cell r="M89">
            <v>19775539</v>
          </cell>
          <cell r="N89">
            <v>20814467</v>
          </cell>
          <cell r="O89">
            <v>22963192</v>
          </cell>
          <cell r="P89">
            <v>17271249</v>
          </cell>
          <cell r="Q89">
            <v>17306117</v>
          </cell>
          <cell r="R89">
            <v>19816218</v>
          </cell>
          <cell r="S89">
            <v>19061832</v>
          </cell>
          <cell r="T89">
            <v>20721757</v>
          </cell>
          <cell r="U89">
            <v>20161622</v>
          </cell>
          <cell r="V89">
            <v>18719620</v>
          </cell>
          <cell r="W89">
            <v>17345107</v>
          </cell>
          <cell r="X89">
            <v>18669576</v>
          </cell>
          <cell r="Y89">
            <v>18260413</v>
          </cell>
          <cell r="Z89">
            <v>20744156</v>
          </cell>
          <cell r="AA89">
            <v>22782570</v>
          </cell>
          <cell r="AB89">
            <v>14884217</v>
          </cell>
          <cell r="AC89">
            <v>15687201</v>
          </cell>
          <cell r="AD89">
            <v>20240014</v>
          </cell>
          <cell r="AE89">
            <v>20811052</v>
          </cell>
          <cell r="AF89">
            <v>23082162</v>
          </cell>
          <cell r="AG89">
            <v>17615292</v>
          </cell>
          <cell r="AI89">
            <v>19182573</v>
          </cell>
        </row>
        <row r="91">
          <cell r="I91">
            <v>159412772</v>
          </cell>
          <cell r="J91">
            <v>159241719</v>
          </cell>
          <cell r="K91">
            <v>150847810</v>
          </cell>
          <cell r="L91">
            <v>155584159</v>
          </cell>
          <cell r="M91">
            <v>144215451</v>
          </cell>
          <cell r="N91">
            <v>150630150</v>
          </cell>
          <cell r="O91">
            <v>159488635</v>
          </cell>
          <cell r="P91">
            <v>151053083</v>
          </cell>
          <cell r="Q91">
            <v>149517279</v>
          </cell>
          <cell r="R91">
            <v>160490503</v>
          </cell>
          <cell r="S91">
            <v>157094598</v>
          </cell>
          <cell r="T91">
            <v>149874792</v>
          </cell>
          <cell r="U91">
            <v>156947830</v>
          </cell>
          <cell r="V91">
            <v>145483172</v>
          </cell>
          <cell r="W91">
            <v>139236532</v>
          </cell>
          <cell r="X91">
            <v>139073456</v>
          </cell>
          <cell r="Y91">
            <v>131086983</v>
          </cell>
          <cell r="Z91">
            <v>142697998</v>
          </cell>
          <cell r="AA91">
            <v>142484899</v>
          </cell>
          <cell r="AB91">
            <v>129148122</v>
          </cell>
          <cell r="AC91">
            <v>138629351</v>
          </cell>
          <cell r="AD91">
            <v>142182896</v>
          </cell>
          <cell r="AE91">
            <v>128286409</v>
          </cell>
          <cell r="AF91">
            <v>133356478</v>
          </cell>
          <cell r="AG91">
            <v>139468217</v>
          </cell>
          <cell r="AI91">
            <v>159241719</v>
          </cell>
        </row>
        <row r="92">
          <cell r="I92">
            <v>5698460</v>
          </cell>
          <cell r="J92">
            <v>5062300</v>
          </cell>
          <cell r="K92">
            <v>4988649</v>
          </cell>
          <cell r="L92">
            <v>5356691</v>
          </cell>
          <cell r="M92">
            <v>5195170</v>
          </cell>
          <cell r="N92">
            <v>5381919</v>
          </cell>
          <cell r="O92">
            <v>5679280</v>
          </cell>
          <cell r="P92">
            <v>5109677</v>
          </cell>
          <cell r="Q92">
            <v>6822791</v>
          </cell>
          <cell r="R92">
            <v>6335890</v>
          </cell>
          <cell r="S92">
            <v>7321232</v>
          </cell>
          <cell r="T92">
            <v>6869128</v>
          </cell>
          <cell r="U92">
            <v>6421617</v>
          </cell>
          <cell r="V92">
            <v>5747073</v>
          </cell>
          <cell r="W92">
            <v>5341548</v>
          </cell>
          <cell r="X92">
            <v>5499221</v>
          </cell>
          <cell r="Y92">
            <v>5853884</v>
          </cell>
          <cell r="Z92">
            <v>5775540</v>
          </cell>
          <cell r="AA92">
            <v>6091053</v>
          </cell>
          <cell r="AB92">
            <v>5611697</v>
          </cell>
          <cell r="AC92">
            <v>10846603</v>
          </cell>
          <cell r="AD92">
            <v>11581085</v>
          </cell>
          <cell r="AE92">
            <v>11874703</v>
          </cell>
          <cell r="AF92">
            <v>10142134</v>
          </cell>
          <cell r="AG92">
            <v>9708784</v>
          </cell>
          <cell r="AI92">
            <v>5062300</v>
          </cell>
        </row>
        <row r="93">
          <cell r="I93">
            <v>9144217</v>
          </cell>
          <cell r="J93">
            <v>9308795</v>
          </cell>
          <cell r="K93">
            <v>9784621</v>
          </cell>
          <cell r="L93">
            <v>9101109</v>
          </cell>
          <cell r="M93">
            <v>8270142</v>
          </cell>
          <cell r="N93">
            <v>8835409</v>
          </cell>
          <cell r="O93">
            <v>8346439</v>
          </cell>
          <cell r="P93">
            <v>8746197</v>
          </cell>
          <cell r="Q93">
            <v>9295315</v>
          </cell>
          <cell r="R93">
            <v>8849344</v>
          </cell>
          <cell r="S93">
            <v>9114320</v>
          </cell>
          <cell r="T93">
            <v>9094651</v>
          </cell>
          <cell r="U93">
            <v>8915237</v>
          </cell>
          <cell r="V93">
            <v>9320652</v>
          </cell>
          <cell r="W93">
            <v>9177887</v>
          </cell>
          <cell r="X93">
            <v>8290997</v>
          </cell>
          <cell r="Y93">
            <v>8940479</v>
          </cell>
          <cell r="Z93">
            <v>8665673</v>
          </cell>
          <cell r="AA93">
            <v>9058264</v>
          </cell>
          <cell r="AB93">
            <v>8599346</v>
          </cell>
          <cell r="AC93">
            <v>4431410</v>
          </cell>
          <cell r="AD93">
            <v>4626681</v>
          </cell>
          <cell r="AE93">
            <v>4375042</v>
          </cell>
          <cell r="AF93">
            <v>4830381</v>
          </cell>
          <cell r="AG93">
            <v>4736127</v>
          </cell>
          <cell r="AI93">
            <v>9308795</v>
          </cell>
        </row>
        <row r="94">
          <cell r="I94">
            <v>29046926</v>
          </cell>
          <cell r="J94">
            <v>27329813</v>
          </cell>
          <cell r="K94">
            <v>30376836</v>
          </cell>
          <cell r="L94">
            <v>28422876</v>
          </cell>
          <cell r="M94">
            <v>27005519</v>
          </cell>
          <cell r="N94">
            <v>25469205</v>
          </cell>
          <cell r="O94">
            <v>26418659</v>
          </cell>
          <cell r="P94">
            <v>27156736</v>
          </cell>
          <cell r="Q94">
            <v>31313278</v>
          </cell>
          <cell r="R94">
            <v>29589647</v>
          </cell>
          <cell r="S94">
            <v>29407184</v>
          </cell>
          <cell r="T94">
            <v>27512120</v>
          </cell>
          <cell r="U94">
            <v>31153213</v>
          </cell>
          <cell r="V94">
            <v>28670090</v>
          </cell>
          <cell r="W94">
            <v>30661646</v>
          </cell>
          <cell r="X94">
            <v>27725250</v>
          </cell>
          <cell r="Y94">
            <v>26746435</v>
          </cell>
          <cell r="Z94">
            <v>25499882</v>
          </cell>
          <cell r="AA94">
            <v>29388353</v>
          </cell>
          <cell r="AB94">
            <v>24693829</v>
          </cell>
          <cell r="AC94">
            <v>27899888</v>
          </cell>
          <cell r="AD94">
            <v>28533783</v>
          </cell>
          <cell r="AE94">
            <v>25656276</v>
          </cell>
          <cell r="AF94">
            <v>29376810</v>
          </cell>
          <cell r="AG94">
            <v>26930127</v>
          </cell>
          <cell r="AI94">
            <v>27329813</v>
          </cell>
        </row>
        <row r="95">
          <cell r="I95">
            <v>8114880</v>
          </cell>
          <cell r="J95">
            <v>7388858</v>
          </cell>
          <cell r="K95">
            <v>7093324</v>
          </cell>
          <cell r="L95">
            <v>7817902</v>
          </cell>
          <cell r="M95">
            <v>6695581</v>
          </cell>
          <cell r="N95">
            <v>7051385</v>
          </cell>
          <cell r="O95">
            <v>7125168</v>
          </cell>
          <cell r="P95">
            <v>7098270</v>
          </cell>
          <cell r="Q95">
            <v>7213132</v>
          </cell>
          <cell r="R95">
            <v>7800891</v>
          </cell>
          <cell r="S95">
            <v>7061869</v>
          </cell>
          <cell r="T95">
            <v>7846285</v>
          </cell>
          <cell r="U95">
            <v>7223965</v>
          </cell>
          <cell r="V95">
            <v>7261073</v>
          </cell>
          <cell r="W95">
            <v>6854166</v>
          </cell>
          <cell r="X95">
            <v>6680282</v>
          </cell>
          <cell r="Y95">
            <v>6400028</v>
          </cell>
          <cell r="Z95">
            <v>5633471</v>
          </cell>
          <cell r="AA95">
            <v>6149996</v>
          </cell>
          <cell r="AB95">
            <v>6200426</v>
          </cell>
          <cell r="AC95">
            <v>6134361</v>
          </cell>
          <cell r="AD95">
            <v>6863857</v>
          </cell>
          <cell r="AE95">
            <v>6336393</v>
          </cell>
          <cell r="AF95">
            <v>6733379</v>
          </cell>
          <cell r="AG95">
            <v>6260407</v>
          </cell>
          <cell r="AI95">
            <v>7388858</v>
          </cell>
        </row>
        <row r="96">
          <cell r="I96">
            <v>14187102</v>
          </cell>
          <cell r="J96">
            <v>13667988</v>
          </cell>
          <cell r="K96">
            <v>13257947</v>
          </cell>
          <cell r="L96">
            <v>14067001</v>
          </cell>
          <cell r="M96">
            <v>12169684</v>
          </cell>
          <cell r="N96">
            <v>12200299</v>
          </cell>
          <cell r="O96">
            <v>12442886</v>
          </cell>
          <cell r="P96">
            <v>5017322</v>
          </cell>
          <cell r="Q96">
            <v>5617228</v>
          </cell>
          <cell r="R96">
            <v>5798540</v>
          </cell>
          <cell r="S96">
            <v>5536042</v>
          </cell>
          <cell r="T96">
            <v>5418640</v>
          </cell>
          <cell r="U96">
            <v>5346337</v>
          </cell>
          <cell r="V96">
            <v>5366271</v>
          </cell>
          <cell r="W96">
            <v>5083131</v>
          </cell>
          <cell r="X96">
            <v>6542635</v>
          </cell>
          <cell r="Y96">
            <v>7058470</v>
          </cell>
          <cell r="Z96">
            <v>6766710</v>
          </cell>
          <cell r="AA96">
            <v>6566968</v>
          </cell>
          <cell r="AB96">
            <v>6671837</v>
          </cell>
          <cell r="AC96">
            <v>6879014</v>
          </cell>
          <cell r="AD96">
            <v>7312327</v>
          </cell>
          <cell r="AE96">
            <v>6962144</v>
          </cell>
          <cell r="AF96">
            <v>6857796</v>
          </cell>
          <cell r="AG96">
            <v>6877838</v>
          </cell>
          <cell r="AI96">
            <v>13667988</v>
          </cell>
        </row>
        <row r="97">
          <cell r="I97">
            <v>10352448</v>
          </cell>
          <cell r="J97">
            <v>10225369</v>
          </cell>
          <cell r="K97">
            <v>10296235</v>
          </cell>
          <cell r="L97">
            <v>9145332</v>
          </cell>
          <cell r="M97">
            <v>9357741</v>
          </cell>
          <cell r="N97">
            <v>9344084</v>
          </cell>
          <cell r="O97">
            <v>8978920</v>
          </cell>
          <cell r="P97">
            <v>16108542</v>
          </cell>
          <cell r="Q97">
            <v>17776797</v>
          </cell>
          <cell r="R97">
            <v>17143256</v>
          </cell>
          <cell r="S97">
            <v>15843734</v>
          </cell>
          <cell r="T97">
            <v>18266069</v>
          </cell>
          <cell r="U97">
            <v>17526561</v>
          </cell>
          <cell r="V97">
            <v>16499200</v>
          </cell>
          <cell r="W97">
            <v>17064942</v>
          </cell>
          <cell r="X97">
            <v>15345735</v>
          </cell>
          <cell r="Y97">
            <v>16091112</v>
          </cell>
          <cell r="Z97">
            <v>15321094</v>
          </cell>
          <cell r="AA97">
            <v>17018061</v>
          </cell>
          <cell r="AB97">
            <v>15618837</v>
          </cell>
          <cell r="AC97">
            <v>15787689</v>
          </cell>
          <cell r="AD97">
            <v>17263662</v>
          </cell>
          <cell r="AE97">
            <v>17786101</v>
          </cell>
          <cell r="AF97">
            <v>15745037</v>
          </cell>
          <cell r="AG97">
            <v>16932271</v>
          </cell>
          <cell r="AI97">
            <v>10225369</v>
          </cell>
        </row>
        <row r="98">
          <cell r="I98">
            <v>7522258</v>
          </cell>
          <cell r="J98">
            <v>7510678</v>
          </cell>
          <cell r="K98">
            <v>8108700</v>
          </cell>
          <cell r="L98">
            <v>8031688</v>
          </cell>
          <cell r="M98">
            <v>7726240</v>
          </cell>
          <cell r="N98">
            <v>8074230</v>
          </cell>
          <cell r="O98">
            <v>7927594</v>
          </cell>
          <cell r="P98">
            <v>7383234</v>
          </cell>
          <cell r="Q98">
            <v>8250854</v>
          </cell>
          <cell r="R98">
            <v>8107396</v>
          </cell>
          <cell r="S98">
            <v>7985336</v>
          </cell>
          <cell r="T98">
            <v>8521226</v>
          </cell>
          <cell r="U98">
            <v>7156426</v>
          </cell>
          <cell r="V98">
            <v>7124713</v>
          </cell>
          <cell r="W98">
            <v>7905243</v>
          </cell>
          <cell r="X98">
            <v>6821323</v>
          </cell>
          <cell r="Y98">
            <v>6865646</v>
          </cell>
          <cell r="Z98">
            <v>7369556</v>
          </cell>
          <cell r="AA98">
            <v>7095419</v>
          </cell>
          <cell r="AB98">
            <v>8025879</v>
          </cell>
          <cell r="AC98">
            <v>7710444</v>
          </cell>
          <cell r="AD98">
            <v>8077640</v>
          </cell>
          <cell r="AE98">
            <v>8775678</v>
          </cell>
          <cell r="AF98">
            <v>7212642</v>
          </cell>
          <cell r="AG98">
            <v>7397647</v>
          </cell>
          <cell r="AI98">
            <v>7510678</v>
          </cell>
        </row>
        <row r="99">
          <cell r="I99">
            <v>8945431</v>
          </cell>
          <cell r="J99">
            <v>8835717</v>
          </cell>
          <cell r="K99">
            <v>9023749</v>
          </cell>
          <cell r="L99">
            <v>9178595</v>
          </cell>
          <cell r="M99">
            <v>8751994</v>
          </cell>
          <cell r="N99">
            <v>9174266</v>
          </cell>
          <cell r="O99">
            <v>8931424</v>
          </cell>
          <cell r="P99">
            <v>8762308</v>
          </cell>
          <cell r="Q99">
            <v>9894260</v>
          </cell>
          <cell r="R99">
            <v>10122589</v>
          </cell>
          <cell r="S99">
            <v>9829263</v>
          </cell>
          <cell r="T99">
            <v>10950524</v>
          </cell>
          <cell r="U99">
            <v>9630036</v>
          </cell>
          <cell r="V99">
            <v>9139923</v>
          </cell>
          <cell r="W99">
            <v>9979334</v>
          </cell>
          <cell r="X99">
            <v>8533520</v>
          </cell>
          <cell r="Y99">
            <v>8648964</v>
          </cell>
          <cell r="Z99">
            <v>8851622</v>
          </cell>
          <cell r="AA99">
            <v>8855462</v>
          </cell>
          <cell r="AB99">
            <v>9153127</v>
          </cell>
          <cell r="AC99">
            <v>9111747</v>
          </cell>
          <cell r="AD99">
            <v>9061567</v>
          </cell>
          <cell r="AE99">
            <v>8936205</v>
          </cell>
          <cell r="AF99">
            <v>8211018</v>
          </cell>
          <cell r="AG99">
            <v>8408575</v>
          </cell>
          <cell r="AI99">
            <v>8835717</v>
          </cell>
        </row>
        <row r="100">
          <cell r="I100">
            <v>9982492</v>
          </cell>
          <cell r="J100">
            <v>9559641</v>
          </cell>
          <cell r="K100">
            <v>10111191</v>
          </cell>
          <cell r="L100">
            <v>9471496</v>
          </cell>
          <cell r="M100">
            <v>9237686</v>
          </cell>
          <cell r="N100">
            <v>8885323</v>
          </cell>
          <cell r="O100">
            <v>9387124</v>
          </cell>
          <cell r="P100">
            <v>9235964</v>
          </cell>
          <cell r="Q100">
            <v>10112763</v>
          </cell>
          <cell r="R100">
            <v>10481908</v>
          </cell>
          <cell r="S100">
            <v>10241429</v>
          </cell>
          <cell r="T100">
            <v>10372308</v>
          </cell>
          <cell r="U100">
            <v>9844441</v>
          </cell>
          <cell r="V100">
            <v>9698695</v>
          </cell>
          <cell r="W100">
            <v>10010404</v>
          </cell>
          <cell r="X100">
            <v>9872551</v>
          </cell>
          <cell r="Y100">
            <v>9530449</v>
          </cell>
          <cell r="Z100">
            <v>9428882</v>
          </cell>
          <cell r="AA100">
            <v>9499837</v>
          </cell>
          <cell r="AB100">
            <v>10053119</v>
          </cell>
          <cell r="AC100">
            <v>9476741</v>
          </cell>
          <cell r="AD100">
            <v>11544864</v>
          </cell>
          <cell r="AE100">
            <v>10934364</v>
          </cell>
          <cell r="AF100">
            <v>10487279</v>
          </cell>
          <cell r="AG100">
            <v>10489731</v>
          </cell>
          <cell r="AI100">
            <v>9559641</v>
          </cell>
        </row>
        <row r="101">
          <cell r="I101">
            <v>4151207</v>
          </cell>
          <cell r="J101">
            <v>3978007</v>
          </cell>
          <cell r="K101">
            <v>3891739</v>
          </cell>
          <cell r="L101">
            <v>3863386</v>
          </cell>
          <cell r="M101">
            <v>3979013</v>
          </cell>
          <cell r="N101">
            <v>4071255</v>
          </cell>
          <cell r="O101">
            <v>4117396</v>
          </cell>
          <cell r="P101">
            <v>3724682</v>
          </cell>
          <cell r="Q101">
            <v>6330260</v>
          </cell>
          <cell r="R101">
            <v>6110202</v>
          </cell>
          <cell r="S101">
            <v>5256623</v>
          </cell>
          <cell r="T101">
            <v>7102821</v>
          </cell>
          <cell r="U101">
            <v>6376513</v>
          </cell>
          <cell r="V101">
            <v>6541735</v>
          </cell>
          <cell r="W101">
            <v>6638361</v>
          </cell>
          <cell r="X101">
            <v>5884601</v>
          </cell>
          <cell r="Y101">
            <v>6233359</v>
          </cell>
          <cell r="Z101">
            <v>5997528</v>
          </cell>
          <cell r="AA101">
            <v>6168659</v>
          </cell>
          <cell r="AB101">
            <v>5870957</v>
          </cell>
          <cell r="AC101">
            <v>6527278</v>
          </cell>
          <cell r="AD101">
            <v>6509088</v>
          </cell>
          <cell r="AE101">
            <v>5097299</v>
          </cell>
          <cell r="AF101">
            <v>6945850</v>
          </cell>
          <cell r="AG101">
            <v>6750680</v>
          </cell>
          <cell r="AI101">
            <v>3978007</v>
          </cell>
        </row>
        <row r="102">
          <cell r="I102">
            <v>20354843</v>
          </cell>
          <cell r="J102">
            <v>16224547</v>
          </cell>
          <cell r="K102">
            <v>16914078</v>
          </cell>
          <cell r="L102">
            <v>16524546</v>
          </cell>
          <cell r="M102">
            <v>15359324</v>
          </cell>
          <cell r="N102">
            <v>16269105</v>
          </cell>
          <cell r="O102">
            <v>16418724</v>
          </cell>
          <cell r="P102">
            <v>15034367</v>
          </cell>
          <cell r="Q102">
            <v>17510650</v>
          </cell>
          <cell r="R102">
            <v>16993375</v>
          </cell>
          <cell r="S102">
            <v>16471349</v>
          </cell>
          <cell r="T102">
            <v>19253684</v>
          </cell>
          <cell r="U102">
            <v>16798071</v>
          </cell>
          <cell r="V102">
            <v>17257706</v>
          </cell>
          <cell r="W102">
            <v>15850809</v>
          </cell>
          <cell r="X102">
            <v>14052406</v>
          </cell>
          <cell r="Y102">
            <v>15039012</v>
          </cell>
          <cell r="Z102">
            <v>13677784</v>
          </cell>
          <cell r="AA102">
            <v>16188783</v>
          </cell>
          <cell r="AB102">
            <v>14783300</v>
          </cell>
          <cell r="AC102">
            <v>16327357</v>
          </cell>
          <cell r="AD102">
            <v>18163253</v>
          </cell>
          <cell r="AE102">
            <v>17370901</v>
          </cell>
          <cell r="AF102">
            <v>16741621</v>
          </cell>
          <cell r="AG102">
            <v>16208876</v>
          </cell>
          <cell r="AI102">
            <v>16224547</v>
          </cell>
        </row>
        <row r="103">
          <cell r="I103">
            <v>3590286</v>
          </cell>
          <cell r="J103">
            <v>3381496</v>
          </cell>
          <cell r="K103">
            <v>3918879</v>
          </cell>
          <cell r="L103">
            <v>3680997</v>
          </cell>
          <cell r="M103">
            <v>3648293</v>
          </cell>
          <cell r="N103">
            <v>3139226</v>
          </cell>
          <cell r="O103">
            <v>4204532</v>
          </cell>
          <cell r="P103">
            <v>3667802</v>
          </cell>
          <cell r="Q103">
            <v>3966290</v>
          </cell>
          <cell r="R103">
            <v>4759110</v>
          </cell>
          <cell r="S103">
            <v>4370521</v>
          </cell>
          <cell r="T103">
            <v>4650055</v>
          </cell>
          <cell r="U103">
            <v>4182770</v>
          </cell>
          <cell r="V103">
            <v>4333287</v>
          </cell>
          <cell r="W103">
            <v>4423346</v>
          </cell>
          <cell r="X103">
            <v>3858845</v>
          </cell>
          <cell r="Y103">
            <v>4042319</v>
          </cell>
          <cell r="Z103">
            <v>3907258</v>
          </cell>
          <cell r="AA103">
            <v>4645614</v>
          </cell>
          <cell r="AB103">
            <v>3830289</v>
          </cell>
          <cell r="AC103">
            <v>4609763</v>
          </cell>
          <cell r="AD103">
            <v>4582156</v>
          </cell>
          <cell r="AE103">
            <v>5178567</v>
          </cell>
          <cell r="AF103">
            <v>4819719</v>
          </cell>
          <cell r="AG103">
            <v>4459134</v>
          </cell>
          <cell r="AI103">
            <v>3381496</v>
          </cell>
        </row>
        <row r="104">
          <cell r="I104">
            <v>22044135</v>
          </cell>
          <cell r="J104">
            <v>19560228</v>
          </cell>
          <cell r="K104">
            <v>20238958</v>
          </cell>
          <cell r="L104">
            <v>20325863</v>
          </cell>
          <cell r="M104">
            <v>19249020</v>
          </cell>
          <cell r="N104">
            <v>21617974</v>
          </cell>
          <cell r="O104">
            <v>21511647</v>
          </cell>
          <cell r="P104">
            <v>20602367</v>
          </cell>
          <cell r="Q104">
            <v>18539052</v>
          </cell>
          <cell r="R104">
            <v>21622404</v>
          </cell>
          <cell r="S104">
            <v>19881179</v>
          </cell>
          <cell r="T104">
            <v>20774822</v>
          </cell>
          <cell r="U104">
            <v>19666518</v>
          </cell>
          <cell r="V104">
            <v>19853481</v>
          </cell>
          <cell r="W104">
            <v>19917519</v>
          </cell>
          <cell r="X104">
            <v>18681830</v>
          </cell>
          <cell r="Y104">
            <v>17472039</v>
          </cell>
          <cell r="Z104">
            <v>19401260</v>
          </cell>
          <cell r="AA104">
            <v>19425811</v>
          </cell>
          <cell r="AB104">
            <v>19235099</v>
          </cell>
          <cell r="AC104">
            <v>19747869</v>
          </cell>
          <cell r="AD104">
            <v>20682652</v>
          </cell>
          <cell r="AE104">
            <v>19270390</v>
          </cell>
          <cell r="AF104">
            <v>18629672</v>
          </cell>
          <cell r="AG104">
            <v>18902100</v>
          </cell>
          <cell r="AI104">
            <v>19560228</v>
          </cell>
        </row>
        <row r="105">
          <cell r="I105">
            <v>15695354</v>
          </cell>
          <cell r="J105">
            <v>14480788</v>
          </cell>
          <cell r="K105">
            <v>14223041</v>
          </cell>
          <cell r="L105">
            <v>14369028</v>
          </cell>
          <cell r="M105">
            <v>14668420</v>
          </cell>
          <cell r="N105">
            <v>15383781</v>
          </cell>
          <cell r="O105">
            <v>13325023</v>
          </cell>
          <cell r="P105">
            <v>14518613</v>
          </cell>
          <cell r="Q105">
            <v>14140557</v>
          </cell>
          <cell r="R105">
            <v>14471428</v>
          </cell>
          <cell r="S105">
            <v>14844720</v>
          </cell>
          <cell r="T105">
            <v>16232184</v>
          </cell>
          <cell r="U105">
            <v>13565932</v>
          </cell>
          <cell r="V105">
            <v>14325256</v>
          </cell>
          <cell r="W105">
            <v>14935696</v>
          </cell>
          <cell r="X105">
            <v>12778338</v>
          </cell>
          <cell r="Y105">
            <v>13408550</v>
          </cell>
          <cell r="Z105">
            <v>13881086</v>
          </cell>
          <cell r="AA105">
            <v>13475351</v>
          </cell>
          <cell r="AB105">
            <v>13039843</v>
          </cell>
          <cell r="AC105">
            <v>13361453</v>
          </cell>
          <cell r="AD105">
            <v>14571068</v>
          </cell>
          <cell r="AE105">
            <v>12307807</v>
          </cell>
          <cell r="AF105">
            <v>14550820</v>
          </cell>
          <cell r="AG105">
            <v>11848749</v>
          </cell>
          <cell r="AI105">
            <v>14480788</v>
          </cell>
        </row>
        <row r="106">
          <cell r="I106">
            <v>21856062</v>
          </cell>
          <cell r="J106">
            <v>21930133</v>
          </cell>
          <cell r="K106">
            <v>19797388</v>
          </cell>
          <cell r="L106">
            <v>20735090</v>
          </cell>
          <cell r="M106">
            <v>22073181</v>
          </cell>
          <cell r="N106">
            <v>22816648</v>
          </cell>
          <cell r="O106">
            <v>23515101</v>
          </cell>
          <cell r="P106">
            <v>21728918</v>
          </cell>
          <cell r="Q106">
            <v>22978778</v>
          </cell>
          <cell r="R106">
            <v>26191259</v>
          </cell>
          <cell r="S106">
            <v>27891020</v>
          </cell>
          <cell r="T106">
            <v>26201750</v>
          </cell>
          <cell r="U106">
            <v>25604194</v>
          </cell>
          <cell r="V106">
            <v>25556988</v>
          </cell>
          <cell r="W106">
            <v>24465368</v>
          </cell>
          <cell r="X106">
            <v>23968906</v>
          </cell>
          <cell r="Y106">
            <v>24836340</v>
          </cell>
          <cell r="Z106">
            <v>24030034</v>
          </cell>
          <cell r="AA106">
            <v>26345831</v>
          </cell>
          <cell r="AB106">
            <v>22298251</v>
          </cell>
          <cell r="AC106">
            <v>23883943</v>
          </cell>
          <cell r="AD106">
            <v>26228579</v>
          </cell>
          <cell r="AE106">
            <v>24920141</v>
          </cell>
          <cell r="AF106">
            <v>22894067</v>
          </cell>
          <cell r="AG106">
            <v>22502483</v>
          </cell>
          <cell r="AI106">
            <v>21930133</v>
          </cell>
        </row>
        <row r="107">
          <cell r="I107">
            <v>21584704</v>
          </cell>
          <cell r="J107">
            <v>20196378</v>
          </cell>
          <cell r="K107">
            <v>20260751</v>
          </cell>
          <cell r="L107">
            <v>19298924</v>
          </cell>
          <cell r="M107">
            <v>18281790</v>
          </cell>
          <cell r="N107">
            <v>19778911</v>
          </cell>
          <cell r="O107">
            <v>18591678</v>
          </cell>
          <cell r="P107">
            <v>19145075</v>
          </cell>
          <cell r="Q107">
            <v>19632899</v>
          </cell>
          <cell r="R107">
            <v>21583027</v>
          </cell>
          <cell r="S107">
            <v>20893778</v>
          </cell>
          <cell r="T107">
            <v>21019619</v>
          </cell>
          <cell r="U107">
            <v>20269807</v>
          </cell>
          <cell r="V107">
            <v>20095838</v>
          </cell>
          <cell r="W107">
            <v>21791976</v>
          </cell>
          <cell r="X107">
            <v>19222246</v>
          </cell>
          <cell r="Y107">
            <v>19686956</v>
          </cell>
          <cell r="Z107">
            <v>19204584</v>
          </cell>
          <cell r="AA107">
            <v>19421011</v>
          </cell>
          <cell r="AB107">
            <v>20264359</v>
          </cell>
          <cell r="AC107">
            <v>19780329</v>
          </cell>
          <cell r="AD107">
            <v>22232015</v>
          </cell>
          <cell r="AE107">
            <v>21178535</v>
          </cell>
          <cell r="AF107">
            <v>21298183</v>
          </cell>
          <cell r="AG107">
            <v>19306489</v>
          </cell>
          <cell r="AI107">
            <v>20196378</v>
          </cell>
        </row>
        <row r="108">
          <cell r="I108">
            <v>17282747</v>
          </cell>
          <cell r="J108">
            <v>15558820</v>
          </cell>
          <cell r="K108">
            <v>16051240</v>
          </cell>
          <cell r="L108">
            <v>15596962</v>
          </cell>
          <cell r="M108">
            <v>15986736</v>
          </cell>
          <cell r="N108">
            <v>16548649</v>
          </cell>
          <cell r="O108">
            <v>15613923</v>
          </cell>
          <cell r="P108">
            <v>14447624</v>
          </cell>
          <cell r="Q108">
            <v>17384515</v>
          </cell>
          <cell r="R108">
            <v>15436703</v>
          </cell>
          <cell r="S108">
            <v>16128608</v>
          </cell>
          <cell r="T108">
            <v>15397810</v>
          </cell>
          <cell r="U108">
            <v>15264143</v>
          </cell>
          <cell r="V108">
            <v>15859544</v>
          </cell>
          <cell r="W108">
            <v>16018091</v>
          </cell>
          <cell r="X108">
            <v>14833091</v>
          </cell>
          <cell r="Y108">
            <v>14708477</v>
          </cell>
          <cell r="Z108">
            <v>14011490</v>
          </cell>
          <cell r="AA108">
            <v>15032111</v>
          </cell>
          <cell r="AB108">
            <v>14138119</v>
          </cell>
          <cell r="AC108">
            <v>14162950</v>
          </cell>
          <cell r="AD108">
            <v>16582493</v>
          </cell>
          <cell r="AE108">
            <v>16073289</v>
          </cell>
          <cell r="AF108">
            <v>15441424</v>
          </cell>
          <cell r="AG108">
            <v>15451052</v>
          </cell>
          <cell r="AI108">
            <v>15558820</v>
          </cell>
        </row>
        <row r="109">
          <cell r="I109">
            <v>16150038</v>
          </cell>
          <cell r="J109">
            <v>17043901</v>
          </cell>
          <cell r="K109">
            <v>16010141</v>
          </cell>
          <cell r="L109">
            <v>17942372</v>
          </cell>
          <cell r="M109">
            <v>15889032</v>
          </cell>
          <cell r="N109">
            <v>15309989</v>
          </cell>
          <cell r="O109">
            <v>17803062</v>
          </cell>
          <cell r="P109">
            <v>15945174</v>
          </cell>
          <cell r="Q109">
            <v>16936052</v>
          </cell>
          <cell r="R109">
            <v>18104768</v>
          </cell>
          <cell r="S109">
            <v>16326629</v>
          </cell>
          <cell r="T109">
            <v>16179032</v>
          </cell>
          <cell r="U109">
            <v>18229379</v>
          </cell>
          <cell r="V109">
            <v>16290769</v>
          </cell>
          <cell r="W109">
            <v>15854723</v>
          </cell>
          <cell r="X109">
            <v>17354584</v>
          </cell>
          <cell r="Y109">
            <v>17460321</v>
          </cell>
          <cell r="Z109">
            <v>12635760</v>
          </cell>
          <cell r="AA109">
            <v>15099454</v>
          </cell>
          <cell r="AB109">
            <v>16076974</v>
          </cell>
          <cell r="AC109">
            <v>16773173</v>
          </cell>
          <cell r="AD109">
            <v>16128830</v>
          </cell>
          <cell r="AE109">
            <v>14293082</v>
          </cell>
          <cell r="AF109">
            <v>13463146</v>
          </cell>
          <cell r="AG109">
            <v>13543053</v>
          </cell>
          <cell r="AI109">
            <v>17043901</v>
          </cell>
        </row>
        <row r="110">
          <cell r="I110">
            <v>90418380</v>
          </cell>
          <cell r="J110">
            <v>24674504</v>
          </cell>
          <cell r="K110">
            <v>58687257</v>
          </cell>
          <cell r="L110">
            <v>73930800</v>
          </cell>
          <cell r="M110">
            <v>49040089</v>
          </cell>
          <cell r="N110">
            <v>59858927</v>
          </cell>
          <cell r="O110">
            <v>63555720</v>
          </cell>
          <cell r="P110">
            <v>49600294</v>
          </cell>
          <cell r="Q110">
            <v>60465479</v>
          </cell>
          <cell r="R110">
            <v>59012761</v>
          </cell>
          <cell r="S110">
            <v>59248827</v>
          </cell>
          <cell r="T110">
            <v>62052857</v>
          </cell>
          <cell r="U110">
            <v>61790296</v>
          </cell>
          <cell r="V110">
            <v>56809222</v>
          </cell>
          <cell r="W110">
            <v>60479755</v>
          </cell>
          <cell r="X110">
            <v>58660799</v>
          </cell>
          <cell r="Y110">
            <v>55799767</v>
          </cell>
          <cell r="Z110">
            <v>62349523</v>
          </cell>
          <cell r="AA110">
            <v>57410373</v>
          </cell>
          <cell r="AB110">
            <v>59994545</v>
          </cell>
          <cell r="AC110">
            <v>67558668</v>
          </cell>
          <cell r="AD110">
            <v>48323715</v>
          </cell>
          <cell r="AE110">
            <v>56376595</v>
          </cell>
          <cell r="AF110">
            <v>67592302</v>
          </cell>
          <cell r="AG110">
            <v>48504495</v>
          </cell>
          <cell r="AI110">
            <v>24674504</v>
          </cell>
        </row>
        <row r="112">
          <cell r="I112">
            <v>2542301</v>
          </cell>
          <cell r="J112">
            <v>2229705</v>
          </cell>
          <cell r="K112">
            <v>2593165</v>
          </cell>
          <cell r="L112">
            <v>2602188</v>
          </cell>
          <cell r="M112">
            <v>2450693</v>
          </cell>
          <cell r="N112">
            <v>2686341</v>
          </cell>
          <cell r="O112">
            <v>2693346</v>
          </cell>
          <cell r="P112">
            <v>2506345</v>
          </cell>
          <cell r="Q112">
            <v>2323628</v>
          </cell>
          <cell r="R112">
            <v>2238860</v>
          </cell>
          <cell r="S112">
            <v>2370260</v>
          </cell>
          <cell r="T112">
            <v>2232856</v>
          </cell>
          <cell r="U112">
            <v>2298807</v>
          </cell>
          <cell r="V112">
            <v>2460061</v>
          </cell>
          <cell r="W112">
            <v>2398368</v>
          </cell>
          <cell r="X112">
            <v>2507317</v>
          </cell>
          <cell r="Y112">
            <v>2023072</v>
          </cell>
          <cell r="Z112">
            <v>2330949</v>
          </cell>
          <cell r="AA112">
            <v>2223011</v>
          </cell>
          <cell r="AB112">
            <v>2152188</v>
          </cell>
          <cell r="AC112">
            <v>2024185</v>
          </cell>
          <cell r="AD112">
            <v>1967667</v>
          </cell>
          <cell r="AE112">
            <v>1970107</v>
          </cell>
          <cell r="AF112">
            <v>1985811</v>
          </cell>
          <cell r="AG112">
            <v>1791903</v>
          </cell>
          <cell r="AI112">
            <v>2229705</v>
          </cell>
        </row>
        <row r="113">
          <cell r="I113">
            <v>3140</v>
          </cell>
          <cell r="J113">
            <v>4021</v>
          </cell>
          <cell r="K113">
            <v>6440</v>
          </cell>
          <cell r="L113">
            <v>8091</v>
          </cell>
          <cell r="M113">
            <v>7256</v>
          </cell>
          <cell r="N113">
            <v>9507</v>
          </cell>
          <cell r="O113">
            <v>4394</v>
          </cell>
          <cell r="P113">
            <v>4802</v>
          </cell>
          <cell r="Q113">
            <v>3811</v>
          </cell>
          <cell r="R113">
            <v>3572</v>
          </cell>
          <cell r="S113">
            <v>3865</v>
          </cell>
          <cell r="T113">
            <v>3222</v>
          </cell>
          <cell r="U113">
            <v>3075</v>
          </cell>
          <cell r="V113">
            <v>4665</v>
          </cell>
          <cell r="W113">
            <v>211967</v>
          </cell>
          <cell r="X113">
            <v>241300</v>
          </cell>
          <cell r="Y113">
            <v>248283</v>
          </cell>
          <cell r="Z113">
            <v>236369</v>
          </cell>
          <cell r="AA113">
            <v>245171</v>
          </cell>
          <cell r="AB113">
            <v>282716</v>
          </cell>
          <cell r="AC113">
            <v>276481</v>
          </cell>
          <cell r="AD113">
            <v>258701</v>
          </cell>
          <cell r="AE113">
            <v>264506</v>
          </cell>
          <cell r="AF113">
            <v>282947</v>
          </cell>
          <cell r="AG113">
            <v>269993</v>
          </cell>
          <cell r="AI113">
            <v>4021</v>
          </cell>
        </row>
        <row r="114">
          <cell r="I114">
            <v>2263922</v>
          </cell>
          <cell r="J114">
            <v>2146490</v>
          </cell>
          <cell r="K114">
            <v>2506245</v>
          </cell>
          <cell r="L114">
            <v>2520669</v>
          </cell>
          <cell r="M114">
            <v>2197609</v>
          </cell>
          <cell r="N114">
            <v>2255681</v>
          </cell>
          <cell r="O114">
            <v>2213856</v>
          </cell>
          <cell r="P114">
            <v>2092031</v>
          </cell>
          <cell r="Q114">
            <v>2242525</v>
          </cell>
          <cell r="R114">
            <v>2017670</v>
          </cell>
          <cell r="S114">
            <v>1812703</v>
          </cell>
          <cell r="T114">
            <v>2111872</v>
          </cell>
          <cell r="U114">
            <v>1959879</v>
          </cell>
          <cell r="V114">
            <v>2855144</v>
          </cell>
          <cell r="W114">
            <v>2258176</v>
          </cell>
          <cell r="X114">
            <v>2372620</v>
          </cell>
          <cell r="Y114">
            <v>2394495</v>
          </cell>
          <cell r="Z114">
            <v>2267023</v>
          </cell>
          <cell r="AA114">
            <v>2169477</v>
          </cell>
          <cell r="AB114">
            <v>1997748</v>
          </cell>
          <cell r="AC114">
            <v>1858383</v>
          </cell>
          <cell r="AD114">
            <v>1840742</v>
          </cell>
          <cell r="AE114">
            <v>1899817</v>
          </cell>
          <cell r="AF114">
            <v>1760199</v>
          </cell>
          <cell r="AG114">
            <v>1890250</v>
          </cell>
          <cell r="AI114">
            <v>2146490</v>
          </cell>
        </row>
        <row r="115">
          <cell r="I115">
            <v>530178</v>
          </cell>
          <cell r="J115">
            <v>521000</v>
          </cell>
          <cell r="K115">
            <v>579400</v>
          </cell>
          <cell r="L115">
            <v>528200</v>
          </cell>
          <cell r="M115">
            <v>548600</v>
          </cell>
          <cell r="N115">
            <v>615800</v>
          </cell>
          <cell r="O115">
            <v>551800</v>
          </cell>
          <cell r="P115">
            <v>507800</v>
          </cell>
          <cell r="Q115">
            <v>558800</v>
          </cell>
          <cell r="R115">
            <v>558200</v>
          </cell>
          <cell r="S115">
            <v>409200</v>
          </cell>
          <cell r="T115">
            <v>552800</v>
          </cell>
          <cell r="U115">
            <v>423600</v>
          </cell>
          <cell r="V115">
            <v>539000</v>
          </cell>
          <cell r="W115">
            <v>883945</v>
          </cell>
          <cell r="X115">
            <v>840469</v>
          </cell>
          <cell r="Y115">
            <v>980749</v>
          </cell>
          <cell r="Z115">
            <v>1024709</v>
          </cell>
          <cell r="AA115">
            <v>899899</v>
          </cell>
          <cell r="AB115">
            <v>836984</v>
          </cell>
          <cell r="AC115">
            <v>823192</v>
          </cell>
          <cell r="AD115">
            <v>822209</v>
          </cell>
          <cell r="AE115">
            <v>902303</v>
          </cell>
          <cell r="AF115">
            <v>875170</v>
          </cell>
          <cell r="AG115">
            <v>1538620</v>
          </cell>
          <cell r="AI115">
            <v>521000</v>
          </cell>
        </row>
        <row r="116">
          <cell r="I116">
            <v>6721905</v>
          </cell>
          <cell r="J116">
            <v>6856938</v>
          </cell>
          <cell r="K116">
            <v>6987922</v>
          </cell>
          <cell r="L116">
            <v>7176359</v>
          </cell>
          <cell r="M116">
            <v>6747192</v>
          </cell>
          <cell r="N116">
            <v>6929743</v>
          </cell>
          <cell r="O116">
            <v>7376029</v>
          </cell>
          <cell r="P116">
            <v>6518186</v>
          </cell>
          <cell r="Q116">
            <v>5629976</v>
          </cell>
          <cell r="R116">
            <v>5537091</v>
          </cell>
          <cell r="S116">
            <v>5028373</v>
          </cell>
          <cell r="T116">
            <v>1263233</v>
          </cell>
          <cell r="U116">
            <v>1345827</v>
          </cell>
          <cell r="V116">
            <v>1342348</v>
          </cell>
          <cell r="W116">
            <v>1435618</v>
          </cell>
          <cell r="X116">
            <v>1488026</v>
          </cell>
          <cell r="Y116">
            <v>1752142</v>
          </cell>
          <cell r="Z116">
            <v>1749168</v>
          </cell>
          <cell r="AA116">
            <v>1704172</v>
          </cell>
          <cell r="AB116">
            <v>1540360</v>
          </cell>
          <cell r="AC116">
            <v>1485152</v>
          </cell>
          <cell r="AD116">
            <v>1362133</v>
          </cell>
          <cell r="AE116">
            <v>1506128</v>
          </cell>
          <cell r="AF116">
            <v>1369304</v>
          </cell>
          <cell r="AG116">
            <v>1548116</v>
          </cell>
          <cell r="AI116">
            <v>6856938</v>
          </cell>
        </row>
        <row r="117">
          <cell r="I117">
            <v>6322891</v>
          </cell>
          <cell r="J117">
            <v>6860995</v>
          </cell>
          <cell r="K117">
            <v>7544975</v>
          </cell>
          <cell r="L117">
            <v>7539743</v>
          </cell>
          <cell r="M117">
            <v>8350788</v>
          </cell>
          <cell r="N117">
            <v>6010773</v>
          </cell>
          <cell r="O117">
            <v>7687505</v>
          </cell>
          <cell r="P117">
            <v>6612872</v>
          </cell>
          <cell r="Q117">
            <v>6232669</v>
          </cell>
          <cell r="R117">
            <v>6391373</v>
          </cell>
          <cell r="S117">
            <v>6072188</v>
          </cell>
          <cell r="T117">
            <v>5152175</v>
          </cell>
          <cell r="U117">
            <v>5894154</v>
          </cell>
          <cell r="V117">
            <v>5829164</v>
          </cell>
          <cell r="W117">
            <v>5823734</v>
          </cell>
          <cell r="X117">
            <v>3662139</v>
          </cell>
          <cell r="Y117">
            <v>6417399</v>
          </cell>
          <cell r="Z117">
            <v>5333716</v>
          </cell>
          <cell r="AA117">
            <v>5421721</v>
          </cell>
          <cell r="AB117">
            <v>5850269</v>
          </cell>
          <cell r="AC117">
            <v>5160123</v>
          </cell>
          <cell r="AD117">
            <v>4905229</v>
          </cell>
          <cell r="AE117">
            <v>5407980</v>
          </cell>
          <cell r="AF117">
            <v>3630781</v>
          </cell>
          <cell r="AG117">
            <v>6151242</v>
          </cell>
          <cell r="AI117">
            <v>6860995</v>
          </cell>
        </row>
        <row r="118">
          <cell r="I118">
            <v>293303</v>
          </cell>
          <cell r="J118">
            <v>322505</v>
          </cell>
          <cell r="K118">
            <v>377357</v>
          </cell>
          <cell r="L118">
            <v>404746</v>
          </cell>
          <cell r="M118">
            <v>406355</v>
          </cell>
          <cell r="N118">
            <v>448233</v>
          </cell>
          <cell r="O118">
            <v>230371</v>
          </cell>
          <cell r="P118">
            <v>189657</v>
          </cell>
          <cell r="Q118">
            <v>159658</v>
          </cell>
          <cell r="R118">
            <v>188091</v>
          </cell>
          <cell r="S118">
            <v>188352</v>
          </cell>
          <cell r="T118">
            <v>218335</v>
          </cell>
          <cell r="U118">
            <v>215820</v>
          </cell>
          <cell r="V118">
            <v>220765</v>
          </cell>
          <cell r="W118">
            <v>174866</v>
          </cell>
          <cell r="X118">
            <v>151459</v>
          </cell>
          <cell r="Y118">
            <v>94962</v>
          </cell>
          <cell r="Z118">
            <v>195944</v>
          </cell>
          <cell r="AA118">
            <v>117229</v>
          </cell>
          <cell r="AB118">
            <v>111239</v>
          </cell>
          <cell r="AC118">
            <v>108068</v>
          </cell>
          <cell r="AD118">
            <v>105251</v>
          </cell>
          <cell r="AE118">
            <v>135299</v>
          </cell>
          <cell r="AF118">
            <v>162341</v>
          </cell>
          <cell r="AG118">
            <v>166084</v>
          </cell>
          <cell r="AI118">
            <v>322505</v>
          </cell>
        </row>
        <row r="119">
          <cell r="I119">
            <v>3168848</v>
          </cell>
          <cell r="J119">
            <v>3639620</v>
          </cell>
          <cell r="K119">
            <v>3364394</v>
          </cell>
          <cell r="L119">
            <v>3495381</v>
          </cell>
          <cell r="M119">
            <v>3512129</v>
          </cell>
          <cell r="N119">
            <v>3215562</v>
          </cell>
          <cell r="O119">
            <v>2986763</v>
          </cell>
          <cell r="P119">
            <v>2865984</v>
          </cell>
          <cell r="Q119">
            <v>2052083</v>
          </cell>
          <cell r="R119">
            <v>2191292</v>
          </cell>
          <cell r="S119">
            <v>2465633</v>
          </cell>
          <cell r="T119">
            <v>5442145</v>
          </cell>
          <cell r="U119">
            <v>7359808</v>
          </cell>
          <cell r="V119">
            <v>5353896</v>
          </cell>
          <cell r="W119">
            <v>2903838</v>
          </cell>
          <cell r="X119">
            <v>2377679</v>
          </cell>
          <cell r="Y119">
            <v>2498730</v>
          </cell>
          <cell r="Z119">
            <v>2724980</v>
          </cell>
          <cell r="AA119">
            <v>2534203</v>
          </cell>
          <cell r="AB119">
            <v>2487164</v>
          </cell>
          <cell r="AC119">
            <v>2429094</v>
          </cell>
          <cell r="AD119">
            <v>2425994</v>
          </cell>
          <cell r="AE119">
            <v>2464670</v>
          </cell>
          <cell r="AF119">
            <v>1180302</v>
          </cell>
          <cell r="AG119">
            <v>2068226</v>
          </cell>
          <cell r="AI119">
            <v>3639620</v>
          </cell>
        </row>
        <row r="120">
          <cell r="I120">
            <v>275654</v>
          </cell>
          <cell r="J120">
            <v>280099</v>
          </cell>
          <cell r="K120">
            <v>319486</v>
          </cell>
          <cell r="L120">
            <v>351290</v>
          </cell>
          <cell r="M120">
            <v>385940</v>
          </cell>
          <cell r="N120">
            <v>383423</v>
          </cell>
          <cell r="O120">
            <v>363249</v>
          </cell>
          <cell r="P120">
            <v>286975</v>
          </cell>
          <cell r="Q120">
            <v>287088</v>
          </cell>
          <cell r="R120">
            <v>288034</v>
          </cell>
          <cell r="S120">
            <v>309357</v>
          </cell>
          <cell r="T120">
            <v>786338</v>
          </cell>
          <cell r="U120">
            <v>1094445</v>
          </cell>
          <cell r="V120">
            <v>775039</v>
          </cell>
          <cell r="W120">
            <v>533911</v>
          </cell>
          <cell r="X120">
            <v>797372</v>
          </cell>
          <cell r="Y120">
            <v>1023212</v>
          </cell>
          <cell r="Z120">
            <v>1088323</v>
          </cell>
          <cell r="AA120">
            <v>833460</v>
          </cell>
          <cell r="AB120">
            <v>742657</v>
          </cell>
          <cell r="AC120">
            <v>796163</v>
          </cell>
          <cell r="AD120">
            <v>711610</v>
          </cell>
          <cell r="AE120">
            <v>733975</v>
          </cell>
          <cell r="AF120">
            <v>911070</v>
          </cell>
          <cell r="AG120">
            <v>930471</v>
          </cell>
          <cell r="AI120">
            <v>280099</v>
          </cell>
        </row>
        <row r="121">
          <cell r="I121">
            <v>1302183</v>
          </cell>
          <cell r="J121">
            <v>1379642</v>
          </cell>
          <cell r="K121">
            <v>1452952</v>
          </cell>
          <cell r="L121">
            <v>1502289</v>
          </cell>
          <cell r="M121">
            <v>1490630</v>
          </cell>
          <cell r="N121">
            <v>1487802</v>
          </cell>
          <cell r="O121">
            <v>1390257</v>
          </cell>
          <cell r="P121">
            <v>1008298</v>
          </cell>
          <cell r="Q121">
            <v>1079247</v>
          </cell>
          <cell r="R121">
            <v>890037</v>
          </cell>
          <cell r="S121">
            <v>1205833</v>
          </cell>
          <cell r="T121">
            <v>971298</v>
          </cell>
          <cell r="U121">
            <v>1141211</v>
          </cell>
          <cell r="V121">
            <v>1344532</v>
          </cell>
          <cell r="W121">
            <v>1526287</v>
          </cell>
          <cell r="X121">
            <v>1572724</v>
          </cell>
          <cell r="Y121">
            <v>1520612</v>
          </cell>
          <cell r="Z121">
            <v>1753708</v>
          </cell>
          <cell r="AA121">
            <v>1696027</v>
          </cell>
          <cell r="AB121">
            <v>1550585</v>
          </cell>
          <cell r="AC121">
            <v>1278856</v>
          </cell>
          <cell r="AD121">
            <v>1403363</v>
          </cell>
          <cell r="AE121">
            <v>1386447</v>
          </cell>
          <cell r="AF121">
            <v>1329703</v>
          </cell>
          <cell r="AG121">
            <v>1328668</v>
          </cell>
          <cell r="AI121">
            <v>1379642</v>
          </cell>
        </row>
        <row r="122">
          <cell r="I122">
            <v>1884542</v>
          </cell>
          <cell r="J122">
            <v>1909867</v>
          </cell>
          <cell r="K122">
            <v>1819612</v>
          </cell>
          <cell r="L122">
            <v>2128272</v>
          </cell>
          <cell r="M122">
            <v>1676495</v>
          </cell>
          <cell r="N122">
            <v>1778704</v>
          </cell>
          <cell r="O122">
            <v>1654389</v>
          </cell>
          <cell r="P122">
            <v>1740177</v>
          </cell>
          <cell r="Q122">
            <v>1706420</v>
          </cell>
          <cell r="R122">
            <v>1818289</v>
          </cell>
          <cell r="S122">
            <v>1668187</v>
          </cell>
          <cell r="T122">
            <v>1715522</v>
          </cell>
          <cell r="U122">
            <v>1849074</v>
          </cell>
          <cell r="V122">
            <v>1147472</v>
          </cell>
          <cell r="W122">
            <v>240354</v>
          </cell>
          <cell r="X122">
            <v>296978</v>
          </cell>
          <cell r="Y122">
            <v>295372</v>
          </cell>
          <cell r="Z122">
            <v>341350</v>
          </cell>
          <cell r="AA122">
            <v>319787</v>
          </cell>
          <cell r="AB122">
            <v>332401</v>
          </cell>
          <cell r="AC122">
            <v>373280</v>
          </cell>
          <cell r="AD122">
            <v>472546</v>
          </cell>
          <cell r="AE122">
            <v>419014</v>
          </cell>
          <cell r="AF122">
            <v>431747</v>
          </cell>
          <cell r="AG122">
            <v>439388</v>
          </cell>
          <cell r="AI122">
            <v>1909867</v>
          </cell>
        </row>
        <row r="123">
          <cell r="I123">
            <v>3306995</v>
          </cell>
          <cell r="J123">
            <v>3648878</v>
          </cell>
          <cell r="K123">
            <v>3667273</v>
          </cell>
          <cell r="L123">
            <v>3499380</v>
          </cell>
          <cell r="M123">
            <v>3694775</v>
          </cell>
          <cell r="N123">
            <v>4694199</v>
          </cell>
          <cell r="O123">
            <v>2599279</v>
          </cell>
          <cell r="P123">
            <v>2576821</v>
          </cell>
          <cell r="Q123">
            <v>2191031</v>
          </cell>
          <cell r="R123">
            <v>2197654</v>
          </cell>
          <cell r="S123">
            <v>2041553</v>
          </cell>
          <cell r="T123">
            <v>1528516</v>
          </cell>
          <cell r="U123">
            <v>1767246</v>
          </cell>
          <cell r="V123">
            <v>1880620</v>
          </cell>
          <cell r="W123">
            <v>2459442</v>
          </cell>
          <cell r="X123">
            <v>2539113</v>
          </cell>
          <cell r="Y123">
            <v>2911173</v>
          </cell>
          <cell r="Z123">
            <v>3140628</v>
          </cell>
          <cell r="AA123">
            <v>2888202</v>
          </cell>
          <cell r="AB123">
            <v>2194030</v>
          </cell>
          <cell r="AC123">
            <v>1980476</v>
          </cell>
          <cell r="AD123">
            <v>2315939</v>
          </cell>
          <cell r="AE123">
            <v>2144621</v>
          </cell>
          <cell r="AF123">
            <v>2023710</v>
          </cell>
          <cell r="AG123">
            <v>2976275</v>
          </cell>
          <cell r="AI123">
            <v>3648878</v>
          </cell>
        </row>
        <row r="124">
          <cell r="I124">
            <v>94390</v>
          </cell>
          <cell r="J124">
            <v>71122</v>
          </cell>
          <cell r="K124">
            <v>115792</v>
          </cell>
          <cell r="L124">
            <v>48384</v>
          </cell>
          <cell r="M124">
            <v>29258</v>
          </cell>
          <cell r="N124">
            <v>28714</v>
          </cell>
          <cell r="O124">
            <v>71522</v>
          </cell>
          <cell r="P124">
            <v>66905</v>
          </cell>
          <cell r="Q124">
            <v>63667</v>
          </cell>
          <cell r="R124">
            <v>74041</v>
          </cell>
          <cell r="S124">
            <v>76911</v>
          </cell>
          <cell r="T124">
            <v>80593</v>
          </cell>
          <cell r="U124">
            <v>90785</v>
          </cell>
          <cell r="V124">
            <v>80705</v>
          </cell>
          <cell r="W124">
            <v>5979326</v>
          </cell>
          <cell r="X124">
            <v>4993646</v>
          </cell>
          <cell r="Y124">
            <v>5532134</v>
          </cell>
          <cell r="Z124">
            <v>5640755</v>
          </cell>
          <cell r="AA124">
            <v>5385948</v>
          </cell>
          <cell r="AB124">
            <v>4918336</v>
          </cell>
          <cell r="AC124">
            <v>4508825</v>
          </cell>
          <cell r="AD124">
            <v>4047306</v>
          </cell>
          <cell r="AE124">
            <v>4319925</v>
          </cell>
          <cell r="AF124">
            <v>4255538</v>
          </cell>
          <cell r="AG124">
            <v>4311447</v>
          </cell>
          <cell r="AI124">
            <v>71122</v>
          </cell>
        </row>
        <row r="125">
          <cell r="I125">
            <v>6198117</v>
          </cell>
          <cell r="J125">
            <v>5664220</v>
          </cell>
          <cell r="K125">
            <v>5907339</v>
          </cell>
          <cell r="L125">
            <v>6391210</v>
          </cell>
          <cell r="M125">
            <v>5992204</v>
          </cell>
          <cell r="N125">
            <v>6960970</v>
          </cell>
          <cell r="O125">
            <v>6195852</v>
          </cell>
          <cell r="P125">
            <v>4968386</v>
          </cell>
          <cell r="Q125">
            <v>4991722</v>
          </cell>
          <cell r="R125">
            <v>5527974</v>
          </cell>
          <cell r="S125">
            <v>4923070</v>
          </cell>
          <cell r="T125">
            <v>364632</v>
          </cell>
          <cell r="U125">
            <v>415215</v>
          </cell>
          <cell r="V125">
            <v>527099</v>
          </cell>
          <cell r="W125">
            <v>74962</v>
          </cell>
          <cell r="X125">
            <v>75641</v>
          </cell>
          <cell r="Y125">
            <v>67683</v>
          </cell>
          <cell r="Z125">
            <v>55992</v>
          </cell>
          <cell r="AA125">
            <v>81569</v>
          </cell>
          <cell r="AB125">
            <v>93455</v>
          </cell>
          <cell r="AC125">
            <v>110049</v>
          </cell>
          <cell r="AD125">
            <v>92532</v>
          </cell>
          <cell r="AE125">
            <v>108402</v>
          </cell>
          <cell r="AF125">
            <v>101132</v>
          </cell>
          <cell r="AG125">
            <v>31163</v>
          </cell>
          <cell r="AI125">
            <v>5664220</v>
          </cell>
        </row>
        <row r="126">
          <cell r="I126">
            <v>317894</v>
          </cell>
          <cell r="J126">
            <v>373115</v>
          </cell>
          <cell r="K126">
            <v>296502</v>
          </cell>
          <cell r="L126">
            <v>217702</v>
          </cell>
          <cell r="M126">
            <v>220321</v>
          </cell>
          <cell r="N126">
            <v>148230</v>
          </cell>
          <cell r="O126">
            <v>309423</v>
          </cell>
          <cell r="P126">
            <v>341083</v>
          </cell>
          <cell r="Q126">
            <v>367715</v>
          </cell>
          <cell r="R126">
            <v>367667</v>
          </cell>
          <cell r="S126">
            <v>451108</v>
          </cell>
          <cell r="T126">
            <v>5221190</v>
          </cell>
          <cell r="U126">
            <v>5936135</v>
          </cell>
          <cell r="V126">
            <v>6059595</v>
          </cell>
          <cell r="W126">
            <v>543480</v>
          </cell>
          <cell r="X126">
            <v>452737</v>
          </cell>
          <cell r="Y126">
            <v>710353</v>
          </cell>
          <cell r="Z126">
            <v>1124271</v>
          </cell>
          <cell r="AA126">
            <v>1821056</v>
          </cell>
          <cell r="AB126">
            <v>1967944</v>
          </cell>
          <cell r="AC126">
            <v>1992587</v>
          </cell>
          <cell r="AD126">
            <v>2137568</v>
          </cell>
          <cell r="AE126">
            <v>1534540</v>
          </cell>
          <cell r="AF126">
            <v>812973</v>
          </cell>
          <cell r="AG126">
            <v>1189330</v>
          </cell>
          <cell r="AI126">
            <v>373115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9600</v>
          </cell>
          <cell r="P127">
            <v>57600</v>
          </cell>
          <cell r="Q127">
            <v>41280</v>
          </cell>
          <cell r="R127">
            <v>50880</v>
          </cell>
          <cell r="S127">
            <v>46080</v>
          </cell>
          <cell r="T127">
            <v>40325</v>
          </cell>
          <cell r="U127">
            <v>55755</v>
          </cell>
          <cell r="V127">
            <v>61444</v>
          </cell>
          <cell r="W127">
            <v>4230675</v>
          </cell>
          <cell r="X127">
            <v>4222181</v>
          </cell>
          <cell r="Y127">
            <v>3859260</v>
          </cell>
          <cell r="Z127">
            <v>4493648</v>
          </cell>
          <cell r="AA127">
            <v>3672729</v>
          </cell>
          <cell r="AB127">
            <v>3473985</v>
          </cell>
          <cell r="AC127">
            <v>3964823</v>
          </cell>
          <cell r="AD127">
            <v>3650278</v>
          </cell>
          <cell r="AE127">
            <v>3663335</v>
          </cell>
          <cell r="AF127">
            <v>6604632</v>
          </cell>
          <cell r="AG127">
            <v>274450</v>
          </cell>
          <cell r="AI127">
            <v>0</v>
          </cell>
        </row>
        <row r="128">
          <cell r="I128">
            <v>839440</v>
          </cell>
          <cell r="J128">
            <v>759151</v>
          </cell>
          <cell r="K128">
            <v>915482</v>
          </cell>
          <cell r="L128">
            <v>1088196</v>
          </cell>
          <cell r="M128">
            <v>1011191</v>
          </cell>
          <cell r="N128">
            <v>1051764</v>
          </cell>
          <cell r="O128">
            <v>1119664</v>
          </cell>
          <cell r="P128">
            <v>1014672</v>
          </cell>
          <cell r="Q128">
            <v>893681</v>
          </cell>
          <cell r="R128">
            <v>945609</v>
          </cell>
          <cell r="S128">
            <v>959230</v>
          </cell>
          <cell r="T128">
            <v>985694</v>
          </cell>
          <cell r="U128">
            <v>916755</v>
          </cell>
          <cell r="V128">
            <v>885938</v>
          </cell>
          <cell r="W128">
            <v>2182201</v>
          </cell>
          <cell r="X128">
            <v>2027640</v>
          </cell>
          <cell r="Y128">
            <v>1809535</v>
          </cell>
          <cell r="Z128">
            <v>1997935</v>
          </cell>
          <cell r="AA128">
            <v>2098009</v>
          </cell>
          <cell r="AB128">
            <v>1504386</v>
          </cell>
          <cell r="AC128">
            <v>1528563</v>
          </cell>
          <cell r="AD128">
            <v>1597090</v>
          </cell>
          <cell r="AE128">
            <v>1432161</v>
          </cell>
          <cell r="AF128">
            <v>1322944</v>
          </cell>
          <cell r="AG128">
            <v>1456409</v>
          </cell>
          <cell r="AI128">
            <v>759151</v>
          </cell>
        </row>
        <row r="129">
          <cell r="I129">
            <v>764203</v>
          </cell>
          <cell r="J129">
            <v>696676</v>
          </cell>
          <cell r="K129">
            <v>749224</v>
          </cell>
          <cell r="L129">
            <v>666924</v>
          </cell>
          <cell r="M129">
            <v>618981</v>
          </cell>
          <cell r="N129">
            <v>508489</v>
          </cell>
          <cell r="O129">
            <v>708831</v>
          </cell>
          <cell r="P129">
            <v>586678</v>
          </cell>
          <cell r="Q129">
            <v>593151</v>
          </cell>
          <cell r="R129">
            <v>596384</v>
          </cell>
          <cell r="S129">
            <v>680620</v>
          </cell>
          <cell r="T129">
            <v>736640</v>
          </cell>
          <cell r="U129">
            <v>699030</v>
          </cell>
          <cell r="V129">
            <v>647935</v>
          </cell>
          <cell r="W129">
            <v>827681</v>
          </cell>
          <cell r="X129">
            <v>757735</v>
          </cell>
          <cell r="Y129">
            <v>676869</v>
          </cell>
          <cell r="Z129">
            <v>619822</v>
          </cell>
          <cell r="AA129">
            <v>780901</v>
          </cell>
          <cell r="AB129">
            <v>704177</v>
          </cell>
          <cell r="AC129">
            <v>646224</v>
          </cell>
          <cell r="AD129">
            <v>712088</v>
          </cell>
          <cell r="AE129">
            <v>644615</v>
          </cell>
          <cell r="AF129">
            <v>621494</v>
          </cell>
          <cell r="AG129">
            <v>696110</v>
          </cell>
          <cell r="AI129">
            <v>696676</v>
          </cell>
        </row>
        <row r="130">
          <cell r="I130">
            <v>4954646</v>
          </cell>
          <cell r="J130">
            <v>5022002</v>
          </cell>
          <cell r="K130">
            <v>4648411</v>
          </cell>
          <cell r="L130">
            <v>6249089</v>
          </cell>
          <cell r="M130">
            <v>5172569</v>
          </cell>
          <cell r="N130">
            <v>5133459</v>
          </cell>
          <cell r="O130">
            <v>5407416</v>
          </cell>
          <cell r="P130">
            <v>4581293</v>
          </cell>
          <cell r="Q130">
            <v>4067853</v>
          </cell>
          <cell r="R130">
            <v>4295767</v>
          </cell>
          <cell r="S130">
            <v>4523975</v>
          </cell>
          <cell r="T130">
            <v>3793540</v>
          </cell>
          <cell r="U130">
            <v>3969915</v>
          </cell>
          <cell r="V130">
            <v>3611630</v>
          </cell>
          <cell r="W130">
            <v>5492141</v>
          </cell>
          <cell r="X130">
            <v>5883869</v>
          </cell>
          <cell r="Y130">
            <v>6050493</v>
          </cell>
          <cell r="Z130">
            <v>7117629</v>
          </cell>
          <cell r="AA130">
            <v>5589245</v>
          </cell>
          <cell r="AB130">
            <v>5507688</v>
          </cell>
          <cell r="AC130">
            <v>5536590</v>
          </cell>
          <cell r="AD130">
            <v>4834037</v>
          </cell>
          <cell r="AE130">
            <v>4546614</v>
          </cell>
          <cell r="AF130">
            <v>4384091</v>
          </cell>
          <cell r="AG130">
            <v>4563216</v>
          </cell>
          <cell r="AI130">
            <v>5022002</v>
          </cell>
        </row>
        <row r="131">
          <cell r="I131">
            <v>4112140</v>
          </cell>
          <cell r="J131">
            <v>3996739</v>
          </cell>
          <cell r="K131">
            <v>4096862</v>
          </cell>
          <cell r="L131">
            <v>5127672</v>
          </cell>
          <cell r="M131">
            <v>4335467</v>
          </cell>
          <cell r="N131">
            <v>4384882</v>
          </cell>
          <cell r="O131">
            <v>4405477</v>
          </cell>
          <cell r="P131">
            <v>3619729</v>
          </cell>
          <cell r="Q131">
            <v>3150957</v>
          </cell>
          <cell r="R131">
            <v>2655924</v>
          </cell>
          <cell r="S131">
            <v>2827709</v>
          </cell>
          <cell r="T131">
            <v>2828816</v>
          </cell>
          <cell r="U131">
            <v>2582397</v>
          </cell>
          <cell r="V131">
            <v>2791430</v>
          </cell>
          <cell r="W131">
            <v>3543799</v>
          </cell>
          <cell r="X131">
            <v>5736705</v>
          </cell>
          <cell r="Y131">
            <v>1784545</v>
          </cell>
          <cell r="Z131">
            <v>5319564</v>
          </cell>
          <cell r="AA131">
            <v>4283119</v>
          </cell>
          <cell r="AB131">
            <v>3444871</v>
          </cell>
          <cell r="AC131">
            <v>3070084</v>
          </cell>
          <cell r="AD131">
            <v>3479749</v>
          </cell>
          <cell r="AE131">
            <v>2821275</v>
          </cell>
          <cell r="AF131">
            <v>2863701</v>
          </cell>
          <cell r="AG131">
            <v>3832878</v>
          </cell>
          <cell r="AI131">
            <v>3996739</v>
          </cell>
        </row>
        <row r="133">
          <cell r="I133">
            <v>51840</v>
          </cell>
          <cell r="J133">
            <v>54731</v>
          </cell>
          <cell r="K133">
            <v>60463</v>
          </cell>
          <cell r="L133">
            <v>71443</v>
          </cell>
          <cell r="M133">
            <v>74425</v>
          </cell>
          <cell r="N133">
            <v>85840</v>
          </cell>
          <cell r="O133">
            <v>90178</v>
          </cell>
          <cell r="P133">
            <v>83441</v>
          </cell>
          <cell r="Q133">
            <v>83692</v>
          </cell>
          <cell r="R133">
            <v>80637</v>
          </cell>
          <cell r="S133">
            <v>81080</v>
          </cell>
          <cell r="T133">
            <v>72006</v>
          </cell>
          <cell r="U133">
            <v>70821</v>
          </cell>
          <cell r="V133">
            <v>73983</v>
          </cell>
          <cell r="W133">
            <v>74576</v>
          </cell>
          <cell r="X133">
            <v>80686</v>
          </cell>
          <cell r="Y133">
            <v>81563</v>
          </cell>
          <cell r="Z133">
            <v>93789</v>
          </cell>
          <cell r="AA133">
            <v>92941</v>
          </cell>
          <cell r="AB133">
            <v>85772</v>
          </cell>
          <cell r="AC133">
            <v>85433</v>
          </cell>
          <cell r="AD133">
            <v>81863</v>
          </cell>
          <cell r="AE133">
            <v>79609</v>
          </cell>
          <cell r="AF133">
            <v>72137</v>
          </cell>
          <cell r="AG133">
            <v>70042</v>
          </cell>
          <cell r="AI133">
            <v>54731</v>
          </cell>
        </row>
        <row r="134">
          <cell r="I134">
            <v>197867</v>
          </cell>
          <cell r="J134">
            <v>209609</v>
          </cell>
          <cell r="K134">
            <v>228923</v>
          </cell>
          <cell r="L134">
            <v>259078</v>
          </cell>
          <cell r="M134">
            <v>258995</v>
          </cell>
          <cell r="N134">
            <v>310435</v>
          </cell>
          <cell r="O134">
            <v>301521</v>
          </cell>
          <cell r="P134">
            <v>279108</v>
          </cell>
          <cell r="Q134">
            <v>281121</v>
          </cell>
          <cell r="R134">
            <v>255393</v>
          </cell>
          <cell r="S134">
            <v>245164</v>
          </cell>
          <cell r="T134">
            <v>238039</v>
          </cell>
          <cell r="U134">
            <v>218798</v>
          </cell>
          <cell r="V134">
            <v>221818</v>
          </cell>
          <cell r="W134">
            <v>228731</v>
          </cell>
          <cell r="X134">
            <v>266709</v>
          </cell>
          <cell r="Y134">
            <v>276146</v>
          </cell>
          <cell r="Z134">
            <v>310023</v>
          </cell>
          <cell r="AA134">
            <v>305717</v>
          </cell>
          <cell r="AB134">
            <v>284140</v>
          </cell>
          <cell r="AC134">
            <v>279026</v>
          </cell>
          <cell r="AD134">
            <v>259327</v>
          </cell>
          <cell r="AE134">
            <v>289286</v>
          </cell>
          <cell r="AF134">
            <v>229109</v>
          </cell>
          <cell r="AG134">
            <v>205479</v>
          </cell>
          <cell r="AI134">
            <v>209609</v>
          </cell>
        </row>
        <row r="135">
          <cell r="I135">
            <v>64352</v>
          </cell>
          <cell r="J135">
            <v>68064</v>
          </cell>
          <cell r="K135">
            <v>75372</v>
          </cell>
          <cell r="L135">
            <v>83194</v>
          </cell>
          <cell r="M135">
            <v>79151</v>
          </cell>
          <cell r="N135">
            <v>104058</v>
          </cell>
          <cell r="O135">
            <v>103770</v>
          </cell>
          <cell r="P135">
            <v>97365</v>
          </cell>
          <cell r="Q135">
            <v>95465</v>
          </cell>
          <cell r="R135">
            <v>86992</v>
          </cell>
          <cell r="S135">
            <v>99437</v>
          </cell>
          <cell r="T135">
            <v>90530</v>
          </cell>
          <cell r="U135">
            <v>71168</v>
          </cell>
          <cell r="V135">
            <v>74673</v>
          </cell>
          <cell r="W135">
            <v>75220</v>
          </cell>
          <cell r="X135">
            <v>81471</v>
          </cell>
          <cell r="Y135">
            <v>84600</v>
          </cell>
          <cell r="Z135">
            <v>96797</v>
          </cell>
          <cell r="AA135">
            <v>92124</v>
          </cell>
          <cell r="AB135">
            <v>82162</v>
          </cell>
          <cell r="AC135">
            <v>85497</v>
          </cell>
          <cell r="AD135">
            <v>78406</v>
          </cell>
          <cell r="AE135">
            <v>75059</v>
          </cell>
          <cell r="AF135">
            <v>72244</v>
          </cell>
          <cell r="AG135">
            <v>69493</v>
          </cell>
          <cell r="AI135">
            <v>68064</v>
          </cell>
        </row>
        <row r="136">
          <cell r="I136">
            <v>63872</v>
          </cell>
          <cell r="J136">
            <v>66927</v>
          </cell>
          <cell r="K136">
            <v>77152</v>
          </cell>
          <cell r="L136">
            <v>90454</v>
          </cell>
          <cell r="M136">
            <v>90609</v>
          </cell>
          <cell r="N136">
            <v>111599</v>
          </cell>
          <cell r="O136">
            <v>105826</v>
          </cell>
          <cell r="P136">
            <v>101384</v>
          </cell>
          <cell r="Q136">
            <v>98637</v>
          </cell>
          <cell r="R136">
            <v>91228</v>
          </cell>
          <cell r="S136">
            <v>90680</v>
          </cell>
          <cell r="T136">
            <v>86220</v>
          </cell>
          <cell r="U136">
            <v>85138</v>
          </cell>
          <cell r="V136">
            <v>79943</v>
          </cell>
          <cell r="W136">
            <v>83897</v>
          </cell>
          <cell r="X136">
            <v>88782</v>
          </cell>
          <cell r="Y136">
            <v>87031</v>
          </cell>
          <cell r="Z136">
            <v>103948</v>
          </cell>
          <cell r="AA136">
            <v>100083</v>
          </cell>
          <cell r="AB136">
            <v>96267</v>
          </cell>
          <cell r="AC136">
            <v>95746</v>
          </cell>
          <cell r="AD136">
            <v>88625</v>
          </cell>
          <cell r="AE136">
            <v>86094</v>
          </cell>
          <cell r="AF136">
            <v>90182</v>
          </cell>
          <cell r="AG136">
            <v>82585</v>
          </cell>
          <cell r="AI136">
            <v>66927</v>
          </cell>
        </row>
        <row r="137">
          <cell r="I137">
            <v>161062</v>
          </cell>
          <cell r="J137">
            <v>177477</v>
          </cell>
          <cell r="K137">
            <v>195583</v>
          </cell>
          <cell r="L137">
            <v>223339</v>
          </cell>
          <cell r="M137">
            <v>227046</v>
          </cell>
          <cell r="N137">
            <v>267585</v>
          </cell>
          <cell r="O137">
            <v>272655</v>
          </cell>
          <cell r="P137">
            <v>248446</v>
          </cell>
          <cell r="Q137">
            <v>240289</v>
          </cell>
          <cell r="R137">
            <v>211662</v>
          </cell>
          <cell r="S137">
            <v>199080</v>
          </cell>
          <cell r="T137">
            <v>189948</v>
          </cell>
          <cell r="U137">
            <v>180745</v>
          </cell>
          <cell r="V137">
            <v>198675</v>
          </cell>
          <cell r="W137">
            <v>206638</v>
          </cell>
          <cell r="X137">
            <v>229885</v>
          </cell>
          <cell r="Y137">
            <v>230381</v>
          </cell>
          <cell r="Z137">
            <v>266720</v>
          </cell>
          <cell r="AA137">
            <v>271320</v>
          </cell>
          <cell r="AB137">
            <v>251779</v>
          </cell>
          <cell r="AC137">
            <v>239883</v>
          </cell>
          <cell r="AD137">
            <v>216631</v>
          </cell>
          <cell r="AE137">
            <v>218799</v>
          </cell>
          <cell r="AF137">
            <v>223117</v>
          </cell>
          <cell r="AG137">
            <v>184947</v>
          </cell>
          <cell r="AI137">
            <v>177477</v>
          </cell>
        </row>
        <row r="138">
          <cell r="I138">
            <v>142134</v>
          </cell>
          <cell r="J138">
            <v>150846</v>
          </cell>
          <cell r="K138">
            <v>164721</v>
          </cell>
          <cell r="L138">
            <v>188472</v>
          </cell>
          <cell r="M138">
            <v>194872</v>
          </cell>
          <cell r="N138">
            <v>226673</v>
          </cell>
          <cell r="O138">
            <v>217567</v>
          </cell>
          <cell r="P138">
            <v>195987</v>
          </cell>
          <cell r="Q138">
            <v>187429</v>
          </cell>
          <cell r="R138">
            <v>167356</v>
          </cell>
          <cell r="S138">
            <v>156406</v>
          </cell>
          <cell r="T138">
            <v>148433</v>
          </cell>
          <cell r="U138">
            <v>140074</v>
          </cell>
          <cell r="V138">
            <v>154796</v>
          </cell>
          <cell r="W138">
            <v>163045</v>
          </cell>
          <cell r="X138">
            <v>171650</v>
          </cell>
          <cell r="Y138">
            <v>173158</v>
          </cell>
          <cell r="Z138">
            <v>210735</v>
          </cell>
          <cell r="AA138">
            <v>199541</v>
          </cell>
          <cell r="AB138">
            <v>178456</v>
          </cell>
          <cell r="AC138">
            <v>168780</v>
          </cell>
          <cell r="AD138">
            <v>158119</v>
          </cell>
          <cell r="AE138">
            <v>149333</v>
          </cell>
          <cell r="AF138">
            <v>142013</v>
          </cell>
          <cell r="AG138">
            <v>137691</v>
          </cell>
          <cell r="AI138">
            <v>150846</v>
          </cell>
        </row>
        <row r="139">
          <cell r="I139">
            <v>154142</v>
          </cell>
          <cell r="J139">
            <v>167110</v>
          </cell>
          <cell r="K139">
            <v>182754</v>
          </cell>
          <cell r="L139">
            <v>211519</v>
          </cell>
          <cell r="M139">
            <v>213528</v>
          </cell>
          <cell r="N139">
            <v>255963</v>
          </cell>
          <cell r="O139">
            <v>279709</v>
          </cell>
          <cell r="P139">
            <v>246533</v>
          </cell>
          <cell r="Q139">
            <v>235623</v>
          </cell>
          <cell r="R139">
            <v>210018</v>
          </cell>
          <cell r="S139">
            <v>196753</v>
          </cell>
          <cell r="T139">
            <v>182589</v>
          </cell>
          <cell r="U139">
            <v>172333</v>
          </cell>
          <cell r="V139">
            <v>187003</v>
          </cell>
          <cell r="W139">
            <v>224924</v>
          </cell>
          <cell r="X139">
            <v>252350</v>
          </cell>
          <cell r="Y139">
            <v>252350</v>
          </cell>
          <cell r="Z139">
            <v>297135</v>
          </cell>
          <cell r="AA139">
            <v>297598</v>
          </cell>
          <cell r="AB139">
            <v>276281</v>
          </cell>
          <cell r="AC139">
            <v>264099</v>
          </cell>
          <cell r="AD139">
            <v>239317</v>
          </cell>
          <cell r="AE139">
            <v>222878</v>
          </cell>
          <cell r="AF139">
            <v>210065</v>
          </cell>
          <cell r="AG139">
            <v>215002</v>
          </cell>
          <cell r="AI139">
            <v>167110</v>
          </cell>
        </row>
        <row r="140">
          <cell r="I140">
            <v>33093</v>
          </cell>
          <cell r="J140">
            <v>36312</v>
          </cell>
          <cell r="K140">
            <v>44199</v>
          </cell>
          <cell r="L140">
            <v>49375</v>
          </cell>
          <cell r="M140">
            <v>43881</v>
          </cell>
          <cell r="N140">
            <v>57230</v>
          </cell>
          <cell r="O140">
            <v>57896</v>
          </cell>
          <cell r="P140">
            <v>67290</v>
          </cell>
          <cell r="Q140">
            <v>71472</v>
          </cell>
          <cell r="R140">
            <v>62271</v>
          </cell>
          <cell r="S140">
            <v>56430</v>
          </cell>
          <cell r="T140">
            <v>48481</v>
          </cell>
          <cell r="U140">
            <v>46217</v>
          </cell>
          <cell r="V140">
            <v>64429</v>
          </cell>
          <cell r="W140">
            <v>75977</v>
          </cell>
          <cell r="X140">
            <v>78509</v>
          </cell>
          <cell r="Y140">
            <v>49883</v>
          </cell>
          <cell r="Z140">
            <v>126145</v>
          </cell>
          <cell r="AA140">
            <v>93831</v>
          </cell>
          <cell r="AB140">
            <v>91665</v>
          </cell>
          <cell r="AC140">
            <v>92764</v>
          </cell>
          <cell r="AD140">
            <v>82391</v>
          </cell>
          <cell r="AE140">
            <v>76402</v>
          </cell>
          <cell r="AF140">
            <v>75600</v>
          </cell>
          <cell r="AG140">
            <v>71947</v>
          </cell>
          <cell r="AI140">
            <v>36312</v>
          </cell>
        </row>
        <row r="141">
          <cell r="I141">
            <v>154029</v>
          </cell>
          <cell r="J141">
            <v>168650</v>
          </cell>
          <cell r="K141">
            <v>183325</v>
          </cell>
          <cell r="L141">
            <v>213167</v>
          </cell>
          <cell r="M141">
            <v>213132</v>
          </cell>
          <cell r="N141">
            <v>259091</v>
          </cell>
          <cell r="O141">
            <v>262745</v>
          </cell>
          <cell r="P141">
            <v>239602</v>
          </cell>
          <cell r="Q141">
            <v>227380</v>
          </cell>
          <cell r="R141">
            <v>204463</v>
          </cell>
          <cell r="S141">
            <v>191448</v>
          </cell>
          <cell r="T141">
            <v>181255</v>
          </cell>
          <cell r="U141">
            <v>169773</v>
          </cell>
          <cell r="V141">
            <v>181024</v>
          </cell>
          <cell r="W141">
            <v>195785</v>
          </cell>
          <cell r="X141">
            <v>209572</v>
          </cell>
          <cell r="Y141">
            <v>210024</v>
          </cell>
          <cell r="Z141">
            <v>252511</v>
          </cell>
          <cell r="AA141">
            <v>258859</v>
          </cell>
          <cell r="AB141">
            <v>230790</v>
          </cell>
          <cell r="AC141">
            <v>221548</v>
          </cell>
          <cell r="AD141">
            <v>196865</v>
          </cell>
          <cell r="AE141">
            <v>184056</v>
          </cell>
          <cell r="AF141">
            <v>172883</v>
          </cell>
          <cell r="AG141">
            <v>164000</v>
          </cell>
          <cell r="AI141">
            <v>168650</v>
          </cell>
        </row>
        <row r="142">
          <cell r="I142">
            <v>75702</v>
          </cell>
          <cell r="J142">
            <v>83998</v>
          </cell>
          <cell r="K142">
            <v>93345</v>
          </cell>
          <cell r="L142">
            <v>107951</v>
          </cell>
          <cell r="M142">
            <v>115786</v>
          </cell>
          <cell r="N142">
            <v>147159</v>
          </cell>
          <cell r="O142">
            <v>138847</v>
          </cell>
          <cell r="P142">
            <v>128438</v>
          </cell>
          <cell r="Q142">
            <v>123581</v>
          </cell>
          <cell r="R142">
            <v>110921</v>
          </cell>
          <cell r="S142">
            <v>103384</v>
          </cell>
          <cell r="T142">
            <v>91803</v>
          </cell>
          <cell r="U142">
            <v>93758</v>
          </cell>
          <cell r="V142">
            <v>93903</v>
          </cell>
          <cell r="W142">
            <v>118718</v>
          </cell>
          <cell r="X142">
            <v>127243</v>
          </cell>
          <cell r="Y142">
            <v>128644</v>
          </cell>
          <cell r="Z142">
            <v>155000</v>
          </cell>
          <cell r="AA142">
            <v>158008</v>
          </cell>
          <cell r="AB142">
            <v>137181</v>
          </cell>
          <cell r="AC142">
            <v>138560</v>
          </cell>
          <cell r="AD142">
            <v>121141</v>
          </cell>
          <cell r="AE142">
            <v>111339</v>
          </cell>
          <cell r="AF142">
            <v>109872</v>
          </cell>
          <cell r="AG142">
            <v>106461</v>
          </cell>
          <cell r="AI142">
            <v>83998</v>
          </cell>
        </row>
        <row r="143">
          <cell r="I143">
            <v>201496</v>
          </cell>
          <cell r="J143">
            <v>217310</v>
          </cell>
          <cell r="K143">
            <v>235266</v>
          </cell>
          <cell r="L143">
            <v>273353</v>
          </cell>
          <cell r="M143">
            <v>275196</v>
          </cell>
          <cell r="N143">
            <v>321265</v>
          </cell>
          <cell r="O143">
            <v>328727</v>
          </cell>
          <cell r="P143">
            <v>307385</v>
          </cell>
          <cell r="Q143">
            <v>293101</v>
          </cell>
          <cell r="R143">
            <v>256161</v>
          </cell>
          <cell r="S143">
            <v>240912</v>
          </cell>
          <cell r="T143">
            <v>222588</v>
          </cell>
          <cell r="U143">
            <v>212762</v>
          </cell>
          <cell r="V143">
            <v>215455</v>
          </cell>
          <cell r="W143">
            <v>230936</v>
          </cell>
          <cell r="X143">
            <v>259340</v>
          </cell>
          <cell r="Y143">
            <v>257729</v>
          </cell>
          <cell r="Z143">
            <v>303776</v>
          </cell>
          <cell r="AA143">
            <v>303557</v>
          </cell>
          <cell r="AB143">
            <v>286297</v>
          </cell>
          <cell r="AC143">
            <v>275928</v>
          </cell>
          <cell r="AD143">
            <v>251260</v>
          </cell>
          <cell r="AE143">
            <v>232661</v>
          </cell>
          <cell r="AF143">
            <v>218485</v>
          </cell>
          <cell r="AG143">
            <v>209366</v>
          </cell>
          <cell r="AI143">
            <v>217310</v>
          </cell>
        </row>
        <row r="144">
          <cell r="I144">
            <v>134515</v>
          </cell>
          <cell r="J144">
            <v>140512</v>
          </cell>
          <cell r="K144">
            <v>162131</v>
          </cell>
          <cell r="L144">
            <v>179362</v>
          </cell>
          <cell r="M144">
            <v>187859</v>
          </cell>
          <cell r="N144">
            <v>228507</v>
          </cell>
          <cell r="O144">
            <v>228247</v>
          </cell>
          <cell r="P144">
            <v>189268</v>
          </cell>
          <cell r="Q144">
            <v>181278</v>
          </cell>
          <cell r="R144">
            <v>163823</v>
          </cell>
          <cell r="S144">
            <v>150974</v>
          </cell>
          <cell r="T144">
            <v>148026</v>
          </cell>
          <cell r="U144">
            <v>135973</v>
          </cell>
          <cell r="V144">
            <v>148848</v>
          </cell>
          <cell r="W144">
            <v>162671</v>
          </cell>
          <cell r="X144">
            <v>174269</v>
          </cell>
          <cell r="Y144">
            <v>178493</v>
          </cell>
          <cell r="Z144">
            <v>212668</v>
          </cell>
          <cell r="AA144">
            <v>209622</v>
          </cell>
          <cell r="AB144">
            <v>189550</v>
          </cell>
          <cell r="AC144">
            <v>177669</v>
          </cell>
          <cell r="AD144">
            <v>165338</v>
          </cell>
          <cell r="AE144">
            <v>150644</v>
          </cell>
          <cell r="AF144">
            <v>135528</v>
          </cell>
          <cell r="AG144">
            <v>144150</v>
          </cell>
          <cell r="AI144">
            <v>140512</v>
          </cell>
        </row>
        <row r="145">
          <cell r="I145">
            <v>66124</v>
          </cell>
          <cell r="J145">
            <v>69075</v>
          </cell>
          <cell r="K145">
            <v>79486</v>
          </cell>
          <cell r="L145">
            <v>95273</v>
          </cell>
          <cell r="M145">
            <v>97221</v>
          </cell>
          <cell r="N145">
            <v>116638</v>
          </cell>
          <cell r="O145">
            <v>114429</v>
          </cell>
          <cell r="P145">
            <v>107038</v>
          </cell>
          <cell r="Q145">
            <v>100397</v>
          </cell>
          <cell r="R145">
            <v>92146</v>
          </cell>
          <cell r="S145">
            <v>86607</v>
          </cell>
          <cell r="T145">
            <v>83800</v>
          </cell>
          <cell r="U145">
            <v>77159</v>
          </cell>
          <cell r="V145">
            <v>76478</v>
          </cell>
          <cell r="W145">
            <v>89032</v>
          </cell>
          <cell r="X145">
            <v>98160</v>
          </cell>
          <cell r="Y145">
            <v>98190</v>
          </cell>
          <cell r="Z145">
            <v>117940</v>
          </cell>
          <cell r="AA145">
            <v>119996</v>
          </cell>
          <cell r="AB145">
            <v>111412</v>
          </cell>
          <cell r="AC145">
            <v>108491</v>
          </cell>
          <cell r="AD145">
            <v>95608</v>
          </cell>
          <cell r="AE145">
            <v>90275</v>
          </cell>
          <cell r="AF145">
            <v>83105</v>
          </cell>
          <cell r="AG145">
            <v>82916</v>
          </cell>
          <cell r="AI145">
            <v>69075</v>
          </cell>
        </row>
        <row r="146">
          <cell r="I146">
            <v>54557</v>
          </cell>
          <cell r="J146">
            <v>58478</v>
          </cell>
          <cell r="K146">
            <v>64517</v>
          </cell>
          <cell r="L146">
            <v>76665</v>
          </cell>
          <cell r="M146">
            <v>82498</v>
          </cell>
          <cell r="N146">
            <v>95826</v>
          </cell>
          <cell r="O146">
            <v>97893</v>
          </cell>
          <cell r="P146">
            <v>108163</v>
          </cell>
          <cell r="Q146">
            <v>97136</v>
          </cell>
          <cell r="R146">
            <v>88088</v>
          </cell>
          <cell r="S146">
            <v>82618</v>
          </cell>
          <cell r="T146">
            <v>95536</v>
          </cell>
          <cell r="U146">
            <v>89890</v>
          </cell>
          <cell r="V146">
            <v>104687</v>
          </cell>
          <cell r="W146">
            <v>88767</v>
          </cell>
          <cell r="X146">
            <v>95868</v>
          </cell>
          <cell r="Y146">
            <v>97119</v>
          </cell>
          <cell r="Z146">
            <v>128525</v>
          </cell>
          <cell r="AA146">
            <v>115422</v>
          </cell>
          <cell r="AB146">
            <v>111344</v>
          </cell>
          <cell r="AC146">
            <v>104910</v>
          </cell>
          <cell r="AD146">
            <v>94460</v>
          </cell>
          <cell r="AE146">
            <v>83277</v>
          </cell>
          <cell r="AF146">
            <v>82063</v>
          </cell>
          <cell r="AG146">
            <v>76306</v>
          </cell>
          <cell r="AI146">
            <v>58478</v>
          </cell>
        </row>
        <row r="147">
          <cell r="I147">
            <v>139093</v>
          </cell>
          <cell r="J147">
            <v>158356</v>
          </cell>
          <cell r="K147">
            <v>169127</v>
          </cell>
          <cell r="L147">
            <v>192001</v>
          </cell>
          <cell r="M147">
            <v>194422</v>
          </cell>
          <cell r="N147">
            <v>237274</v>
          </cell>
          <cell r="O147">
            <v>238705</v>
          </cell>
          <cell r="P147">
            <v>221369</v>
          </cell>
          <cell r="Q147">
            <v>214591</v>
          </cell>
          <cell r="R147">
            <v>193222</v>
          </cell>
          <cell r="S147">
            <v>179592</v>
          </cell>
          <cell r="T147">
            <v>145565</v>
          </cell>
          <cell r="U147">
            <v>136642</v>
          </cell>
          <cell r="V147">
            <v>149334</v>
          </cell>
          <cell r="W147">
            <v>158932</v>
          </cell>
          <cell r="X147">
            <v>184693</v>
          </cell>
          <cell r="Y147">
            <v>183907</v>
          </cell>
          <cell r="Z147">
            <v>224936</v>
          </cell>
          <cell r="AA147">
            <v>224603</v>
          </cell>
          <cell r="AB147">
            <v>210582</v>
          </cell>
          <cell r="AC147">
            <v>212548</v>
          </cell>
          <cell r="AD147">
            <v>184376</v>
          </cell>
          <cell r="AE147">
            <v>170175</v>
          </cell>
          <cell r="AF147">
            <v>161706</v>
          </cell>
          <cell r="AG147">
            <v>154248</v>
          </cell>
          <cell r="AI147">
            <v>158356</v>
          </cell>
        </row>
        <row r="148">
          <cell r="I148">
            <v>122441</v>
          </cell>
          <cell r="J148">
            <v>129015</v>
          </cell>
          <cell r="K148">
            <v>140359</v>
          </cell>
          <cell r="L148">
            <v>161519</v>
          </cell>
          <cell r="M148">
            <v>166645</v>
          </cell>
          <cell r="N148">
            <v>174243</v>
          </cell>
          <cell r="O148">
            <v>191176</v>
          </cell>
          <cell r="P148">
            <v>171394</v>
          </cell>
          <cell r="Q148">
            <v>165699</v>
          </cell>
          <cell r="R148">
            <v>155885</v>
          </cell>
          <cell r="S148">
            <v>143958</v>
          </cell>
          <cell r="T148">
            <v>144483</v>
          </cell>
          <cell r="U148">
            <v>138294</v>
          </cell>
          <cell r="V148">
            <v>140850</v>
          </cell>
          <cell r="W148">
            <v>131093</v>
          </cell>
          <cell r="X148">
            <v>140220</v>
          </cell>
          <cell r="Y148">
            <v>140172</v>
          </cell>
          <cell r="Z148">
            <v>165452</v>
          </cell>
          <cell r="AA148">
            <v>168225</v>
          </cell>
          <cell r="AB148">
            <v>156096</v>
          </cell>
          <cell r="AC148">
            <v>151352</v>
          </cell>
          <cell r="AD148">
            <v>147991</v>
          </cell>
          <cell r="AE148">
            <v>136349</v>
          </cell>
          <cell r="AF148">
            <v>128961</v>
          </cell>
          <cell r="AG148">
            <v>122389</v>
          </cell>
          <cell r="AI148">
            <v>129015</v>
          </cell>
        </row>
        <row r="149">
          <cell r="I149">
            <v>1010040</v>
          </cell>
          <cell r="J149">
            <v>1109196</v>
          </cell>
          <cell r="K149">
            <v>1181260</v>
          </cell>
          <cell r="L149">
            <v>1359674</v>
          </cell>
          <cell r="M149">
            <v>1362543</v>
          </cell>
          <cell r="N149">
            <v>1635038</v>
          </cell>
          <cell r="O149">
            <v>1634781</v>
          </cell>
          <cell r="P149">
            <v>1516939</v>
          </cell>
          <cell r="Q149">
            <v>1440604</v>
          </cell>
          <cell r="R149">
            <v>1266280</v>
          </cell>
          <cell r="S149">
            <v>1174498</v>
          </cell>
          <cell r="T149">
            <v>1074752</v>
          </cell>
          <cell r="U149">
            <v>1021241</v>
          </cell>
          <cell r="V149">
            <v>1088996</v>
          </cell>
          <cell r="W149">
            <v>1176355</v>
          </cell>
          <cell r="X149">
            <v>1361559</v>
          </cell>
          <cell r="Y149">
            <v>1316329</v>
          </cell>
          <cell r="Z149">
            <v>1580861</v>
          </cell>
          <cell r="AA149">
            <v>1588903</v>
          </cell>
          <cell r="AB149">
            <v>1477659</v>
          </cell>
          <cell r="AC149">
            <v>1404445</v>
          </cell>
          <cell r="AD149">
            <v>1239827</v>
          </cell>
          <cell r="AE149">
            <v>1145728</v>
          </cell>
          <cell r="AF149">
            <v>1050435</v>
          </cell>
          <cell r="AG149">
            <v>990022</v>
          </cell>
          <cell r="AI149">
            <v>1109196</v>
          </cell>
        </row>
        <row r="150">
          <cell r="I150">
            <v>188654</v>
          </cell>
          <cell r="J150">
            <v>189418</v>
          </cell>
          <cell r="K150">
            <v>217701</v>
          </cell>
          <cell r="L150">
            <v>215870</v>
          </cell>
          <cell r="M150">
            <v>233226</v>
          </cell>
          <cell r="N150">
            <v>274210</v>
          </cell>
          <cell r="O150">
            <v>281875</v>
          </cell>
          <cell r="P150">
            <v>255245</v>
          </cell>
          <cell r="Q150">
            <v>243062</v>
          </cell>
          <cell r="R150">
            <v>227584</v>
          </cell>
          <cell r="S150">
            <v>227100</v>
          </cell>
          <cell r="T150">
            <v>198298</v>
          </cell>
          <cell r="U150">
            <v>205823</v>
          </cell>
          <cell r="V150">
            <v>180897</v>
          </cell>
          <cell r="W150">
            <v>204689</v>
          </cell>
          <cell r="X150">
            <v>225163</v>
          </cell>
          <cell r="Y150">
            <v>228177</v>
          </cell>
          <cell r="Z150">
            <v>262337</v>
          </cell>
          <cell r="AA150">
            <v>275071</v>
          </cell>
          <cell r="AB150">
            <v>248813</v>
          </cell>
          <cell r="AC150">
            <v>239092</v>
          </cell>
          <cell r="AD150">
            <v>231056</v>
          </cell>
          <cell r="AE150">
            <v>219728</v>
          </cell>
          <cell r="AF150">
            <v>208444</v>
          </cell>
          <cell r="AG150">
            <v>191922</v>
          </cell>
          <cell r="AI150">
            <v>189418</v>
          </cell>
        </row>
        <row r="151">
          <cell r="I151">
            <v>116522</v>
          </cell>
          <cell r="J151">
            <v>120168</v>
          </cell>
          <cell r="K151">
            <v>127204</v>
          </cell>
          <cell r="L151">
            <v>151158</v>
          </cell>
          <cell r="M151">
            <v>152174</v>
          </cell>
          <cell r="N151">
            <v>178936</v>
          </cell>
          <cell r="O151">
            <v>186571</v>
          </cell>
          <cell r="P151">
            <v>170698</v>
          </cell>
          <cell r="Q151">
            <v>161489</v>
          </cell>
          <cell r="R151">
            <v>148262</v>
          </cell>
          <cell r="S151">
            <v>137143</v>
          </cell>
          <cell r="T151">
            <v>134055</v>
          </cell>
          <cell r="U151">
            <v>123460</v>
          </cell>
          <cell r="V151">
            <v>132295</v>
          </cell>
          <cell r="W151">
            <v>135465</v>
          </cell>
          <cell r="X151">
            <v>151661</v>
          </cell>
          <cell r="Y151">
            <v>153412</v>
          </cell>
          <cell r="Z151">
            <v>175946</v>
          </cell>
          <cell r="AA151">
            <v>180625</v>
          </cell>
          <cell r="AB151">
            <v>162800</v>
          </cell>
          <cell r="AC151">
            <v>160302</v>
          </cell>
          <cell r="AD151">
            <v>124386</v>
          </cell>
          <cell r="AE151">
            <v>117590</v>
          </cell>
          <cell r="AF151">
            <v>114311</v>
          </cell>
          <cell r="AG151">
            <v>105225</v>
          </cell>
          <cell r="AI151">
            <v>120168</v>
          </cell>
        </row>
        <row r="152">
          <cell r="I152">
            <v>332647</v>
          </cell>
          <cell r="J152">
            <v>303947</v>
          </cell>
          <cell r="K152">
            <v>308239</v>
          </cell>
          <cell r="L152">
            <v>354813</v>
          </cell>
          <cell r="M152">
            <v>342566</v>
          </cell>
          <cell r="N152">
            <v>364766</v>
          </cell>
          <cell r="O152">
            <v>419854</v>
          </cell>
          <cell r="P152">
            <v>354839</v>
          </cell>
          <cell r="Q152">
            <v>355111</v>
          </cell>
          <cell r="R152">
            <v>361986</v>
          </cell>
          <cell r="S152">
            <v>333434</v>
          </cell>
          <cell r="T152">
            <v>348302</v>
          </cell>
          <cell r="U152">
            <v>305880</v>
          </cell>
          <cell r="V152">
            <v>350635</v>
          </cell>
          <cell r="W152">
            <v>333879</v>
          </cell>
          <cell r="X152">
            <v>378204</v>
          </cell>
          <cell r="Y152">
            <v>336881</v>
          </cell>
          <cell r="Z152">
            <v>412876</v>
          </cell>
          <cell r="AA152">
            <v>390414</v>
          </cell>
          <cell r="AB152">
            <v>385291</v>
          </cell>
          <cell r="AC152">
            <v>355411</v>
          </cell>
          <cell r="AD152">
            <v>381855</v>
          </cell>
          <cell r="AE152">
            <v>355342</v>
          </cell>
          <cell r="AF152">
            <v>349561</v>
          </cell>
          <cell r="AG152">
            <v>347886</v>
          </cell>
          <cell r="AI152">
            <v>303947</v>
          </cell>
        </row>
        <row r="154">
          <cell r="I154">
            <v>3780806</v>
          </cell>
          <cell r="J154">
            <v>3477899</v>
          </cell>
          <cell r="K154">
            <v>3500925</v>
          </cell>
          <cell r="L154">
            <v>3613253</v>
          </cell>
          <cell r="M154">
            <v>3375876</v>
          </cell>
          <cell r="N154">
            <v>3918112</v>
          </cell>
          <cell r="O154">
            <v>3700105</v>
          </cell>
          <cell r="P154">
            <v>3567181</v>
          </cell>
          <cell r="Q154">
            <v>4305288</v>
          </cell>
          <cell r="R154">
            <v>4521243</v>
          </cell>
          <cell r="S154">
            <v>4405699</v>
          </cell>
          <cell r="T154">
            <v>3794587</v>
          </cell>
          <cell r="U154">
            <v>4268623</v>
          </cell>
          <cell r="V154">
            <v>3375254</v>
          </cell>
          <cell r="W154">
            <v>2803023</v>
          </cell>
          <cell r="X154">
            <v>2558527</v>
          </cell>
          <cell r="Y154">
            <v>2717085</v>
          </cell>
          <cell r="Z154">
            <v>2744468</v>
          </cell>
          <cell r="AA154">
            <v>2422058</v>
          </cell>
          <cell r="AB154">
            <v>2119996</v>
          </cell>
          <cell r="AC154">
            <v>3157938</v>
          </cell>
          <cell r="AD154">
            <v>3532801</v>
          </cell>
          <cell r="AE154">
            <v>3041363</v>
          </cell>
          <cell r="AF154">
            <v>2500545</v>
          </cell>
          <cell r="AG154">
            <v>2861128</v>
          </cell>
          <cell r="AI154">
            <v>3477899</v>
          </cell>
        </row>
        <row r="155">
          <cell r="I155">
            <v>4599488</v>
          </cell>
          <cell r="J155">
            <v>4140032</v>
          </cell>
          <cell r="K155">
            <v>4503393</v>
          </cell>
          <cell r="L155">
            <v>4593853</v>
          </cell>
          <cell r="M155">
            <v>4786081</v>
          </cell>
          <cell r="N155">
            <v>5133669</v>
          </cell>
          <cell r="O155">
            <v>4437666</v>
          </cell>
          <cell r="P155">
            <v>4202018</v>
          </cell>
          <cell r="Q155">
            <v>4889609</v>
          </cell>
          <cell r="R155">
            <v>4815673</v>
          </cell>
          <cell r="S155">
            <v>4799127</v>
          </cell>
          <cell r="T155">
            <v>4381121</v>
          </cell>
          <cell r="U155">
            <v>4576532</v>
          </cell>
          <cell r="V155">
            <v>4172676</v>
          </cell>
          <cell r="W155">
            <v>3972596</v>
          </cell>
          <cell r="X155">
            <v>4484718</v>
          </cell>
          <cell r="Y155">
            <v>4862351</v>
          </cell>
          <cell r="Z155">
            <v>4950238</v>
          </cell>
          <cell r="AA155">
            <v>4369450</v>
          </cell>
          <cell r="AB155">
            <v>3936932</v>
          </cell>
          <cell r="AC155">
            <v>4575482</v>
          </cell>
          <cell r="AD155">
            <v>5379019</v>
          </cell>
          <cell r="AE155">
            <v>4775677</v>
          </cell>
          <cell r="AF155">
            <v>4304386</v>
          </cell>
          <cell r="AG155">
            <v>4466536</v>
          </cell>
          <cell r="AI155">
            <v>4140032</v>
          </cell>
        </row>
        <row r="156">
          <cell r="I156">
            <v>6375774</v>
          </cell>
          <cell r="J156">
            <v>5566114</v>
          </cell>
          <cell r="K156">
            <v>6221172</v>
          </cell>
          <cell r="L156">
            <v>5594161</v>
          </cell>
          <cell r="M156">
            <v>5993459</v>
          </cell>
          <cell r="N156">
            <v>6343503</v>
          </cell>
          <cell r="O156">
            <v>5780284</v>
          </cell>
          <cell r="P156">
            <v>5287111</v>
          </cell>
          <cell r="Q156">
            <v>6731077</v>
          </cell>
          <cell r="R156">
            <v>6141458</v>
          </cell>
          <cell r="S156">
            <v>6744235</v>
          </cell>
          <cell r="T156">
            <v>6161718</v>
          </cell>
          <cell r="U156">
            <v>6142484</v>
          </cell>
          <cell r="V156">
            <v>4948916</v>
          </cell>
          <cell r="W156">
            <v>5753325</v>
          </cell>
          <cell r="X156">
            <v>5568332</v>
          </cell>
          <cell r="Y156">
            <v>6019924</v>
          </cell>
          <cell r="Z156">
            <v>6300257</v>
          </cell>
          <cell r="AA156">
            <v>5645309</v>
          </cell>
          <cell r="AB156">
            <v>5270888</v>
          </cell>
          <cell r="AC156">
            <v>5694207</v>
          </cell>
          <cell r="AD156">
            <v>6991542</v>
          </cell>
          <cell r="AE156">
            <v>6683370</v>
          </cell>
          <cell r="AF156">
            <v>5941236</v>
          </cell>
          <cell r="AG156">
            <v>5535598</v>
          </cell>
          <cell r="AI156">
            <v>5566114</v>
          </cell>
        </row>
        <row r="157">
          <cell r="I157">
            <v>2754617</v>
          </cell>
          <cell r="J157">
            <v>2405411</v>
          </cell>
          <cell r="K157">
            <v>2728817</v>
          </cell>
          <cell r="L157">
            <v>2914803</v>
          </cell>
          <cell r="M157">
            <v>3048180</v>
          </cell>
          <cell r="N157">
            <v>3294328</v>
          </cell>
          <cell r="O157">
            <v>2716607</v>
          </cell>
          <cell r="P157">
            <v>2499653</v>
          </cell>
          <cell r="Q157">
            <v>3033797</v>
          </cell>
          <cell r="R157">
            <v>3188732</v>
          </cell>
          <cell r="S157">
            <v>3123032</v>
          </cell>
          <cell r="T157">
            <v>2954939</v>
          </cell>
          <cell r="U157">
            <v>3004960</v>
          </cell>
          <cell r="V157">
            <v>2402747</v>
          </cell>
          <cell r="W157">
            <v>2200435</v>
          </cell>
          <cell r="X157">
            <v>2479181</v>
          </cell>
          <cell r="Y157">
            <v>2791571</v>
          </cell>
          <cell r="Z157">
            <v>2738724</v>
          </cell>
          <cell r="AA157">
            <v>2390641</v>
          </cell>
          <cell r="AB157">
            <v>2016617</v>
          </cell>
          <cell r="AC157">
            <v>2665626</v>
          </cell>
          <cell r="AD157">
            <v>3512448</v>
          </cell>
          <cell r="AE157">
            <v>2777453</v>
          </cell>
          <cell r="AF157">
            <v>2771245</v>
          </cell>
          <cell r="AG157">
            <v>2525742</v>
          </cell>
          <cell r="AI157">
            <v>2405411</v>
          </cell>
        </row>
        <row r="158">
          <cell r="I158">
            <v>2303832</v>
          </cell>
          <cell r="J158">
            <v>2125476</v>
          </cell>
          <cell r="K158">
            <v>2546566</v>
          </cell>
          <cell r="L158">
            <v>2708087</v>
          </cell>
          <cell r="M158">
            <v>2799466</v>
          </cell>
          <cell r="N158">
            <v>2901572</v>
          </cell>
          <cell r="O158">
            <v>2494191</v>
          </cell>
          <cell r="P158">
            <v>1985034</v>
          </cell>
          <cell r="Q158">
            <v>2586258</v>
          </cell>
          <cell r="R158">
            <v>2626704</v>
          </cell>
          <cell r="S158">
            <v>2397839</v>
          </cell>
          <cell r="T158">
            <v>2437263</v>
          </cell>
          <cell r="U158">
            <v>2265992</v>
          </cell>
          <cell r="V158">
            <v>2006286</v>
          </cell>
          <cell r="W158">
            <v>2116638</v>
          </cell>
          <cell r="X158">
            <v>2155006</v>
          </cell>
          <cell r="Y158">
            <v>2429255</v>
          </cell>
          <cell r="Z158">
            <v>2701937</v>
          </cell>
          <cell r="AA158">
            <v>2261763</v>
          </cell>
          <cell r="AB158">
            <v>1990602</v>
          </cell>
          <cell r="AC158">
            <v>2256540</v>
          </cell>
          <cell r="AD158">
            <v>2839061</v>
          </cell>
          <cell r="AE158">
            <v>2412868</v>
          </cell>
          <cell r="AF158">
            <v>2450133</v>
          </cell>
          <cell r="AG158">
            <v>2147657</v>
          </cell>
          <cell r="AI158">
            <v>2125476</v>
          </cell>
        </row>
        <row r="159">
          <cell r="I159">
            <v>3805703</v>
          </cell>
          <cell r="J159">
            <v>3298199</v>
          </cell>
          <cell r="K159">
            <v>3646649</v>
          </cell>
          <cell r="L159">
            <v>3830387</v>
          </cell>
          <cell r="M159">
            <v>3925230</v>
          </cell>
          <cell r="N159">
            <v>4084927</v>
          </cell>
          <cell r="O159">
            <v>3809004</v>
          </cell>
          <cell r="P159">
            <v>3229698</v>
          </cell>
          <cell r="Q159">
            <v>3630554</v>
          </cell>
          <cell r="R159">
            <v>3181912</v>
          </cell>
          <cell r="S159">
            <v>3055075</v>
          </cell>
          <cell r="T159">
            <v>3504830</v>
          </cell>
          <cell r="U159">
            <v>3453457</v>
          </cell>
          <cell r="V159">
            <v>3089366</v>
          </cell>
          <cell r="W159">
            <v>2824178</v>
          </cell>
          <cell r="X159">
            <v>3425504</v>
          </cell>
          <cell r="Y159">
            <v>3838068</v>
          </cell>
          <cell r="Z159">
            <v>3882377</v>
          </cell>
          <cell r="AA159">
            <v>3442865</v>
          </cell>
          <cell r="AB159">
            <v>3179277</v>
          </cell>
          <cell r="AC159">
            <v>3359420</v>
          </cell>
          <cell r="AD159">
            <v>4686144</v>
          </cell>
          <cell r="AE159">
            <v>4114771</v>
          </cell>
          <cell r="AF159">
            <v>3757593</v>
          </cell>
          <cell r="AG159">
            <v>3634411</v>
          </cell>
          <cell r="AI159">
            <v>3298199</v>
          </cell>
        </row>
        <row r="160">
          <cell r="I160">
            <v>3173898</v>
          </cell>
          <cell r="J160">
            <v>3057409</v>
          </cell>
          <cell r="K160">
            <v>3154803</v>
          </cell>
          <cell r="L160">
            <v>3317080</v>
          </cell>
          <cell r="M160">
            <v>3395577</v>
          </cell>
          <cell r="N160">
            <v>3488540</v>
          </cell>
          <cell r="O160">
            <v>2817052</v>
          </cell>
          <cell r="P160">
            <v>2552589</v>
          </cell>
          <cell r="Q160">
            <v>2735781</v>
          </cell>
          <cell r="R160">
            <v>3815560</v>
          </cell>
          <cell r="S160">
            <v>3728761</v>
          </cell>
          <cell r="T160">
            <v>3901151</v>
          </cell>
          <cell r="U160">
            <v>3621403</v>
          </cell>
          <cell r="V160">
            <v>3335202</v>
          </cell>
          <cell r="W160">
            <v>3795759</v>
          </cell>
          <cell r="X160">
            <v>3842504</v>
          </cell>
          <cell r="Y160">
            <v>4386101</v>
          </cell>
          <cell r="Z160">
            <v>4515781</v>
          </cell>
          <cell r="AA160">
            <v>3974700</v>
          </cell>
          <cell r="AB160">
            <v>3256233</v>
          </cell>
          <cell r="AC160">
            <v>3457124</v>
          </cell>
          <cell r="AD160">
            <v>4346956</v>
          </cell>
          <cell r="AE160">
            <v>4247819</v>
          </cell>
          <cell r="AF160">
            <v>3949483</v>
          </cell>
          <cell r="AG160">
            <v>3475579</v>
          </cell>
          <cell r="AI160">
            <v>3057409</v>
          </cell>
        </row>
        <row r="161">
          <cell r="I161">
            <v>3436672</v>
          </cell>
          <cell r="J161">
            <v>3035707</v>
          </cell>
          <cell r="K161">
            <v>3311853</v>
          </cell>
          <cell r="L161">
            <v>3400532</v>
          </cell>
          <cell r="M161">
            <v>3419514</v>
          </cell>
          <cell r="N161">
            <v>3711138</v>
          </cell>
          <cell r="O161">
            <v>3181041</v>
          </cell>
          <cell r="P161">
            <v>3050009</v>
          </cell>
          <cell r="Q161">
            <v>3330454</v>
          </cell>
          <cell r="R161">
            <v>3978241</v>
          </cell>
          <cell r="S161">
            <v>3693278</v>
          </cell>
          <cell r="T161">
            <v>3828953</v>
          </cell>
          <cell r="U161">
            <v>3622887</v>
          </cell>
          <cell r="V161">
            <v>3100225</v>
          </cell>
          <cell r="W161">
            <v>3449670</v>
          </cell>
          <cell r="X161">
            <v>3530753</v>
          </cell>
          <cell r="Y161">
            <v>3933023</v>
          </cell>
          <cell r="Z161">
            <v>4202074</v>
          </cell>
          <cell r="AA161">
            <v>3700042</v>
          </cell>
          <cell r="AB161">
            <v>3109949</v>
          </cell>
          <cell r="AC161">
            <v>3349039</v>
          </cell>
          <cell r="AD161">
            <v>4318258</v>
          </cell>
          <cell r="AE161">
            <v>3758329</v>
          </cell>
          <cell r="AF161">
            <v>3837589</v>
          </cell>
          <cell r="AG161">
            <v>3243912</v>
          </cell>
          <cell r="AI161">
            <v>3035707</v>
          </cell>
        </row>
        <row r="162">
          <cell r="I162">
            <v>5577348</v>
          </cell>
          <cell r="J162">
            <v>5147512</v>
          </cell>
          <cell r="K162">
            <v>5269701</v>
          </cell>
          <cell r="L162">
            <v>5568209</v>
          </cell>
          <cell r="M162">
            <v>5612971</v>
          </cell>
          <cell r="N162">
            <v>6257274</v>
          </cell>
          <cell r="O162">
            <v>5270115</v>
          </cell>
          <cell r="P162">
            <v>5018877</v>
          </cell>
          <cell r="Q162">
            <v>5449481</v>
          </cell>
          <cell r="R162">
            <v>6238507</v>
          </cell>
          <cell r="S162">
            <v>5773875</v>
          </cell>
          <cell r="T162">
            <v>6312939</v>
          </cell>
          <cell r="U162">
            <v>6240474</v>
          </cell>
          <cell r="V162">
            <v>5092792</v>
          </cell>
          <cell r="W162">
            <v>5717618</v>
          </cell>
          <cell r="X162">
            <v>5371796</v>
          </cell>
          <cell r="Y162">
            <v>6045509</v>
          </cell>
          <cell r="Z162">
            <v>6560231</v>
          </cell>
          <cell r="AA162">
            <v>5725443</v>
          </cell>
          <cell r="AB162">
            <v>5052577</v>
          </cell>
          <cell r="AC162">
            <v>5596760</v>
          </cell>
          <cell r="AD162">
            <v>6754011</v>
          </cell>
          <cell r="AE162">
            <v>6377815</v>
          </cell>
          <cell r="AF162">
            <v>6099857</v>
          </cell>
          <cell r="AG162">
            <v>5659072</v>
          </cell>
          <cell r="AI162">
            <v>5147512</v>
          </cell>
        </row>
        <row r="163">
          <cell r="I163">
            <v>3821468</v>
          </cell>
          <cell r="J163">
            <v>3542372</v>
          </cell>
          <cell r="K163">
            <v>3387147</v>
          </cell>
          <cell r="L163">
            <v>3774940</v>
          </cell>
          <cell r="M163">
            <v>4651260</v>
          </cell>
          <cell r="N163">
            <v>4325400</v>
          </cell>
          <cell r="O163">
            <v>3707342</v>
          </cell>
          <cell r="P163">
            <v>3265219</v>
          </cell>
          <cell r="Q163">
            <v>3606983</v>
          </cell>
          <cell r="R163">
            <v>4385268</v>
          </cell>
          <cell r="S163">
            <v>3842605</v>
          </cell>
          <cell r="T163">
            <v>3957443</v>
          </cell>
          <cell r="U163">
            <v>4133222</v>
          </cell>
          <cell r="V163">
            <v>3667326</v>
          </cell>
          <cell r="W163">
            <v>3268302</v>
          </cell>
          <cell r="X163">
            <v>3405340</v>
          </cell>
          <cell r="Y163">
            <v>3758797</v>
          </cell>
          <cell r="Z163">
            <v>3942311</v>
          </cell>
          <cell r="AA163">
            <v>3469583</v>
          </cell>
          <cell r="AB163">
            <v>3127269</v>
          </cell>
          <cell r="AC163">
            <v>3436962</v>
          </cell>
          <cell r="AD163">
            <v>4599987</v>
          </cell>
          <cell r="AE163">
            <v>3963246</v>
          </cell>
          <cell r="AF163">
            <v>3830469</v>
          </cell>
          <cell r="AG163">
            <v>3471072</v>
          </cell>
          <cell r="AI163">
            <v>3542372</v>
          </cell>
        </row>
        <row r="164">
          <cell r="I164">
            <v>3266173</v>
          </cell>
          <cell r="J164">
            <v>3093334</v>
          </cell>
          <cell r="K164">
            <v>2955930</v>
          </cell>
          <cell r="L164">
            <v>3322223</v>
          </cell>
          <cell r="M164">
            <v>3481687</v>
          </cell>
          <cell r="N164">
            <v>3555922</v>
          </cell>
          <cell r="O164">
            <v>3268979</v>
          </cell>
          <cell r="P164">
            <v>2774440</v>
          </cell>
          <cell r="Q164">
            <v>2913579</v>
          </cell>
          <cell r="R164">
            <v>3483363</v>
          </cell>
          <cell r="S164">
            <v>3023275</v>
          </cell>
          <cell r="T164">
            <v>3196196</v>
          </cell>
          <cell r="U164">
            <v>3116832</v>
          </cell>
          <cell r="V164">
            <v>2957768</v>
          </cell>
          <cell r="W164">
            <v>2710575</v>
          </cell>
          <cell r="X164">
            <v>2827521</v>
          </cell>
          <cell r="Y164">
            <v>3199862</v>
          </cell>
          <cell r="Z164">
            <v>3219528</v>
          </cell>
          <cell r="AA164">
            <v>2897294</v>
          </cell>
          <cell r="AB164">
            <v>2731067</v>
          </cell>
          <cell r="AC164">
            <v>2521764</v>
          </cell>
          <cell r="AD164">
            <v>3406149</v>
          </cell>
          <cell r="AE164">
            <v>2659468</v>
          </cell>
          <cell r="AF164">
            <v>2763887</v>
          </cell>
          <cell r="AG164">
            <v>2631986</v>
          </cell>
          <cell r="AI164">
            <v>3093334</v>
          </cell>
        </row>
        <row r="165">
          <cell r="I165">
            <v>5063077</v>
          </cell>
          <cell r="J165">
            <v>4494785</v>
          </cell>
          <cell r="K165">
            <v>4401633</v>
          </cell>
          <cell r="L165">
            <v>4433908</v>
          </cell>
          <cell r="M165">
            <v>4697057</v>
          </cell>
          <cell r="N165">
            <v>4828527</v>
          </cell>
          <cell r="O165">
            <v>4561076</v>
          </cell>
          <cell r="P165">
            <v>4046733</v>
          </cell>
          <cell r="Q165">
            <v>4614576</v>
          </cell>
          <cell r="R165">
            <v>5601918</v>
          </cell>
          <cell r="S165">
            <v>5170684</v>
          </cell>
          <cell r="T165">
            <v>5633749</v>
          </cell>
          <cell r="U165">
            <v>5191428</v>
          </cell>
          <cell r="V165">
            <v>4672244</v>
          </cell>
          <cell r="W165">
            <v>4558449</v>
          </cell>
          <cell r="X165">
            <v>4182855</v>
          </cell>
          <cell r="Y165">
            <v>4610447</v>
          </cell>
          <cell r="Z165">
            <v>4963833</v>
          </cell>
          <cell r="AA165">
            <v>4448526</v>
          </cell>
          <cell r="AB165">
            <v>4313519</v>
          </cell>
          <cell r="AC165">
            <v>4378510</v>
          </cell>
          <cell r="AD165">
            <v>5783628</v>
          </cell>
          <cell r="AE165">
            <v>5588864</v>
          </cell>
          <cell r="AF165">
            <v>5461470</v>
          </cell>
          <cell r="AG165">
            <v>4771134</v>
          </cell>
          <cell r="AI165">
            <v>4494785</v>
          </cell>
        </row>
        <row r="166">
          <cell r="I166">
            <v>3522338</v>
          </cell>
          <cell r="J166">
            <v>3193635</v>
          </cell>
          <cell r="K166">
            <v>3096825</v>
          </cell>
          <cell r="L166">
            <v>3330443</v>
          </cell>
          <cell r="M166">
            <v>3447547</v>
          </cell>
          <cell r="N166">
            <v>3657931</v>
          </cell>
          <cell r="O166">
            <v>3250758</v>
          </cell>
          <cell r="P166">
            <v>3223328</v>
          </cell>
          <cell r="Q166">
            <v>3079054</v>
          </cell>
          <cell r="R166">
            <v>4395603</v>
          </cell>
          <cell r="S166">
            <v>3718688</v>
          </cell>
          <cell r="T166">
            <v>3985058</v>
          </cell>
          <cell r="U166">
            <v>3615117</v>
          </cell>
          <cell r="V166">
            <v>3317029</v>
          </cell>
          <cell r="W166">
            <v>3220370</v>
          </cell>
          <cell r="X166">
            <v>3210392</v>
          </cell>
          <cell r="Y166">
            <v>3586559</v>
          </cell>
          <cell r="Z166">
            <v>3834570</v>
          </cell>
          <cell r="AA166">
            <v>3625723</v>
          </cell>
          <cell r="AB166">
            <v>2958754</v>
          </cell>
          <cell r="AC166">
            <v>3099233</v>
          </cell>
          <cell r="AD166">
            <v>4480661</v>
          </cell>
          <cell r="AE166">
            <v>4046128</v>
          </cell>
          <cell r="AF166">
            <v>4114620</v>
          </cell>
          <cell r="AG166">
            <v>3299080</v>
          </cell>
          <cell r="AI166">
            <v>3193635</v>
          </cell>
        </row>
        <row r="167">
          <cell r="I167">
            <v>3290715</v>
          </cell>
          <cell r="J167">
            <v>3160023</v>
          </cell>
          <cell r="K167">
            <v>3166351</v>
          </cell>
          <cell r="L167">
            <v>3249371</v>
          </cell>
          <cell r="M167">
            <v>3461596</v>
          </cell>
          <cell r="N167">
            <v>3566533</v>
          </cell>
          <cell r="O167">
            <v>3436045</v>
          </cell>
          <cell r="P167">
            <v>3125847</v>
          </cell>
          <cell r="Q167">
            <v>3077601</v>
          </cell>
          <cell r="R167">
            <v>4125505</v>
          </cell>
          <cell r="S167">
            <v>3578087</v>
          </cell>
          <cell r="T167">
            <v>3400961</v>
          </cell>
          <cell r="U167">
            <v>3642181</v>
          </cell>
          <cell r="V167">
            <v>3276212</v>
          </cell>
          <cell r="W167">
            <v>3076578</v>
          </cell>
          <cell r="X167">
            <v>3051202</v>
          </cell>
          <cell r="Y167">
            <v>3401328</v>
          </cell>
          <cell r="Z167">
            <v>3707337</v>
          </cell>
          <cell r="AA167">
            <v>3237295</v>
          </cell>
          <cell r="AB167">
            <v>2910367</v>
          </cell>
          <cell r="AC167">
            <v>2797044</v>
          </cell>
          <cell r="AD167">
            <v>4062071</v>
          </cell>
          <cell r="AE167">
            <v>3506985</v>
          </cell>
          <cell r="AF167">
            <v>3188249</v>
          </cell>
          <cell r="AG167">
            <v>2805058</v>
          </cell>
          <cell r="AI167">
            <v>3160023</v>
          </cell>
        </row>
        <row r="168">
          <cell r="I168">
            <v>5271676</v>
          </cell>
          <cell r="J168">
            <v>4753449</v>
          </cell>
          <cell r="K168">
            <v>4702150</v>
          </cell>
          <cell r="L168">
            <v>4653395</v>
          </cell>
          <cell r="M168">
            <v>4961668</v>
          </cell>
          <cell r="N168">
            <v>5247200</v>
          </cell>
          <cell r="O168">
            <v>4688743</v>
          </cell>
          <cell r="P168">
            <v>4532799</v>
          </cell>
          <cell r="Q168">
            <v>4097078</v>
          </cell>
          <cell r="R168">
            <v>5253088</v>
          </cell>
          <cell r="S168">
            <v>4621543</v>
          </cell>
          <cell r="T168">
            <v>5097550</v>
          </cell>
          <cell r="U168">
            <v>5046922</v>
          </cell>
          <cell r="V168">
            <v>4683621</v>
          </cell>
          <cell r="W168">
            <v>4080780</v>
          </cell>
          <cell r="X168">
            <v>3846126</v>
          </cell>
          <cell r="Y168">
            <v>4099920</v>
          </cell>
          <cell r="Z168">
            <v>4486276</v>
          </cell>
          <cell r="AA168">
            <v>3973272</v>
          </cell>
          <cell r="AB168">
            <v>3525962</v>
          </cell>
          <cell r="AC168">
            <v>3668381</v>
          </cell>
          <cell r="AD168">
            <v>4743111</v>
          </cell>
          <cell r="AE168">
            <v>4237984</v>
          </cell>
          <cell r="AF168">
            <v>4128391</v>
          </cell>
          <cell r="AG168">
            <v>3642299</v>
          </cell>
          <cell r="AI168">
            <v>4753449</v>
          </cell>
        </row>
        <row r="169">
          <cell r="I169">
            <v>4754448</v>
          </cell>
          <cell r="J169">
            <v>4133156</v>
          </cell>
          <cell r="K169">
            <v>3955288</v>
          </cell>
          <cell r="L169">
            <v>4519150</v>
          </cell>
          <cell r="M169">
            <v>4706922</v>
          </cell>
          <cell r="N169">
            <v>5502880</v>
          </cell>
          <cell r="O169">
            <v>4584406</v>
          </cell>
          <cell r="P169">
            <v>3878477</v>
          </cell>
          <cell r="Q169">
            <v>4067383</v>
          </cell>
          <cell r="R169">
            <v>5125802</v>
          </cell>
          <cell r="S169">
            <v>4543236</v>
          </cell>
          <cell r="T169">
            <v>5022151</v>
          </cell>
          <cell r="U169">
            <v>4699041</v>
          </cell>
          <cell r="V169">
            <v>4672990</v>
          </cell>
          <cell r="W169">
            <v>4382532</v>
          </cell>
          <cell r="X169">
            <v>4217531</v>
          </cell>
          <cell r="Y169">
            <v>5187305</v>
          </cell>
          <cell r="Z169">
            <v>5677864</v>
          </cell>
          <cell r="AA169">
            <v>5217212</v>
          </cell>
          <cell r="AB169">
            <v>4072774</v>
          </cell>
          <cell r="AC169">
            <v>4100542</v>
          </cell>
          <cell r="AD169">
            <v>5182214</v>
          </cell>
          <cell r="AE169">
            <v>5168809</v>
          </cell>
          <cell r="AF169">
            <v>4878621</v>
          </cell>
          <cell r="AG169">
            <v>8003427</v>
          </cell>
          <cell r="AI169">
            <v>4133156</v>
          </cell>
        </row>
        <row r="170">
          <cell r="I170">
            <v>41361980</v>
          </cell>
          <cell r="J170">
            <v>30292659</v>
          </cell>
          <cell r="K170">
            <v>35196499</v>
          </cell>
          <cell r="L170">
            <v>29664705</v>
          </cell>
          <cell r="M170">
            <v>29192265</v>
          </cell>
          <cell r="N170">
            <v>32959276</v>
          </cell>
          <cell r="O170">
            <v>33143555</v>
          </cell>
          <cell r="P170">
            <v>32076377</v>
          </cell>
          <cell r="Q170">
            <v>36364397</v>
          </cell>
          <cell r="R170">
            <v>45714784</v>
          </cell>
          <cell r="S170">
            <v>37069394</v>
          </cell>
          <cell r="T170">
            <v>41657987</v>
          </cell>
          <cell r="U170">
            <v>39039149</v>
          </cell>
          <cell r="V170">
            <v>37546294</v>
          </cell>
          <cell r="W170">
            <v>33425631</v>
          </cell>
          <cell r="X170">
            <v>28095616</v>
          </cell>
          <cell r="Y170">
            <v>31183619</v>
          </cell>
          <cell r="Z170">
            <v>28692527</v>
          </cell>
          <cell r="AA170">
            <v>31100367</v>
          </cell>
          <cell r="AB170">
            <v>31303352</v>
          </cell>
          <cell r="AC170">
            <v>30408575</v>
          </cell>
          <cell r="AD170">
            <v>41202647</v>
          </cell>
          <cell r="AE170">
            <v>42739934</v>
          </cell>
          <cell r="AF170">
            <v>40093150</v>
          </cell>
          <cell r="AG170">
            <v>32463017</v>
          </cell>
          <cell r="AI170">
            <v>30292659</v>
          </cell>
        </row>
        <row r="171">
          <cell r="I171">
            <v>6941560</v>
          </cell>
          <cell r="J171">
            <v>5202480</v>
          </cell>
          <cell r="K171">
            <v>6261436</v>
          </cell>
          <cell r="L171">
            <v>5401399</v>
          </cell>
          <cell r="M171">
            <v>5353712</v>
          </cell>
          <cell r="N171">
            <v>5780401</v>
          </cell>
          <cell r="O171">
            <v>6034681</v>
          </cell>
          <cell r="P171">
            <v>5139312</v>
          </cell>
          <cell r="Q171">
            <v>7652250</v>
          </cell>
          <cell r="R171">
            <v>8369493</v>
          </cell>
          <cell r="S171">
            <v>7851041</v>
          </cell>
          <cell r="T171">
            <v>8368776</v>
          </cell>
          <cell r="U171">
            <v>7593514</v>
          </cell>
          <cell r="V171">
            <v>6087617</v>
          </cell>
          <cell r="W171">
            <v>6861480</v>
          </cell>
          <cell r="X171">
            <v>5743787</v>
          </cell>
          <cell r="Y171">
            <v>8802078</v>
          </cell>
          <cell r="Z171">
            <v>4144446</v>
          </cell>
          <cell r="AA171">
            <v>9299320</v>
          </cell>
          <cell r="AB171">
            <v>3798433</v>
          </cell>
          <cell r="AC171">
            <v>6601875</v>
          </cell>
          <cell r="AD171">
            <v>8007893</v>
          </cell>
          <cell r="AE171">
            <v>8352978</v>
          </cell>
          <cell r="AF171">
            <v>7015951</v>
          </cell>
          <cell r="AG171">
            <v>2726821</v>
          </cell>
          <cell r="AI171">
            <v>5202480</v>
          </cell>
        </row>
        <row r="172">
          <cell r="I172">
            <v>3428216</v>
          </cell>
          <cell r="J172">
            <v>3833243</v>
          </cell>
          <cell r="K172">
            <v>3703962</v>
          </cell>
          <cell r="L172">
            <v>4567616</v>
          </cell>
          <cell r="M172">
            <v>4141355</v>
          </cell>
          <cell r="N172">
            <v>4085233</v>
          </cell>
          <cell r="O172">
            <v>4208469</v>
          </cell>
          <cell r="P172">
            <v>4025090</v>
          </cell>
          <cell r="Q172">
            <v>4140702</v>
          </cell>
          <cell r="R172">
            <v>5081699</v>
          </cell>
          <cell r="S172">
            <v>4726003</v>
          </cell>
          <cell r="T172">
            <v>4722485</v>
          </cell>
          <cell r="U172">
            <v>4853853</v>
          </cell>
          <cell r="V172">
            <v>4523706</v>
          </cell>
          <cell r="W172">
            <v>4050039</v>
          </cell>
          <cell r="X172">
            <v>4109754</v>
          </cell>
          <cell r="Y172">
            <v>4236746</v>
          </cell>
          <cell r="Z172">
            <v>4600611</v>
          </cell>
          <cell r="AA172">
            <v>4794565</v>
          </cell>
          <cell r="AB172">
            <v>3651770</v>
          </cell>
          <cell r="AC172">
            <v>3859897</v>
          </cell>
          <cell r="AD172">
            <v>5024160</v>
          </cell>
          <cell r="AE172">
            <v>4434931</v>
          </cell>
          <cell r="AF172">
            <v>4534183</v>
          </cell>
          <cell r="AG172">
            <v>4215402</v>
          </cell>
          <cell r="AI172">
            <v>3833243</v>
          </cell>
        </row>
        <row r="173">
          <cell r="I173">
            <v>6385731</v>
          </cell>
          <cell r="J173">
            <v>5002697</v>
          </cell>
          <cell r="K173">
            <v>4634781</v>
          </cell>
          <cell r="L173">
            <v>5852843</v>
          </cell>
          <cell r="M173">
            <v>6002366</v>
          </cell>
          <cell r="N173">
            <v>5745454</v>
          </cell>
          <cell r="O173">
            <v>6423650</v>
          </cell>
          <cell r="P173">
            <v>4487063</v>
          </cell>
          <cell r="Q173">
            <v>4829527</v>
          </cell>
          <cell r="R173">
            <v>5308095</v>
          </cell>
          <cell r="S173">
            <v>5470540</v>
          </cell>
          <cell r="T173">
            <v>5784064</v>
          </cell>
          <cell r="U173">
            <v>5343752</v>
          </cell>
          <cell r="V173">
            <v>5116153</v>
          </cell>
          <cell r="W173">
            <v>4546773</v>
          </cell>
          <cell r="X173">
            <v>5011009</v>
          </cell>
          <cell r="Y173">
            <v>5422408</v>
          </cell>
          <cell r="Z173">
            <v>5899229</v>
          </cell>
          <cell r="AA173">
            <v>5717910</v>
          </cell>
          <cell r="AB173">
            <v>4489213</v>
          </cell>
          <cell r="AC173">
            <v>4206505</v>
          </cell>
          <cell r="AD173">
            <v>5668018</v>
          </cell>
          <cell r="AE173">
            <v>5650767</v>
          </cell>
          <cell r="AF173">
            <v>5676664</v>
          </cell>
          <cell r="AG173">
            <v>5343399</v>
          </cell>
          <cell r="AI173">
            <v>5002697</v>
          </cell>
        </row>
        <row r="175">
          <cell r="I175">
            <v>196377</v>
          </cell>
          <cell r="J175">
            <v>202622</v>
          </cell>
          <cell r="K175">
            <v>210090</v>
          </cell>
          <cell r="L175">
            <v>221678</v>
          </cell>
          <cell r="M175">
            <v>232669</v>
          </cell>
          <cell r="N175">
            <v>215159</v>
          </cell>
          <cell r="O175">
            <v>205993</v>
          </cell>
          <cell r="P175">
            <v>190603</v>
          </cell>
          <cell r="Q175">
            <v>206278</v>
          </cell>
          <cell r="R175">
            <v>211422</v>
          </cell>
          <cell r="S175">
            <v>202187</v>
          </cell>
          <cell r="T175">
            <v>204215</v>
          </cell>
          <cell r="U175">
            <v>199173</v>
          </cell>
          <cell r="V175">
            <v>193607</v>
          </cell>
          <cell r="W175">
            <v>192666</v>
          </cell>
          <cell r="X175">
            <v>209642</v>
          </cell>
          <cell r="Y175">
            <v>212304</v>
          </cell>
          <cell r="Z175">
            <v>234594</v>
          </cell>
          <cell r="AA175">
            <v>186176</v>
          </cell>
          <cell r="AB175">
            <v>179723</v>
          </cell>
          <cell r="AC175">
            <v>199047</v>
          </cell>
          <cell r="AD175">
            <v>197044</v>
          </cell>
          <cell r="AE175">
            <v>199324</v>
          </cell>
          <cell r="AF175">
            <v>186836</v>
          </cell>
          <cell r="AG175">
            <v>204048</v>
          </cell>
          <cell r="AI175">
            <v>202622</v>
          </cell>
        </row>
        <row r="176">
          <cell r="I176">
            <v>557885</v>
          </cell>
          <cell r="J176">
            <v>572367</v>
          </cell>
          <cell r="K176">
            <v>640463</v>
          </cell>
          <cell r="L176">
            <v>666808</v>
          </cell>
          <cell r="M176">
            <v>697514</v>
          </cell>
          <cell r="N176">
            <v>806248</v>
          </cell>
          <cell r="O176">
            <v>627722</v>
          </cell>
          <cell r="P176">
            <v>529068</v>
          </cell>
          <cell r="Q176">
            <v>495835</v>
          </cell>
          <cell r="R176">
            <v>501645</v>
          </cell>
          <cell r="S176">
            <v>563356</v>
          </cell>
          <cell r="T176">
            <v>516824</v>
          </cell>
          <cell r="U176">
            <v>551042</v>
          </cell>
          <cell r="V176">
            <v>609039</v>
          </cell>
          <cell r="W176">
            <v>568408</v>
          </cell>
          <cell r="X176">
            <v>626321</v>
          </cell>
          <cell r="Y176">
            <v>716643</v>
          </cell>
          <cell r="Z176">
            <v>757841</v>
          </cell>
          <cell r="AA176">
            <v>606805</v>
          </cell>
          <cell r="AB176">
            <v>486820</v>
          </cell>
          <cell r="AC176">
            <v>528339</v>
          </cell>
          <cell r="AD176">
            <v>494683</v>
          </cell>
          <cell r="AE176">
            <v>497949</v>
          </cell>
          <cell r="AF176">
            <v>516452</v>
          </cell>
          <cell r="AG176">
            <v>591750</v>
          </cell>
          <cell r="AI176">
            <v>572367</v>
          </cell>
        </row>
        <row r="177">
          <cell r="I177">
            <v>309405</v>
          </cell>
          <cell r="J177">
            <v>318972</v>
          </cell>
          <cell r="K177">
            <v>360377</v>
          </cell>
          <cell r="L177">
            <v>345103</v>
          </cell>
          <cell r="M177">
            <v>355602</v>
          </cell>
          <cell r="N177">
            <v>397876</v>
          </cell>
          <cell r="O177">
            <v>315962</v>
          </cell>
          <cell r="P177">
            <v>307907</v>
          </cell>
          <cell r="Q177">
            <v>337862</v>
          </cell>
          <cell r="R177">
            <v>314015</v>
          </cell>
          <cell r="S177">
            <v>334448</v>
          </cell>
          <cell r="T177">
            <v>323247</v>
          </cell>
          <cell r="U177">
            <v>323287</v>
          </cell>
          <cell r="V177">
            <v>317092</v>
          </cell>
          <cell r="W177">
            <v>435841</v>
          </cell>
          <cell r="X177">
            <v>434986</v>
          </cell>
          <cell r="Y177">
            <v>462582</v>
          </cell>
          <cell r="Z177">
            <v>507143</v>
          </cell>
          <cell r="AA177">
            <v>464696</v>
          </cell>
          <cell r="AB177">
            <v>383249</v>
          </cell>
          <cell r="AC177">
            <v>353830</v>
          </cell>
          <cell r="AD177">
            <v>462387</v>
          </cell>
          <cell r="AE177">
            <v>423182</v>
          </cell>
          <cell r="AF177">
            <v>451089</v>
          </cell>
          <cell r="AG177">
            <v>412193</v>
          </cell>
          <cell r="AI177">
            <v>318972</v>
          </cell>
        </row>
        <row r="178">
          <cell r="I178">
            <v>340168</v>
          </cell>
          <cell r="J178">
            <v>314355</v>
          </cell>
          <cell r="K178">
            <v>375761</v>
          </cell>
          <cell r="L178">
            <v>348304</v>
          </cell>
          <cell r="M178">
            <v>374091</v>
          </cell>
          <cell r="N178">
            <v>424373</v>
          </cell>
          <cell r="O178">
            <v>354567</v>
          </cell>
          <cell r="P178">
            <v>348025</v>
          </cell>
          <cell r="Q178">
            <v>350483</v>
          </cell>
          <cell r="R178">
            <v>351650</v>
          </cell>
          <cell r="S178">
            <v>383168</v>
          </cell>
          <cell r="T178">
            <v>355147</v>
          </cell>
          <cell r="U178">
            <v>347694</v>
          </cell>
          <cell r="V178">
            <v>369513</v>
          </cell>
          <cell r="W178">
            <v>389224</v>
          </cell>
          <cell r="X178">
            <v>407548</v>
          </cell>
          <cell r="Y178">
            <v>422572</v>
          </cell>
          <cell r="Z178">
            <v>454864</v>
          </cell>
          <cell r="AA178">
            <v>361685</v>
          </cell>
          <cell r="AB178">
            <v>370889</v>
          </cell>
          <cell r="AC178">
            <v>401358</v>
          </cell>
          <cell r="AD178">
            <v>375186</v>
          </cell>
          <cell r="AE178">
            <v>363379</v>
          </cell>
          <cell r="AF178">
            <v>399645</v>
          </cell>
          <cell r="AG178">
            <v>345613</v>
          </cell>
          <cell r="AI178">
            <v>314355</v>
          </cell>
        </row>
        <row r="179">
          <cell r="I179">
            <v>146720</v>
          </cell>
          <cell r="J179">
            <v>122599</v>
          </cell>
          <cell r="K179">
            <v>124435</v>
          </cell>
          <cell r="L179">
            <v>138412</v>
          </cell>
          <cell r="M179">
            <v>132564</v>
          </cell>
          <cell r="N179">
            <v>163159</v>
          </cell>
          <cell r="O179">
            <v>140374</v>
          </cell>
          <cell r="P179">
            <v>113270</v>
          </cell>
          <cell r="Q179">
            <v>140086</v>
          </cell>
          <cell r="R179">
            <v>127999</v>
          </cell>
          <cell r="S179">
            <v>130789</v>
          </cell>
          <cell r="T179">
            <v>133814</v>
          </cell>
          <cell r="U179">
            <v>139661</v>
          </cell>
          <cell r="V179">
            <v>134523</v>
          </cell>
          <cell r="W179">
            <v>141616</v>
          </cell>
          <cell r="X179">
            <v>134662</v>
          </cell>
          <cell r="Y179">
            <v>136909</v>
          </cell>
          <cell r="Z179">
            <v>165059</v>
          </cell>
          <cell r="AA179">
            <v>125435</v>
          </cell>
          <cell r="AB179">
            <v>119930</v>
          </cell>
          <cell r="AC179">
            <v>124206</v>
          </cell>
          <cell r="AD179">
            <v>141003</v>
          </cell>
          <cell r="AE179">
            <v>126399</v>
          </cell>
          <cell r="AF179">
            <v>131856</v>
          </cell>
          <cell r="AG179">
            <v>134816</v>
          </cell>
          <cell r="AI179">
            <v>122599</v>
          </cell>
        </row>
        <row r="180">
          <cell r="I180">
            <v>130294</v>
          </cell>
          <cell r="J180">
            <v>114725</v>
          </cell>
          <cell r="K180">
            <v>137817</v>
          </cell>
          <cell r="L180">
            <v>111087</v>
          </cell>
          <cell r="M180">
            <v>120615</v>
          </cell>
          <cell r="N180">
            <v>133824</v>
          </cell>
          <cell r="O180">
            <v>123603</v>
          </cell>
          <cell r="P180">
            <v>109683</v>
          </cell>
          <cell r="Q180">
            <v>113146</v>
          </cell>
          <cell r="R180">
            <v>116282</v>
          </cell>
          <cell r="S180">
            <v>119989</v>
          </cell>
          <cell r="T180">
            <v>118363</v>
          </cell>
          <cell r="U180">
            <v>109609</v>
          </cell>
          <cell r="V180">
            <v>111964</v>
          </cell>
          <cell r="W180">
            <v>99422</v>
          </cell>
          <cell r="X180">
            <v>114452</v>
          </cell>
          <cell r="Y180">
            <v>107802</v>
          </cell>
          <cell r="Z180">
            <v>124547</v>
          </cell>
          <cell r="AA180">
            <v>95224</v>
          </cell>
          <cell r="AB180">
            <v>96559</v>
          </cell>
          <cell r="AC180">
            <v>83987</v>
          </cell>
          <cell r="AD180">
            <v>88555</v>
          </cell>
          <cell r="AE180">
            <v>107282</v>
          </cell>
          <cell r="AF180">
            <v>89182</v>
          </cell>
          <cell r="AG180">
            <v>107997</v>
          </cell>
          <cell r="AI180">
            <v>114725</v>
          </cell>
        </row>
        <row r="181">
          <cell r="I181">
            <v>661605</v>
          </cell>
          <cell r="J181">
            <v>559829</v>
          </cell>
          <cell r="K181">
            <v>598647</v>
          </cell>
          <cell r="L181">
            <v>595369</v>
          </cell>
          <cell r="M181">
            <v>638022</v>
          </cell>
          <cell r="N181">
            <v>481254</v>
          </cell>
          <cell r="O181">
            <v>244414</v>
          </cell>
          <cell r="P181">
            <v>208983</v>
          </cell>
          <cell r="Q181">
            <v>217819</v>
          </cell>
          <cell r="R181">
            <v>261689</v>
          </cell>
          <cell r="S181">
            <v>236536</v>
          </cell>
          <cell r="T181">
            <v>243219</v>
          </cell>
          <cell r="U181">
            <v>244300</v>
          </cell>
          <cell r="V181">
            <v>226442</v>
          </cell>
          <cell r="W181">
            <v>243916</v>
          </cell>
          <cell r="X181">
            <v>245876</v>
          </cell>
          <cell r="Y181">
            <v>289714</v>
          </cell>
          <cell r="Z181">
            <v>298247</v>
          </cell>
          <cell r="AA181">
            <v>238779</v>
          </cell>
          <cell r="AB181">
            <v>221845</v>
          </cell>
          <cell r="AC181">
            <v>218239</v>
          </cell>
          <cell r="AD181">
            <v>255347</v>
          </cell>
          <cell r="AE181">
            <v>221816</v>
          </cell>
          <cell r="AF181">
            <v>244457</v>
          </cell>
          <cell r="AG181">
            <v>230003</v>
          </cell>
          <cell r="AI181">
            <v>559829</v>
          </cell>
        </row>
        <row r="182">
          <cell r="I182">
            <v>135397</v>
          </cell>
          <cell r="J182">
            <v>125684</v>
          </cell>
          <cell r="K182">
            <v>150483</v>
          </cell>
          <cell r="L182">
            <v>142787</v>
          </cell>
          <cell r="M182">
            <v>143240</v>
          </cell>
          <cell r="N182">
            <v>166182</v>
          </cell>
          <cell r="O182">
            <v>143312</v>
          </cell>
          <cell r="P182">
            <v>113795</v>
          </cell>
          <cell r="Q182">
            <v>170775</v>
          </cell>
          <cell r="R182">
            <v>148263</v>
          </cell>
          <cell r="S182">
            <v>137440</v>
          </cell>
          <cell r="T182">
            <v>149965</v>
          </cell>
          <cell r="U182">
            <v>136436</v>
          </cell>
          <cell r="V182">
            <v>150110</v>
          </cell>
          <cell r="W182">
            <v>155178</v>
          </cell>
          <cell r="X182">
            <v>153782</v>
          </cell>
          <cell r="Y182">
            <v>159372</v>
          </cell>
          <cell r="Z182">
            <v>189644</v>
          </cell>
          <cell r="AA182">
            <v>157472</v>
          </cell>
          <cell r="AB182">
            <v>146282</v>
          </cell>
          <cell r="AC182">
            <v>153173</v>
          </cell>
          <cell r="AD182">
            <v>42850</v>
          </cell>
          <cell r="AE182">
            <v>35084</v>
          </cell>
          <cell r="AF182">
            <v>41922</v>
          </cell>
          <cell r="AG182">
            <v>37594</v>
          </cell>
          <cell r="AI182">
            <v>125684</v>
          </cell>
        </row>
        <row r="183">
          <cell r="I183">
            <v>250121</v>
          </cell>
          <cell r="J183">
            <v>219247</v>
          </cell>
          <cell r="K183">
            <v>233107</v>
          </cell>
          <cell r="L183">
            <v>241469</v>
          </cell>
          <cell r="M183">
            <v>251838</v>
          </cell>
          <cell r="N183">
            <v>286856</v>
          </cell>
          <cell r="O183">
            <v>235662</v>
          </cell>
          <cell r="P183">
            <v>201354</v>
          </cell>
          <cell r="Q183">
            <v>224794</v>
          </cell>
          <cell r="R183">
            <v>234102</v>
          </cell>
          <cell r="S183">
            <v>223826</v>
          </cell>
          <cell r="T183">
            <v>271615</v>
          </cell>
          <cell r="U183">
            <v>238713</v>
          </cell>
          <cell r="V183">
            <v>227802</v>
          </cell>
          <cell r="W183">
            <v>295451</v>
          </cell>
          <cell r="X183">
            <v>284352</v>
          </cell>
          <cell r="Y183">
            <v>328096</v>
          </cell>
          <cell r="Z183">
            <v>353719</v>
          </cell>
          <cell r="AA183">
            <v>286234</v>
          </cell>
          <cell r="AB183">
            <v>466649</v>
          </cell>
          <cell r="AC183">
            <v>239475</v>
          </cell>
          <cell r="AD183">
            <v>645310</v>
          </cell>
          <cell r="AE183">
            <v>471844</v>
          </cell>
          <cell r="AF183">
            <v>720543</v>
          </cell>
          <cell r="AG183">
            <v>377437</v>
          </cell>
          <cell r="AI183">
            <v>219247</v>
          </cell>
        </row>
        <row r="184">
          <cell r="I184">
            <v>245625</v>
          </cell>
          <cell r="J184">
            <v>249462</v>
          </cell>
          <cell r="K184">
            <v>262176</v>
          </cell>
          <cell r="L184">
            <v>408713</v>
          </cell>
          <cell r="M184">
            <v>318053</v>
          </cell>
          <cell r="N184">
            <v>417283</v>
          </cell>
          <cell r="O184">
            <v>405198</v>
          </cell>
          <cell r="P184">
            <v>313707</v>
          </cell>
          <cell r="Q184">
            <v>593455</v>
          </cell>
          <cell r="R184">
            <v>334504</v>
          </cell>
          <cell r="S184">
            <v>611781</v>
          </cell>
          <cell r="T184">
            <v>536080</v>
          </cell>
          <cell r="U184">
            <v>390125</v>
          </cell>
          <cell r="V184">
            <v>340421</v>
          </cell>
          <cell r="W184">
            <v>198934</v>
          </cell>
          <cell r="X184">
            <v>203253</v>
          </cell>
          <cell r="Y184">
            <v>259960</v>
          </cell>
          <cell r="Z184">
            <v>249843</v>
          </cell>
          <cell r="AA184">
            <v>216971</v>
          </cell>
          <cell r="AB184">
            <v>149797</v>
          </cell>
          <cell r="AC184">
            <v>195415</v>
          </cell>
          <cell r="AD184">
            <v>191580</v>
          </cell>
          <cell r="AE184">
            <v>148138</v>
          </cell>
          <cell r="AF184">
            <v>161222</v>
          </cell>
          <cell r="AG184">
            <v>188381</v>
          </cell>
          <cell r="AI184">
            <v>249462</v>
          </cell>
        </row>
        <row r="185">
          <cell r="I185">
            <v>510842</v>
          </cell>
          <cell r="J185">
            <v>463113</v>
          </cell>
          <cell r="K185">
            <v>475246</v>
          </cell>
          <cell r="L185">
            <v>493071</v>
          </cell>
          <cell r="M185">
            <v>488713</v>
          </cell>
          <cell r="N185">
            <v>571766</v>
          </cell>
          <cell r="O185">
            <v>507418</v>
          </cell>
          <cell r="P185">
            <v>429739</v>
          </cell>
          <cell r="Q185">
            <v>459733</v>
          </cell>
          <cell r="R185">
            <v>492130</v>
          </cell>
          <cell r="S185">
            <v>476720</v>
          </cell>
          <cell r="T185">
            <v>522458</v>
          </cell>
          <cell r="U185">
            <v>492040</v>
          </cell>
          <cell r="V185">
            <v>469382</v>
          </cell>
          <cell r="W185">
            <v>524536</v>
          </cell>
          <cell r="X185">
            <v>469002</v>
          </cell>
          <cell r="Y185">
            <v>544693</v>
          </cell>
          <cell r="Z185">
            <v>571540</v>
          </cell>
          <cell r="AA185">
            <v>506535</v>
          </cell>
          <cell r="AB185">
            <v>440672</v>
          </cell>
          <cell r="AC185">
            <v>457528</v>
          </cell>
          <cell r="AD185">
            <v>511130</v>
          </cell>
          <cell r="AE185">
            <v>470819</v>
          </cell>
          <cell r="AF185">
            <v>522147</v>
          </cell>
          <cell r="AG185">
            <v>474099</v>
          </cell>
          <cell r="AI185">
            <v>463113</v>
          </cell>
        </row>
        <row r="186">
          <cell r="I186">
            <v>83193</v>
          </cell>
          <cell r="J186">
            <v>53923</v>
          </cell>
          <cell r="K186">
            <v>58028</v>
          </cell>
          <cell r="L186">
            <v>53762</v>
          </cell>
          <cell r="M186">
            <v>59052</v>
          </cell>
          <cell r="N186">
            <v>69130</v>
          </cell>
          <cell r="O186">
            <v>59084</v>
          </cell>
          <cell r="P186">
            <v>39418</v>
          </cell>
          <cell r="Q186">
            <v>40873</v>
          </cell>
          <cell r="R186">
            <v>42485</v>
          </cell>
          <cell r="S186">
            <v>43643</v>
          </cell>
          <cell r="T186">
            <v>51684</v>
          </cell>
          <cell r="U186">
            <v>48365</v>
          </cell>
          <cell r="V186">
            <v>50241</v>
          </cell>
          <cell r="W186">
            <v>50731</v>
          </cell>
          <cell r="X186">
            <v>49089</v>
          </cell>
          <cell r="Y186">
            <v>59923</v>
          </cell>
          <cell r="Z186">
            <v>56902</v>
          </cell>
          <cell r="AA186">
            <v>39829</v>
          </cell>
          <cell r="AB186">
            <v>34641</v>
          </cell>
          <cell r="AC186">
            <v>33087</v>
          </cell>
          <cell r="AD186">
            <v>38242</v>
          </cell>
          <cell r="AE186">
            <v>33786</v>
          </cell>
          <cell r="AF186">
            <v>39476</v>
          </cell>
          <cell r="AG186">
            <v>36756</v>
          </cell>
          <cell r="AI186">
            <v>53923</v>
          </cell>
        </row>
        <row r="187">
          <cell r="I187">
            <v>184191</v>
          </cell>
          <cell r="J187">
            <v>154690</v>
          </cell>
          <cell r="K187">
            <v>182307</v>
          </cell>
          <cell r="L187">
            <v>179458</v>
          </cell>
          <cell r="M187">
            <v>185640</v>
          </cell>
          <cell r="N187">
            <v>217412</v>
          </cell>
          <cell r="O187">
            <v>179457</v>
          </cell>
          <cell r="P187">
            <v>151673</v>
          </cell>
          <cell r="Q187">
            <v>162784</v>
          </cell>
          <cell r="R187">
            <v>166606</v>
          </cell>
          <cell r="S187">
            <v>154883</v>
          </cell>
          <cell r="T187">
            <v>177869</v>
          </cell>
          <cell r="U187">
            <v>175613</v>
          </cell>
          <cell r="V187">
            <v>175219</v>
          </cell>
          <cell r="W187">
            <v>168517</v>
          </cell>
          <cell r="X187">
            <v>164686</v>
          </cell>
          <cell r="Y187">
            <v>180729</v>
          </cell>
          <cell r="Z187">
            <v>202367</v>
          </cell>
          <cell r="AA187">
            <v>161935</v>
          </cell>
          <cell r="AB187">
            <v>140352</v>
          </cell>
          <cell r="AC187">
            <v>136551</v>
          </cell>
          <cell r="AD187">
            <v>137768</v>
          </cell>
          <cell r="AE187">
            <v>132535</v>
          </cell>
          <cell r="AF187">
            <v>142429</v>
          </cell>
          <cell r="AG187">
            <v>157363</v>
          </cell>
          <cell r="AI187">
            <v>154690</v>
          </cell>
        </row>
        <row r="188">
          <cell r="I188">
            <v>520945</v>
          </cell>
          <cell r="J188">
            <v>521096</v>
          </cell>
          <cell r="K188">
            <v>576500</v>
          </cell>
          <cell r="L188">
            <v>573442</v>
          </cell>
          <cell r="M188">
            <v>598878</v>
          </cell>
          <cell r="N188">
            <v>644492</v>
          </cell>
          <cell r="O188">
            <v>601424</v>
          </cell>
          <cell r="P188">
            <v>488536</v>
          </cell>
          <cell r="Q188">
            <v>474982</v>
          </cell>
          <cell r="R188">
            <v>446500</v>
          </cell>
          <cell r="S188">
            <v>515879</v>
          </cell>
          <cell r="T188">
            <v>524080</v>
          </cell>
          <cell r="U188">
            <v>465865</v>
          </cell>
          <cell r="V188">
            <v>509138</v>
          </cell>
          <cell r="W188">
            <v>527623</v>
          </cell>
          <cell r="X188">
            <v>531072</v>
          </cell>
          <cell r="Y188">
            <v>535318</v>
          </cell>
          <cell r="Z188">
            <v>591952</v>
          </cell>
          <cell r="AA188">
            <v>536078</v>
          </cell>
          <cell r="AB188">
            <v>423521</v>
          </cell>
          <cell r="AC188">
            <v>422593</v>
          </cell>
          <cell r="AD188">
            <v>504064</v>
          </cell>
          <cell r="AE188">
            <v>435668</v>
          </cell>
          <cell r="AF188">
            <v>504975</v>
          </cell>
          <cell r="AG188">
            <v>448440</v>
          </cell>
          <cell r="AI188">
            <v>521096</v>
          </cell>
        </row>
        <row r="189">
          <cell r="I189">
            <v>507026</v>
          </cell>
          <cell r="J189">
            <v>572125</v>
          </cell>
          <cell r="K189">
            <v>370657</v>
          </cell>
          <cell r="L189">
            <v>158100</v>
          </cell>
          <cell r="M189">
            <v>164911</v>
          </cell>
          <cell r="N189">
            <v>239667</v>
          </cell>
          <cell r="O189">
            <v>457411</v>
          </cell>
          <cell r="P189">
            <v>601624</v>
          </cell>
          <cell r="Q189">
            <v>546264</v>
          </cell>
          <cell r="R189">
            <v>612913</v>
          </cell>
          <cell r="S189">
            <v>535315</v>
          </cell>
          <cell r="T189">
            <v>556592</v>
          </cell>
          <cell r="U189">
            <v>623346</v>
          </cell>
          <cell r="V189">
            <v>554594</v>
          </cell>
          <cell r="W189">
            <v>721666</v>
          </cell>
          <cell r="X189">
            <v>455698</v>
          </cell>
          <cell r="Y189">
            <v>245024</v>
          </cell>
          <cell r="Z189">
            <v>451199</v>
          </cell>
          <cell r="AA189">
            <v>688939</v>
          </cell>
          <cell r="AB189">
            <v>589123</v>
          </cell>
          <cell r="AC189">
            <v>604240</v>
          </cell>
          <cell r="AD189">
            <v>660295</v>
          </cell>
          <cell r="AE189">
            <v>634088</v>
          </cell>
          <cell r="AF189">
            <v>603568</v>
          </cell>
          <cell r="AG189">
            <v>706323</v>
          </cell>
          <cell r="AI189">
            <v>572125</v>
          </cell>
        </row>
        <row r="190">
          <cell r="I190">
            <v>130509</v>
          </cell>
          <cell r="J190">
            <v>116922</v>
          </cell>
          <cell r="K190">
            <v>115208</v>
          </cell>
          <cell r="L190">
            <v>117515</v>
          </cell>
          <cell r="M190">
            <v>130442</v>
          </cell>
          <cell r="N190">
            <v>149210</v>
          </cell>
          <cell r="O190">
            <v>128193</v>
          </cell>
          <cell r="P190">
            <v>55489</v>
          </cell>
          <cell r="Q190">
            <v>70466</v>
          </cell>
          <cell r="R190">
            <v>72590</v>
          </cell>
          <cell r="S190">
            <v>78481</v>
          </cell>
          <cell r="T190">
            <v>83781</v>
          </cell>
          <cell r="U190">
            <v>87251</v>
          </cell>
          <cell r="V190">
            <v>77550</v>
          </cell>
          <cell r="W190">
            <v>94913</v>
          </cell>
          <cell r="X190">
            <v>88671</v>
          </cell>
          <cell r="Y190">
            <v>102889</v>
          </cell>
          <cell r="Z190">
            <v>122153</v>
          </cell>
          <cell r="AA190">
            <v>98481</v>
          </cell>
          <cell r="AB190">
            <v>82255</v>
          </cell>
          <cell r="AC190">
            <v>82261</v>
          </cell>
          <cell r="AD190">
            <v>93751</v>
          </cell>
          <cell r="AE190">
            <v>79702</v>
          </cell>
          <cell r="AF190">
            <v>87253</v>
          </cell>
          <cell r="AG190">
            <v>80902</v>
          </cell>
          <cell r="AI190">
            <v>116922</v>
          </cell>
        </row>
        <row r="191">
          <cell r="I191">
            <v>272225</v>
          </cell>
          <cell r="J191">
            <v>215932</v>
          </cell>
          <cell r="K191">
            <v>193662</v>
          </cell>
          <cell r="L191">
            <v>207842</v>
          </cell>
          <cell r="M191">
            <v>198895</v>
          </cell>
          <cell r="N191">
            <v>213502</v>
          </cell>
          <cell r="O191">
            <v>630988</v>
          </cell>
          <cell r="P191">
            <v>539930</v>
          </cell>
          <cell r="Q191">
            <v>552697</v>
          </cell>
          <cell r="R191">
            <v>577672</v>
          </cell>
          <cell r="S191">
            <v>583998</v>
          </cell>
          <cell r="T191">
            <v>614699</v>
          </cell>
          <cell r="U191">
            <v>573108</v>
          </cell>
          <cell r="V191">
            <v>562411</v>
          </cell>
          <cell r="W191">
            <v>618164</v>
          </cell>
          <cell r="X191">
            <v>549172</v>
          </cell>
          <cell r="Y191">
            <v>577272</v>
          </cell>
          <cell r="Z191">
            <v>644863</v>
          </cell>
          <cell r="AA191">
            <v>619394</v>
          </cell>
          <cell r="AB191">
            <v>524247</v>
          </cell>
          <cell r="AC191">
            <v>618307</v>
          </cell>
          <cell r="AD191">
            <v>770329</v>
          </cell>
          <cell r="AE191">
            <v>752612</v>
          </cell>
          <cell r="AF191">
            <v>778621</v>
          </cell>
          <cell r="AG191">
            <v>763814</v>
          </cell>
          <cell r="AI191">
            <v>215932</v>
          </cell>
        </row>
        <row r="192">
          <cell r="I192">
            <v>242610</v>
          </cell>
          <cell r="J192">
            <v>219094</v>
          </cell>
          <cell r="K192">
            <v>256806</v>
          </cell>
          <cell r="L192">
            <v>252304</v>
          </cell>
          <cell r="M192">
            <v>257007</v>
          </cell>
          <cell r="N192">
            <v>328871</v>
          </cell>
          <cell r="O192">
            <v>252315</v>
          </cell>
          <cell r="P192">
            <v>241173</v>
          </cell>
          <cell r="Q192">
            <v>281054</v>
          </cell>
          <cell r="R192">
            <v>306396</v>
          </cell>
          <cell r="S192">
            <v>278977</v>
          </cell>
          <cell r="T192">
            <v>325049</v>
          </cell>
          <cell r="U192">
            <v>294149</v>
          </cell>
          <cell r="V192">
            <v>281503</v>
          </cell>
          <cell r="W192">
            <v>301870</v>
          </cell>
          <cell r="X192">
            <v>277441</v>
          </cell>
          <cell r="Y192">
            <v>302947</v>
          </cell>
          <cell r="Z192">
            <v>315102</v>
          </cell>
          <cell r="AA192">
            <v>325996</v>
          </cell>
          <cell r="AB192">
            <v>277139</v>
          </cell>
          <cell r="AC192">
            <v>268336</v>
          </cell>
          <cell r="AD192">
            <v>289569</v>
          </cell>
          <cell r="AE192">
            <v>283282</v>
          </cell>
          <cell r="AF192">
            <v>320009</v>
          </cell>
          <cell r="AG192">
            <v>291981</v>
          </cell>
          <cell r="AI192">
            <v>219094</v>
          </cell>
        </row>
        <row r="193">
          <cell r="I193">
            <v>295894</v>
          </cell>
          <cell r="J193">
            <v>263312</v>
          </cell>
          <cell r="K193">
            <v>257808</v>
          </cell>
          <cell r="L193">
            <v>378431</v>
          </cell>
          <cell r="M193">
            <v>363438</v>
          </cell>
          <cell r="N193">
            <v>366602</v>
          </cell>
          <cell r="O193">
            <v>405017</v>
          </cell>
          <cell r="P193">
            <v>297053</v>
          </cell>
          <cell r="Q193">
            <v>330776</v>
          </cell>
          <cell r="R193">
            <v>367528</v>
          </cell>
          <cell r="S193">
            <v>324654</v>
          </cell>
          <cell r="T193">
            <v>377213</v>
          </cell>
          <cell r="U193">
            <v>331138</v>
          </cell>
          <cell r="V193">
            <v>324731</v>
          </cell>
          <cell r="W193">
            <v>347078</v>
          </cell>
          <cell r="X193">
            <v>333104</v>
          </cell>
          <cell r="Y193">
            <v>345553</v>
          </cell>
          <cell r="Z193">
            <v>346948</v>
          </cell>
          <cell r="AA193">
            <v>387871</v>
          </cell>
          <cell r="AB193">
            <v>303609</v>
          </cell>
          <cell r="AC193">
            <v>346022</v>
          </cell>
          <cell r="AD193">
            <v>372134</v>
          </cell>
          <cell r="AE193">
            <v>333766</v>
          </cell>
          <cell r="AF193">
            <v>439242</v>
          </cell>
          <cell r="AG193">
            <v>482635</v>
          </cell>
          <cell r="AI193">
            <v>263312</v>
          </cell>
        </row>
        <row r="194">
          <cell r="I194">
            <v>516424</v>
          </cell>
          <cell r="J194">
            <v>425361</v>
          </cell>
          <cell r="K194">
            <v>396133</v>
          </cell>
          <cell r="L194">
            <v>420612</v>
          </cell>
          <cell r="M194">
            <v>449843</v>
          </cell>
          <cell r="N194">
            <v>407574</v>
          </cell>
          <cell r="O194">
            <v>455465</v>
          </cell>
          <cell r="P194">
            <v>396920</v>
          </cell>
          <cell r="Q194">
            <v>401822</v>
          </cell>
          <cell r="R194">
            <v>458420</v>
          </cell>
          <cell r="S194">
            <v>403507</v>
          </cell>
          <cell r="T194">
            <v>383400</v>
          </cell>
          <cell r="U194">
            <v>429009</v>
          </cell>
          <cell r="V194">
            <v>395950</v>
          </cell>
          <cell r="W194">
            <v>355540</v>
          </cell>
          <cell r="X194">
            <v>421908</v>
          </cell>
          <cell r="Y194">
            <v>299058</v>
          </cell>
          <cell r="Z194">
            <v>375002</v>
          </cell>
          <cell r="AA194">
            <v>384231</v>
          </cell>
          <cell r="AB194">
            <v>350894</v>
          </cell>
          <cell r="AC194">
            <v>334624</v>
          </cell>
          <cell r="AD194">
            <v>363317</v>
          </cell>
          <cell r="AE194">
            <v>362990</v>
          </cell>
          <cell r="AF194">
            <v>354838</v>
          </cell>
          <cell r="AG194">
            <v>340595</v>
          </cell>
          <cell r="AI194">
            <v>425361</v>
          </cell>
        </row>
        <row r="196">
          <cell r="I196">
            <v>205112124</v>
          </cell>
          <cell r="J196">
            <v>202848316</v>
          </cell>
          <cell r="K196">
            <v>203989444</v>
          </cell>
          <cell r="L196">
            <v>210664463</v>
          </cell>
          <cell r="M196">
            <v>199665415</v>
          </cell>
          <cell r="N196">
            <v>214235837</v>
          </cell>
          <cell r="O196">
            <v>208908386</v>
          </cell>
          <cell r="P196">
            <v>193836458</v>
          </cell>
          <cell r="Q196">
            <v>200375192</v>
          </cell>
          <cell r="R196">
            <v>214162547</v>
          </cell>
          <cell r="S196">
            <v>216590814</v>
          </cell>
          <cell r="T196">
            <v>202276374</v>
          </cell>
          <cell r="U196">
            <v>207503184</v>
          </cell>
          <cell r="V196">
            <v>193534288</v>
          </cell>
          <cell r="W196">
            <v>186190487</v>
          </cell>
          <cell r="X196">
            <v>193247243</v>
          </cell>
          <cell r="Y196">
            <v>189329525</v>
          </cell>
          <cell r="Z196">
            <v>200981428</v>
          </cell>
          <cell r="AA196">
            <v>188617274</v>
          </cell>
          <cell r="AB196">
            <v>166610708</v>
          </cell>
          <cell r="AC196">
            <v>184433065</v>
          </cell>
          <cell r="AD196">
            <v>197180732</v>
          </cell>
          <cell r="AE196">
            <v>183361285</v>
          </cell>
          <cell r="AF196">
            <v>178217072</v>
          </cell>
          <cell r="AG196">
            <v>181634688</v>
          </cell>
          <cell r="AI196">
            <v>202848316</v>
          </cell>
        </row>
        <row r="197">
          <cell r="I197">
            <v>39922786</v>
          </cell>
          <cell r="J197">
            <v>37788267</v>
          </cell>
          <cell r="K197">
            <v>46631052</v>
          </cell>
          <cell r="L197">
            <v>48540260</v>
          </cell>
          <cell r="M197">
            <v>51937962</v>
          </cell>
          <cell r="N197">
            <v>57987314</v>
          </cell>
          <cell r="O197">
            <v>43603433</v>
          </cell>
          <cell r="P197">
            <v>36327112</v>
          </cell>
          <cell r="Q197">
            <v>44553502</v>
          </cell>
          <cell r="R197">
            <v>46413793</v>
          </cell>
          <cell r="S197">
            <v>53392729</v>
          </cell>
          <cell r="T197">
            <v>47322427</v>
          </cell>
          <cell r="U197">
            <v>44320363</v>
          </cell>
          <cell r="V197">
            <v>40684111</v>
          </cell>
          <cell r="W197">
            <v>41634918</v>
          </cell>
          <cell r="X197">
            <v>50758776</v>
          </cell>
          <cell r="Y197">
            <v>59108465</v>
          </cell>
          <cell r="Z197">
            <v>57838323</v>
          </cell>
          <cell r="AA197">
            <v>45686647</v>
          </cell>
          <cell r="AB197">
            <v>36506842</v>
          </cell>
          <cell r="AC197">
            <v>46571568</v>
          </cell>
          <cell r="AD197">
            <v>59429825</v>
          </cell>
          <cell r="AE197">
            <v>59479548</v>
          </cell>
          <cell r="AF197">
            <v>49127529</v>
          </cell>
          <cell r="AG197">
            <v>43406192</v>
          </cell>
          <cell r="AI197">
            <v>37788267</v>
          </cell>
        </row>
        <row r="198">
          <cell r="I198">
            <v>50268179</v>
          </cell>
          <cell r="J198">
            <v>47471168</v>
          </cell>
          <cell r="K198">
            <v>58327428</v>
          </cell>
          <cell r="L198">
            <v>58761143</v>
          </cell>
          <cell r="M198">
            <v>60827888</v>
          </cell>
          <cell r="N198">
            <v>66919610</v>
          </cell>
          <cell r="O198">
            <v>52009042</v>
          </cell>
          <cell r="P198">
            <v>45519262</v>
          </cell>
          <cell r="Q198">
            <v>53634992</v>
          </cell>
          <cell r="R198">
            <v>53855375</v>
          </cell>
          <cell r="S198">
            <v>61509285</v>
          </cell>
          <cell r="T198">
            <v>57070697</v>
          </cell>
          <cell r="U198">
            <v>53361394</v>
          </cell>
          <cell r="V198">
            <v>46866142</v>
          </cell>
          <cell r="W198">
            <v>50184833</v>
          </cell>
          <cell r="X198">
            <v>55125467</v>
          </cell>
          <cell r="Y198">
            <v>64509334</v>
          </cell>
          <cell r="Z198">
            <v>63845471</v>
          </cell>
          <cell r="AA198">
            <v>51919567</v>
          </cell>
          <cell r="AB198">
            <v>42590244</v>
          </cell>
          <cell r="AC198">
            <v>41760763</v>
          </cell>
          <cell r="AD198">
            <v>55078615</v>
          </cell>
          <cell r="AE198">
            <v>53827229</v>
          </cell>
          <cell r="AF198">
            <v>49159670</v>
          </cell>
          <cell r="AG198">
            <v>39928889</v>
          </cell>
          <cell r="AI198">
            <v>47471168</v>
          </cell>
        </row>
        <row r="199">
          <cell r="I199">
            <v>67522378</v>
          </cell>
          <cell r="J199">
            <v>61401542</v>
          </cell>
          <cell r="K199">
            <v>74292996</v>
          </cell>
          <cell r="L199">
            <v>74004622</v>
          </cell>
          <cell r="M199">
            <v>74759740</v>
          </cell>
          <cell r="N199">
            <v>78030507</v>
          </cell>
          <cell r="O199">
            <v>66543710</v>
          </cell>
          <cell r="P199">
            <v>60714492</v>
          </cell>
          <cell r="Q199">
            <v>70556771</v>
          </cell>
          <cell r="R199">
            <v>70964009</v>
          </cell>
          <cell r="S199">
            <v>75778441</v>
          </cell>
          <cell r="T199">
            <v>72127589</v>
          </cell>
          <cell r="U199">
            <v>71734448</v>
          </cell>
          <cell r="V199">
            <v>62906579</v>
          </cell>
          <cell r="W199">
            <v>68989949</v>
          </cell>
          <cell r="X199">
            <v>69676163</v>
          </cell>
          <cell r="Y199">
            <v>76910552</v>
          </cell>
          <cell r="Z199">
            <v>76897198</v>
          </cell>
          <cell r="AA199">
            <v>68919327</v>
          </cell>
          <cell r="AB199">
            <v>55772651</v>
          </cell>
          <cell r="AC199">
            <v>63174285</v>
          </cell>
          <cell r="AD199">
            <v>75929795</v>
          </cell>
          <cell r="AE199">
            <v>69633838</v>
          </cell>
          <cell r="AF199">
            <v>72835412</v>
          </cell>
          <cell r="AG199">
            <v>60068071</v>
          </cell>
          <cell r="AI199">
            <v>61401542</v>
          </cell>
        </row>
        <row r="200">
          <cell r="I200">
            <v>54436746</v>
          </cell>
          <cell r="J200">
            <v>49114835</v>
          </cell>
          <cell r="K200">
            <v>57674871</v>
          </cell>
          <cell r="L200">
            <v>63251380</v>
          </cell>
          <cell r="M200">
            <v>64482105</v>
          </cell>
          <cell r="N200">
            <v>68088946</v>
          </cell>
          <cell r="O200">
            <v>57750223</v>
          </cell>
          <cell r="P200">
            <v>47298301</v>
          </cell>
          <cell r="Q200">
            <v>52051521</v>
          </cell>
          <cell r="R200">
            <v>57793408</v>
          </cell>
          <cell r="S200">
            <v>58821847</v>
          </cell>
          <cell r="T200">
            <v>57450751</v>
          </cell>
          <cell r="U200">
            <v>51642803</v>
          </cell>
          <cell r="V200">
            <v>43628817</v>
          </cell>
          <cell r="W200">
            <v>51568350</v>
          </cell>
          <cell r="X200">
            <v>54952510</v>
          </cell>
          <cell r="Y200">
            <v>64836844</v>
          </cell>
          <cell r="Z200">
            <v>65739711</v>
          </cell>
          <cell r="AA200">
            <v>52207894</v>
          </cell>
          <cell r="AB200">
            <v>41973840</v>
          </cell>
          <cell r="AC200">
            <v>45521287</v>
          </cell>
          <cell r="AD200">
            <v>60870977</v>
          </cell>
          <cell r="AE200">
            <v>56016884</v>
          </cell>
          <cell r="AF200">
            <v>56291658</v>
          </cell>
          <cell r="AG200">
            <v>44942071</v>
          </cell>
          <cell r="AI200">
            <v>49114835</v>
          </cell>
        </row>
        <row r="201">
          <cell r="I201">
            <v>64029928</v>
          </cell>
          <cell r="J201">
            <v>58435310</v>
          </cell>
          <cell r="K201">
            <v>65479479</v>
          </cell>
          <cell r="L201">
            <v>70732769</v>
          </cell>
          <cell r="M201">
            <v>73001855</v>
          </cell>
          <cell r="N201">
            <v>73918974</v>
          </cell>
          <cell r="O201">
            <v>64750133</v>
          </cell>
          <cell r="P201">
            <v>46953785</v>
          </cell>
          <cell r="Q201">
            <v>52226919</v>
          </cell>
          <cell r="R201">
            <v>57118689</v>
          </cell>
          <cell r="S201">
            <v>59853812</v>
          </cell>
          <cell r="T201">
            <v>60820774</v>
          </cell>
          <cell r="U201">
            <v>55074978</v>
          </cell>
          <cell r="V201">
            <v>48744801</v>
          </cell>
          <cell r="W201">
            <v>51806556</v>
          </cell>
          <cell r="X201">
            <v>54689388</v>
          </cell>
          <cell r="Y201">
            <v>68752527</v>
          </cell>
          <cell r="Z201">
            <v>69245557</v>
          </cell>
          <cell r="AA201">
            <v>57420951</v>
          </cell>
          <cell r="AB201">
            <v>47881384</v>
          </cell>
          <cell r="AC201">
            <v>49503009</v>
          </cell>
          <cell r="AD201">
            <v>65255627</v>
          </cell>
          <cell r="AE201">
            <v>59846576</v>
          </cell>
          <cell r="AF201">
            <v>58668927</v>
          </cell>
          <cell r="AG201">
            <v>50061515</v>
          </cell>
          <cell r="AI201">
            <v>58435310</v>
          </cell>
        </row>
        <row r="202">
          <cell r="I202">
            <v>60089205</v>
          </cell>
          <cell r="J202">
            <v>54786404</v>
          </cell>
          <cell r="K202">
            <v>61699975</v>
          </cell>
          <cell r="L202">
            <v>63937314</v>
          </cell>
          <cell r="M202">
            <v>68462985</v>
          </cell>
          <cell r="N202">
            <v>72541095</v>
          </cell>
          <cell r="O202">
            <v>58809153</v>
          </cell>
          <cell r="P202">
            <v>57393131</v>
          </cell>
          <cell r="Q202">
            <v>61823426</v>
          </cell>
          <cell r="R202">
            <v>70706841</v>
          </cell>
          <cell r="S202">
            <v>70932193</v>
          </cell>
          <cell r="T202">
            <v>76931478</v>
          </cell>
          <cell r="U202">
            <v>67999358</v>
          </cell>
          <cell r="V202">
            <v>60836567</v>
          </cell>
          <cell r="W202">
            <v>65075820</v>
          </cell>
          <cell r="X202">
            <v>66212247</v>
          </cell>
          <cell r="Y202">
            <v>77162092</v>
          </cell>
          <cell r="Z202">
            <v>79381376</v>
          </cell>
          <cell r="AA202">
            <v>68904235</v>
          </cell>
          <cell r="AB202">
            <v>55807251</v>
          </cell>
          <cell r="AC202">
            <v>58953878</v>
          </cell>
          <cell r="AD202">
            <v>74769872</v>
          </cell>
          <cell r="AE202">
            <v>73290895</v>
          </cell>
          <cell r="AF202">
            <v>71767958</v>
          </cell>
          <cell r="AG202">
            <v>59367697</v>
          </cell>
          <cell r="AI202">
            <v>54786404</v>
          </cell>
        </row>
        <row r="203">
          <cell r="I203">
            <v>55563207</v>
          </cell>
          <cell r="J203">
            <v>51218857</v>
          </cell>
          <cell r="K203">
            <v>59327665</v>
          </cell>
          <cell r="L203">
            <v>64874873</v>
          </cell>
          <cell r="M203">
            <v>68338547</v>
          </cell>
          <cell r="N203">
            <v>72810995</v>
          </cell>
          <cell r="O203">
            <v>58084727</v>
          </cell>
          <cell r="P203">
            <v>49373867</v>
          </cell>
          <cell r="Q203">
            <v>51513199</v>
          </cell>
          <cell r="R203">
            <v>60426950</v>
          </cell>
          <cell r="S203">
            <v>61509116</v>
          </cell>
          <cell r="T203">
            <v>68791272</v>
          </cell>
          <cell r="U203">
            <v>61552172</v>
          </cell>
          <cell r="V203">
            <v>52848586</v>
          </cell>
          <cell r="W203">
            <v>59517321</v>
          </cell>
          <cell r="X203">
            <v>59225739</v>
          </cell>
          <cell r="Y203">
            <v>72427808</v>
          </cell>
          <cell r="Z203">
            <v>76517577</v>
          </cell>
          <cell r="AA203">
            <v>61257589</v>
          </cell>
          <cell r="AB203">
            <v>48740844</v>
          </cell>
          <cell r="AC203">
            <v>51054222</v>
          </cell>
          <cell r="AD203">
            <v>65895619</v>
          </cell>
          <cell r="AE203">
            <v>64114537</v>
          </cell>
          <cell r="AF203">
            <v>63136154</v>
          </cell>
          <cell r="AG203">
            <v>49670102</v>
          </cell>
          <cell r="AI203">
            <v>51218857</v>
          </cell>
        </row>
        <row r="204">
          <cell r="I204">
            <v>54947005</v>
          </cell>
          <cell r="J204">
            <v>49092642</v>
          </cell>
          <cell r="K204">
            <v>54613824</v>
          </cell>
          <cell r="L204">
            <v>61126604</v>
          </cell>
          <cell r="M204">
            <v>63430781</v>
          </cell>
          <cell r="N204">
            <v>68078237</v>
          </cell>
          <cell r="O204">
            <v>55347011</v>
          </cell>
          <cell r="P204">
            <v>47088872</v>
          </cell>
          <cell r="Q204">
            <v>50810695</v>
          </cell>
          <cell r="R204">
            <v>59933656</v>
          </cell>
          <cell r="S204">
            <v>58820353</v>
          </cell>
          <cell r="T204">
            <v>66267634</v>
          </cell>
          <cell r="U204">
            <v>57185372</v>
          </cell>
          <cell r="V204">
            <v>48282078</v>
          </cell>
          <cell r="W204">
            <v>57701158</v>
          </cell>
          <cell r="X204">
            <v>55662294</v>
          </cell>
          <cell r="Y204">
            <v>67483581</v>
          </cell>
          <cell r="Z204">
            <v>71903388</v>
          </cell>
          <cell r="AA204">
            <v>57356805</v>
          </cell>
          <cell r="AB204">
            <v>48538642</v>
          </cell>
          <cell r="AC204">
            <v>50366701</v>
          </cell>
          <cell r="AD204">
            <v>63191178</v>
          </cell>
          <cell r="AE204">
            <v>59149807</v>
          </cell>
          <cell r="AF204">
            <v>61053865</v>
          </cell>
          <cell r="AG204">
            <v>48678533</v>
          </cell>
          <cell r="AI204">
            <v>49092642</v>
          </cell>
        </row>
        <row r="205">
          <cell r="I205">
            <v>53940673</v>
          </cell>
          <cell r="J205">
            <v>46783033</v>
          </cell>
          <cell r="K205">
            <v>50871628</v>
          </cell>
          <cell r="L205">
            <v>58835131</v>
          </cell>
          <cell r="M205">
            <v>63035756</v>
          </cell>
          <cell r="N205">
            <v>64325267</v>
          </cell>
          <cell r="O205">
            <v>54434403</v>
          </cell>
          <cell r="P205">
            <v>43920251</v>
          </cell>
          <cell r="Q205">
            <v>47054168</v>
          </cell>
          <cell r="R205">
            <v>56876242</v>
          </cell>
          <cell r="S205">
            <v>55747399</v>
          </cell>
          <cell r="T205">
            <v>60328544</v>
          </cell>
          <cell r="U205">
            <v>55210981</v>
          </cell>
          <cell r="V205">
            <v>46362911</v>
          </cell>
          <cell r="W205">
            <v>52932693</v>
          </cell>
          <cell r="X205">
            <v>53812412</v>
          </cell>
          <cell r="Y205">
            <v>64849448</v>
          </cell>
          <cell r="Z205">
            <v>67828114</v>
          </cell>
          <cell r="AA205">
            <v>55169026</v>
          </cell>
          <cell r="AB205">
            <v>44953497</v>
          </cell>
          <cell r="AC205">
            <v>45990712</v>
          </cell>
          <cell r="AD205">
            <v>63068817</v>
          </cell>
          <cell r="AE205">
            <v>57864370</v>
          </cell>
          <cell r="AF205">
            <v>58500083</v>
          </cell>
          <cell r="AG205">
            <v>46798174</v>
          </cell>
          <cell r="AI205">
            <v>46783033</v>
          </cell>
        </row>
        <row r="206">
          <cell r="I206">
            <v>60545445</v>
          </cell>
          <cell r="J206">
            <v>53517450</v>
          </cell>
          <cell r="K206">
            <v>55091203</v>
          </cell>
          <cell r="L206">
            <v>66010056</v>
          </cell>
          <cell r="M206">
            <v>69190352</v>
          </cell>
          <cell r="N206">
            <v>73706650</v>
          </cell>
          <cell r="O206">
            <v>61682089</v>
          </cell>
          <cell r="P206">
            <v>49332334</v>
          </cell>
          <cell r="Q206">
            <v>54445689</v>
          </cell>
          <cell r="R206">
            <v>64512521</v>
          </cell>
          <cell r="S206">
            <v>62689051</v>
          </cell>
          <cell r="T206">
            <v>70257957</v>
          </cell>
          <cell r="U206">
            <v>63851387</v>
          </cell>
          <cell r="V206">
            <v>53419150</v>
          </cell>
          <cell r="W206">
            <v>56251479</v>
          </cell>
          <cell r="X206">
            <v>58184128</v>
          </cell>
          <cell r="Y206">
            <v>70169497</v>
          </cell>
          <cell r="Z206">
            <v>73695857</v>
          </cell>
          <cell r="AA206">
            <v>61448299</v>
          </cell>
          <cell r="AB206">
            <v>48133168</v>
          </cell>
          <cell r="AC206">
            <v>49733209</v>
          </cell>
          <cell r="AD206">
            <v>67047849</v>
          </cell>
          <cell r="AE206">
            <v>60283285</v>
          </cell>
          <cell r="AF206">
            <v>66470500</v>
          </cell>
          <cell r="AG206">
            <v>53021338</v>
          </cell>
          <cell r="AI206">
            <v>53517450</v>
          </cell>
        </row>
        <row r="207">
          <cell r="I207">
            <v>76281995</v>
          </cell>
          <cell r="J207">
            <v>64546137</v>
          </cell>
          <cell r="K207">
            <v>68235691</v>
          </cell>
          <cell r="L207">
            <v>76443009</v>
          </cell>
          <cell r="M207">
            <v>80641315</v>
          </cell>
          <cell r="N207">
            <v>86807693</v>
          </cell>
          <cell r="O207">
            <v>72502284</v>
          </cell>
          <cell r="P207">
            <v>59650326</v>
          </cell>
          <cell r="Q207">
            <v>62414278</v>
          </cell>
          <cell r="R207">
            <v>73972456</v>
          </cell>
          <cell r="S207">
            <v>70976321</v>
          </cell>
          <cell r="T207">
            <v>80925731</v>
          </cell>
          <cell r="U207">
            <v>71122379</v>
          </cell>
          <cell r="V207">
            <v>62490629</v>
          </cell>
          <cell r="W207">
            <v>67553936</v>
          </cell>
          <cell r="X207">
            <v>66358023</v>
          </cell>
          <cell r="Y207">
            <v>82460397</v>
          </cell>
          <cell r="Z207">
            <v>84341435</v>
          </cell>
          <cell r="AA207">
            <v>74772235</v>
          </cell>
          <cell r="AB207">
            <v>59263361</v>
          </cell>
          <cell r="AC207">
            <v>58798182</v>
          </cell>
          <cell r="AD207">
            <v>76822836</v>
          </cell>
          <cell r="AE207">
            <v>75339200</v>
          </cell>
          <cell r="AF207">
            <v>75529228</v>
          </cell>
          <cell r="AG207">
            <v>63100202</v>
          </cell>
          <cell r="AI207">
            <v>64546137</v>
          </cell>
        </row>
        <row r="208">
          <cell r="I208">
            <v>42261775</v>
          </cell>
          <cell r="J208">
            <v>36180225</v>
          </cell>
          <cell r="K208">
            <v>39098375</v>
          </cell>
          <cell r="L208">
            <v>46749590</v>
          </cell>
          <cell r="M208">
            <v>49518207</v>
          </cell>
          <cell r="N208">
            <v>54065403</v>
          </cell>
          <cell r="O208">
            <v>45179742</v>
          </cell>
          <cell r="P208">
            <v>35980056</v>
          </cell>
          <cell r="Q208">
            <v>35481712</v>
          </cell>
          <cell r="R208">
            <v>46033566</v>
          </cell>
          <cell r="S208">
            <v>43523841</v>
          </cell>
          <cell r="T208">
            <v>50170949</v>
          </cell>
          <cell r="U208">
            <v>44010409</v>
          </cell>
          <cell r="V208">
            <v>37005610</v>
          </cell>
          <cell r="W208">
            <v>47184750</v>
          </cell>
          <cell r="X208">
            <v>45948475</v>
          </cell>
          <cell r="Y208">
            <v>57937697</v>
          </cell>
          <cell r="Z208">
            <v>61585045</v>
          </cell>
          <cell r="AA208">
            <v>52600758</v>
          </cell>
          <cell r="AB208">
            <v>40173642</v>
          </cell>
          <cell r="AC208">
            <v>39527481</v>
          </cell>
          <cell r="AD208">
            <v>51637747</v>
          </cell>
          <cell r="AE208">
            <v>52618663</v>
          </cell>
          <cell r="AF208">
            <v>54487732</v>
          </cell>
          <cell r="AG208">
            <v>41498472</v>
          </cell>
          <cell r="AI208">
            <v>36180225</v>
          </cell>
        </row>
        <row r="209">
          <cell r="I209">
            <v>68940368</v>
          </cell>
          <cell r="J209">
            <v>60189911</v>
          </cell>
          <cell r="K209">
            <v>62761702</v>
          </cell>
          <cell r="L209">
            <v>73203484</v>
          </cell>
          <cell r="M209">
            <v>74172936</v>
          </cell>
          <cell r="N209">
            <v>83119802</v>
          </cell>
          <cell r="O209">
            <v>72610884</v>
          </cell>
          <cell r="P209">
            <v>60303918</v>
          </cell>
          <cell r="Q209">
            <v>57455251</v>
          </cell>
          <cell r="R209">
            <v>72071433</v>
          </cell>
          <cell r="S209">
            <v>65867665</v>
          </cell>
          <cell r="T209">
            <v>69701666</v>
          </cell>
          <cell r="U209">
            <v>62584670</v>
          </cell>
          <cell r="V209">
            <v>56199303</v>
          </cell>
          <cell r="W209">
            <v>58530183</v>
          </cell>
          <cell r="X209">
            <v>57838405</v>
          </cell>
          <cell r="Y209">
            <v>67898684</v>
          </cell>
          <cell r="Z209">
            <v>74168121</v>
          </cell>
          <cell r="AA209">
            <v>63156861</v>
          </cell>
          <cell r="AB209">
            <v>52285141</v>
          </cell>
          <cell r="AC209">
            <v>50990051</v>
          </cell>
          <cell r="AD209">
            <v>63131608</v>
          </cell>
          <cell r="AE209">
            <v>62021837</v>
          </cell>
          <cell r="AF209">
            <v>63932576</v>
          </cell>
          <cell r="AG209">
            <v>52102522</v>
          </cell>
          <cell r="AI209">
            <v>60189911</v>
          </cell>
        </row>
        <row r="210">
          <cell r="I210">
            <v>61647334</v>
          </cell>
          <cell r="J210">
            <v>52857831</v>
          </cell>
          <cell r="K210">
            <v>53191134</v>
          </cell>
          <cell r="L210">
            <v>62028535</v>
          </cell>
          <cell r="M210">
            <v>65628717</v>
          </cell>
          <cell r="N210">
            <v>71478257</v>
          </cell>
          <cell r="O210">
            <v>61291333</v>
          </cell>
          <cell r="P210">
            <v>51331035</v>
          </cell>
          <cell r="Q210">
            <v>49990132</v>
          </cell>
          <cell r="R210">
            <v>61841804</v>
          </cell>
          <cell r="S210">
            <v>59433128</v>
          </cell>
          <cell r="T210">
            <v>71717485</v>
          </cell>
          <cell r="U210">
            <v>66003262</v>
          </cell>
          <cell r="V210">
            <v>58418882</v>
          </cell>
          <cell r="W210">
            <v>55626857</v>
          </cell>
          <cell r="X210">
            <v>54791510</v>
          </cell>
          <cell r="Y210">
            <v>66515043</v>
          </cell>
          <cell r="Z210">
            <v>71756727</v>
          </cell>
          <cell r="AA210">
            <v>63333490</v>
          </cell>
          <cell r="AB210">
            <v>50451005</v>
          </cell>
          <cell r="AC210">
            <v>50132519</v>
          </cell>
          <cell r="AD210">
            <v>64063076</v>
          </cell>
          <cell r="AE210">
            <v>60532343</v>
          </cell>
          <cell r="AF210">
            <v>64782339</v>
          </cell>
          <cell r="AG210">
            <v>51002940</v>
          </cell>
          <cell r="AI210">
            <v>52857831</v>
          </cell>
        </row>
        <row r="211">
          <cell r="I211">
            <v>62675813</v>
          </cell>
          <cell r="J211">
            <v>56692139</v>
          </cell>
          <cell r="K211">
            <v>53606801</v>
          </cell>
          <cell r="L211">
            <v>63463526</v>
          </cell>
          <cell r="M211">
            <v>67451507</v>
          </cell>
          <cell r="N211">
            <v>73196042</v>
          </cell>
          <cell r="O211">
            <v>69284325</v>
          </cell>
          <cell r="P211">
            <v>55607151</v>
          </cell>
          <cell r="Q211">
            <v>55897708</v>
          </cell>
          <cell r="R211">
            <v>69333240</v>
          </cell>
          <cell r="S211">
            <v>69551039</v>
          </cell>
          <cell r="T211">
            <v>74084770</v>
          </cell>
          <cell r="U211">
            <v>68139551</v>
          </cell>
          <cell r="V211">
            <v>62927505</v>
          </cell>
          <cell r="W211">
            <v>65956306</v>
          </cell>
          <cell r="X211">
            <v>67064680</v>
          </cell>
          <cell r="Y211">
            <v>79974599</v>
          </cell>
          <cell r="Z211">
            <v>82006907</v>
          </cell>
          <cell r="AA211">
            <v>77057847</v>
          </cell>
          <cell r="AB211">
            <v>60225422</v>
          </cell>
          <cell r="AC211">
            <v>60190184</v>
          </cell>
          <cell r="AD211">
            <v>73938979</v>
          </cell>
          <cell r="AE211">
            <v>73549941</v>
          </cell>
          <cell r="AF211">
            <v>76248504</v>
          </cell>
          <cell r="AG211">
            <v>63006278</v>
          </cell>
          <cell r="AI211">
            <v>56692139</v>
          </cell>
        </row>
        <row r="212">
          <cell r="I212">
            <v>104741027</v>
          </cell>
          <cell r="J212">
            <v>85140167</v>
          </cell>
          <cell r="K212">
            <v>90639039</v>
          </cell>
          <cell r="L212">
            <v>94051914</v>
          </cell>
          <cell r="M212">
            <v>94660386</v>
          </cell>
          <cell r="N212">
            <v>105061839</v>
          </cell>
          <cell r="O212">
            <v>101411967</v>
          </cell>
          <cell r="P212">
            <v>86225273</v>
          </cell>
          <cell r="Q212">
            <v>90137061</v>
          </cell>
          <cell r="R212">
            <v>109307984</v>
          </cell>
          <cell r="S212">
            <v>98540857</v>
          </cell>
          <cell r="T212">
            <v>110118576</v>
          </cell>
          <cell r="U212">
            <v>100896865</v>
          </cell>
          <cell r="V212">
            <v>94299085</v>
          </cell>
          <cell r="W212">
            <v>94182735</v>
          </cell>
          <cell r="X212">
            <v>87852055</v>
          </cell>
          <cell r="Y212">
            <v>102194945</v>
          </cell>
          <cell r="Z212">
            <v>103712365</v>
          </cell>
          <cell r="AA212">
            <v>102202508</v>
          </cell>
          <cell r="AB212">
            <v>86056196</v>
          </cell>
          <cell r="AC212">
            <v>82756364</v>
          </cell>
          <cell r="AD212">
            <v>105262668</v>
          </cell>
          <cell r="AE212">
            <v>109867451</v>
          </cell>
          <cell r="AF212">
            <v>107704446</v>
          </cell>
          <cell r="AG212">
            <v>87699009</v>
          </cell>
          <cell r="AI212">
            <v>85140167</v>
          </cell>
        </row>
        <row r="213">
          <cell r="I213">
            <v>60820665</v>
          </cell>
          <cell r="J213">
            <v>50009384</v>
          </cell>
          <cell r="K213">
            <v>52231056</v>
          </cell>
          <cell r="L213">
            <v>60473482</v>
          </cell>
          <cell r="M213">
            <v>61571184</v>
          </cell>
          <cell r="N213">
            <v>64662390</v>
          </cell>
          <cell r="O213">
            <v>68461812</v>
          </cell>
          <cell r="P213">
            <v>49247782</v>
          </cell>
          <cell r="Q213">
            <v>52846119</v>
          </cell>
          <cell r="R213">
            <v>59039951</v>
          </cell>
          <cell r="S213">
            <v>58727006</v>
          </cell>
          <cell r="T213">
            <v>64915094</v>
          </cell>
          <cell r="U213">
            <v>58538576</v>
          </cell>
          <cell r="V213">
            <v>53442647</v>
          </cell>
          <cell r="W213">
            <v>54967800</v>
          </cell>
          <cell r="X213">
            <v>54627534</v>
          </cell>
          <cell r="Y213">
            <v>67309523</v>
          </cell>
          <cell r="Z213">
            <v>65698659</v>
          </cell>
          <cell r="AA213">
            <v>70370265</v>
          </cell>
          <cell r="AB213">
            <v>47460104</v>
          </cell>
          <cell r="AC213">
            <v>47384550</v>
          </cell>
          <cell r="AD213">
            <v>59378415</v>
          </cell>
          <cell r="AE213">
            <v>63811106</v>
          </cell>
          <cell r="AF213">
            <v>64659036</v>
          </cell>
          <cell r="AG213">
            <v>49664224</v>
          </cell>
          <cell r="AI213">
            <v>50009384</v>
          </cell>
        </row>
        <row r="214">
          <cell r="I214">
            <v>63297050</v>
          </cell>
          <cell r="J214">
            <v>54772569</v>
          </cell>
          <cell r="K214">
            <v>52350527</v>
          </cell>
          <cell r="L214">
            <v>70260236</v>
          </cell>
          <cell r="M214">
            <v>64892765</v>
          </cell>
          <cell r="N214">
            <v>65220767</v>
          </cell>
          <cell r="O214">
            <v>74312881</v>
          </cell>
          <cell r="P214">
            <v>54611698</v>
          </cell>
          <cell r="Q214">
            <v>52279253</v>
          </cell>
          <cell r="R214">
            <v>62809825</v>
          </cell>
          <cell r="S214">
            <v>60677629</v>
          </cell>
          <cell r="T214">
            <v>65816366</v>
          </cell>
          <cell r="U214">
            <v>63044397</v>
          </cell>
          <cell r="V214">
            <v>56668456</v>
          </cell>
          <cell r="W214">
            <v>56747818</v>
          </cell>
          <cell r="X214">
            <v>60551639</v>
          </cell>
          <cell r="Y214">
            <v>69732779</v>
          </cell>
          <cell r="Z214">
            <v>69381526</v>
          </cell>
          <cell r="AA214">
            <v>71336410</v>
          </cell>
          <cell r="AB214">
            <v>54495541</v>
          </cell>
          <cell r="AC214">
            <v>52654596</v>
          </cell>
          <cell r="AD214">
            <v>57921825</v>
          </cell>
          <cell r="AE214">
            <v>59779001</v>
          </cell>
          <cell r="AF214">
            <v>61416732</v>
          </cell>
          <cell r="AG214">
            <v>51108828</v>
          </cell>
          <cell r="AI214">
            <v>54772569</v>
          </cell>
        </row>
        <row r="215">
          <cell r="I215">
            <v>150553026</v>
          </cell>
          <cell r="J215">
            <v>71858126</v>
          </cell>
          <cell r="K215">
            <v>103518888</v>
          </cell>
          <cell r="L215">
            <v>134562713</v>
          </cell>
          <cell r="M215">
            <v>107007775</v>
          </cell>
          <cell r="N215">
            <v>119713352</v>
          </cell>
          <cell r="O215">
            <v>132009728</v>
          </cell>
          <cell r="P215">
            <v>97895758</v>
          </cell>
          <cell r="Q215">
            <v>104476407</v>
          </cell>
          <cell r="R215">
            <v>111328431</v>
          </cell>
          <cell r="S215">
            <v>112015920</v>
          </cell>
          <cell r="T215">
            <v>120414097</v>
          </cell>
          <cell r="U215">
            <v>115312844</v>
          </cell>
          <cell r="V215">
            <v>106672945</v>
          </cell>
          <cell r="W215">
            <v>106754501</v>
          </cell>
          <cell r="X215">
            <v>113663372</v>
          </cell>
          <cell r="Y215">
            <v>112893412</v>
          </cell>
          <cell r="Z215">
            <v>130165678</v>
          </cell>
          <cell r="AA215">
            <v>125663344</v>
          </cell>
          <cell r="AB215">
            <v>104995620</v>
          </cell>
          <cell r="AC215">
            <v>108795962</v>
          </cell>
          <cell r="AD215">
            <v>101272906</v>
          </cell>
          <cell r="AE215">
            <v>114013360</v>
          </cell>
          <cell r="AF215">
            <v>128772711</v>
          </cell>
          <cell r="AG215">
            <v>96838891</v>
          </cell>
          <cell r="AI215">
            <v>71858126</v>
          </cell>
        </row>
        <row r="217">
          <cell r="I217">
            <v>785442</v>
          </cell>
          <cell r="J217">
            <v>1072325</v>
          </cell>
          <cell r="K217">
            <v>1627854</v>
          </cell>
          <cell r="L217">
            <v>1737004</v>
          </cell>
          <cell r="M217">
            <v>1926605</v>
          </cell>
          <cell r="N217">
            <v>2192924</v>
          </cell>
          <cell r="O217">
            <v>1149141</v>
          </cell>
          <cell r="P217">
            <v>707537</v>
          </cell>
          <cell r="Q217">
            <v>667603</v>
          </cell>
          <cell r="R217">
            <v>717285</v>
          </cell>
          <cell r="S217">
            <v>860877</v>
          </cell>
          <cell r="T217">
            <v>706425</v>
          </cell>
          <cell r="U217">
            <v>698515</v>
          </cell>
          <cell r="V217">
            <v>916904</v>
          </cell>
          <cell r="W217">
            <v>1115875</v>
          </cell>
          <cell r="X217">
            <v>1506023</v>
          </cell>
          <cell r="Y217">
            <v>1904968</v>
          </cell>
          <cell r="Z217">
            <v>1815087</v>
          </cell>
          <cell r="AA217">
            <v>1204159</v>
          </cell>
          <cell r="AB217">
            <v>801691</v>
          </cell>
          <cell r="AC217">
            <v>666826</v>
          </cell>
          <cell r="AD217">
            <v>844330</v>
          </cell>
          <cell r="AE217">
            <v>771380</v>
          </cell>
          <cell r="AF217">
            <v>656764</v>
          </cell>
          <cell r="AG217">
            <v>662484</v>
          </cell>
          <cell r="AI217">
            <v>1072325</v>
          </cell>
        </row>
        <row r="218">
          <cell r="I218">
            <v>1134702</v>
          </cell>
          <cell r="J218">
            <v>1447186</v>
          </cell>
          <cell r="K218">
            <v>2197994</v>
          </cell>
          <cell r="L218">
            <v>2504847</v>
          </cell>
          <cell r="M218">
            <v>2721542</v>
          </cell>
          <cell r="N218">
            <v>3091731</v>
          </cell>
          <cell r="O218">
            <v>1040473</v>
          </cell>
          <cell r="P218">
            <v>641737</v>
          </cell>
          <cell r="Q218">
            <v>632153</v>
          </cell>
          <cell r="R218">
            <v>658864</v>
          </cell>
          <cell r="S218">
            <v>777850</v>
          </cell>
          <cell r="T218">
            <v>686088</v>
          </cell>
          <cell r="U218">
            <v>617205</v>
          </cell>
          <cell r="V218">
            <v>758446</v>
          </cell>
          <cell r="W218">
            <v>1088753</v>
          </cell>
          <cell r="X218">
            <v>1321231</v>
          </cell>
          <cell r="Y218">
            <v>1858273</v>
          </cell>
          <cell r="Z218">
            <v>1707321</v>
          </cell>
          <cell r="AA218">
            <v>1108627</v>
          </cell>
          <cell r="AB218">
            <v>753706</v>
          </cell>
          <cell r="AC218">
            <v>624482</v>
          </cell>
          <cell r="AD218">
            <v>787028</v>
          </cell>
          <cell r="AE218">
            <v>733955</v>
          </cell>
          <cell r="AF218">
            <v>661851</v>
          </cell>
          <cell r="AG218">
            <v>566306</v>
          </cell>
          <cell r="AI218">
            <v>1447186</v>
          </cell>
        </row>
        <row r="219">
          <cell r="I219">
            <v>1016314</v>
          </cell>
          <cell r="J219">
            <v>1261852</v>
          </cell>
          <cell r="K219">
            <v>1755208</v>
          </cell>
          <cell r="L219">
            <v>2128296</v>
          </cell>
          <cell r="M219">
            <v>2307742</v>
          </cell>
          <cell r="N219">
            <v>2535678</v>
          </cell>
          <cell r="O219">
            <v>658591</v>
          </cell>
          <cell r="P219">
            <v>418442</v>
          </cell>
          <cell r="Q219">
            <v>418134</v>
          </cell>
          <cell r="R219">
            <v>482739</v>
          </cell>
          <cell r="S219">
            <v>519825</v>
          </cell>
          <cell r="T219">
            <v>503762</v>
          </cell>
          <cell r="U219">
            <v>444993</v>
          </cell>
          <cell r="V219">
            <v>494510</v>
          </cell>
          <cell r="W219">
            <v>688639</v>
          </cell>
          <cell r="X219">
            <v>803537</v>
          </cell>
          <cell r="Y219">
            <v>1080727</v>
          </cell>
          <cell r="Z219">
            <v>1081781</v>
          </cell>
          <cell r="AA219">
            <v>673166</v>
          </cell>
          <cell r="AB219">
            <v>456784</v>
          </cell>
          <cell r="AC219">
            <v>424225</v>
          </cell>
          <cell r="AD219">
            <v>524843</v>
          </cell>
          <cell r="AE219">
            <v>471860</v>
          </cell>
          <cell r="AF219">
            <v>476047</v>
          </cell>
          <cell r="AG219">
            <v>377845</v>
          </cell>
          <cell r="AI219">
            <v>1261852</v>
          </cell>
        </row>
        <row r="220">
          <cell r="I220">
            <v>1255407</v>
          </cell>
          <cell r="J220">
            <v>1562240</v>
          </cell>
          <cell r="K220">
            <v>2258658</v>
          </cell>
          <cell r="L220">
            <v>2679702</v>
          </cell>
          <cell r="M220">
            <v>2966487</v>
          </cell>
          <cell r="N220">
            <v>3120554</v>
          </cell>
          <cell r="O220">
            <v>929299</v>
          </cell>
          <cell r="P220">
            <v>518911</v>
          </cell>
          <cell r="Q220">
            <v>532735</v>
          </cell>
          <cell r="R220">
            <v>579422</v>
          </cell>
          <cell r="S220">
            <v>629158</v>
          </cell>
          <cell r="T220">
            <v>630720</v>
          </cell>
          <cell r="U220">
            <v>533568</v>
          </cell>
          <cell r="V220">
            <v>639795</v>
          </cell>
          <cell r="W220">
            <v>893959</v>
          </cell>
          <cell r="X220">
            <v>1043181</v>
          </cell>
          <cell r="Y220">
            <v>1452050</v>
          </cell>
          <cell r="Z220">
            <v>1357494</v>
          </cell>
          <cell r="AA220">
            <v>944988</v>
          </cell>
          <cell r="AB220">
            <v>590824</v>
          </cell>
          <cell r="AC220">
            <v>521785</v>
          </cell>
          <cell r="AD220">
            <v>648247</v>
          </cell>
          <cell r="AE220">
            <v>575555</v>
          </cell>
          <cell r="AF220">
            <v>569772</v>
          </cell>
          <cell r="AG220">
            <v>505700</v>
          </cell>
          <cell r="AI220">
            <v>1562240</v>
          </cell>
        </row>
        <row r="221">
          <cell r="I221">
            <v>1096231</v>
          </cell>
          <cell r="J221">
            <v>1482495</v>
          </cell>
          <cell r="K221">
            <v>2017679</v>
          </cell>
          <cell r="L221">
            <v>2451893</v>
          </cell>
          <cell r="M221">
            <v>2900341</v>
          </cell>
          <cell r="N221">
            <v>2822550</v>
          </cell>
          <cell r="O221">
            <v>1561896</v>
          </cell>
          <cell r="P221">
            <v>832105</v>
          </cell>
          <cell r="Q221">
            <v>806803</v>
          </cell>
          <cell r="R221">
            <v>972186</v>
          </cell>
          <cell r="S221">
            <v>990700</v>
          </cell>
          <cell r="T221">
            <v>948420</v>
          </cell>
          <cell r="U221">
            <v>852655</v>
          </cell>
          <cell r="V221">
            <v>961763</v>
          </cell>
          <cell r="W221">
            <v>1482875</v>
          </cell>
          <cell r="X221">
            <v>1717162</v>
          </cell>
          <cell r="Y221">
            <v>2450051</v>
          </cell>
          <cell r="Z221">
            <v>2289746</v>
          </cell>
          <cell r="AA221">
            <v>1643049</v>
          </cell>
          <cell r="AB221">
            <v>946026</v>
          </cell>
          <cell r="AC221">
            <v>859330</v>
          </cell>
          <cell r="AD221">
            <v>1090945</v>
          </cell>
          <cell r="AE221">
            <v>927389</v>
          </cell>
          <cell r="AF221">
            <v>934883</v>
          </cell>
          <cell r="AG221">
            <v>817751</v>
          </cell>
          <cell r="AI221">
            <v>1482495</v>
          </cell>
        </row>
        <row r="222">
          <cell r="I222">
            <v>1214484</v>
          </cell>
          <cell r="J222">
            <v>1582138</v>
          </cell>
          <cell r="K222">
            <v>2075767</v>
          </cell>
          <cell r="L222">
            <v>2671224</v>
          </cell>
          <cell r="M222">
            <v>3003057</v>
          </cell>
          <cell r="N222">
            <v>3118814</v>
          </cell>
          <cell r="O222">
            <v>1044194</v>
          </cell>
          <cell r="P222">
            <v>612130</v>
          </cell>
          <cell r="Q222">
            <v>548034</v>
          </cell>
          <cell r="R222">
            <v>603658</v>
          </cell>
          <cell r="S222">
            <v>652455</v>
          </cell>
          <cell r="T222">
            <v>657878</v>
          </cell>
          <cell r="U222">
            <v>572266</v>
          </cell>
          <cell r="V222">
            <v>674144</v>
          </cell>
          <cell r="W222">
            <v>953955</v>
          </cell>
          <cell r="X222">
            <v>1113409</v>
          </cell>
          <cell r="Y222">
            <v>1579366</v>
          </cell>
          <cell r="Z222">
            <v>1573170</v>
          </cell>
          <cell r="AA222">
            <v>1104593</v>
          </cell>
          <cell r="AB222">
            <v>638029</v>
          </cell>
          <cell r="AC222">
            <v>564971</v>
          </cell>
          <cell r="AD222">
            <v>683679</v>
          </cell>
          <cell r="AE222">
            <v>612579</v>
          </cell>
          <cell r="AF222">
            <v>582948</v>
          </cell>
          <cell r="AG222">
            <v>542544</v>
          </cell>
          <cell r="AI222">
            <v>1582138</v>
          </cell>
        </row>
        <row r="223">
          <cell r="I223">
            <v>1177510</v>
          </cell>
          <cell r="J223">
            <v>1546394</v>
          </cell>
          <cell r="K223">
            <v>1991725</v>
          </cell>
          <cell r="L223">
            <v>2633944</v>
          </cell>
          <cell r="M223">
            <v>2915612</v>
          </cell>
          <cell r="N223">
            <v>3082510</v>
          </cell>
          <cell r="O223">
            <v>434911</v>
          </cell>
          <cell r="P223">
            <v>279748</v>
          </cell>
          <cell r="Q223">
            <v>244491</v>
          </cell>
          <cell r="R223">
            <v>270978</v>
          </cell>
          <cell r="S223">
            <v>283287</v>
          </cell>
          <cell r="T223">
            <v>308099</v>
          </cell>
          <cell r="U223">
            <v>241622</v>
          </cell>
          <cell r="V223">
            <v>238401</v>
          </cell>
          <cell r="W223">
            <v>388825</v>
          </cell>
          <cell r="X223">
            <v>425076</v>
          </cell>
          <cell r="Y223">
            <v>564987</v>
          </cell>
          <cell r="Z223">
            <v>644901</v>
          </cell>
          <cell r="AA223">
            <v>442055</v>
          </cell>
          <cell r="AB223">
            <v>264979</v>
          </cell>
          <cell r="AC223">
            <v>240039</v>
          </cell>
          <cell r="AD223">
            <v>299506</v>
          </cell>
          <cell r="AE223">
            <v>289194</v>
          </cell>
          <cell r="AF223">
            <v>262927</v>
          </cell>
          <cell r="AG223">
            <v>211179</v>
          </cell>
          <cell r="AI223">
            <v>1546394</v>
          </cell>
        </row>
        <row r="224">
          <cell r="I224">
            <v>1215686</v>
          </cell>
          <cell r="J224">
            <v>1599956</v>
          </cell>
          <cell r="K224">
            <v>2025905</v>
          </cell>
          <cell r="L224">
            <v>2670293</v>
          </cell>
          <cell r="M224">
            <v>3010562</v>
          </cell>
          <cell r="N224">
            <v>3033370</v>
          </cell>
          <cell r="O224">
            <v>1600470</v>
          </cell>
          <cell r="P224">
            <v>787294</v>
          </cell>
          <cell r="Q224">
            <v>695703</v>
          </cell>
          <cell r="R224">
            <v>796703</v>
          </cell>
          <cell r="S224">
            <v>807873</v>
          </cell>
          <cell r="T224">
            <v>863398</v>
          </cell>
          <cell r="U224">
            <v>718310</v>
          </cell>
          <cell r="V224">
            <v>738278</v>
          </cell>
          <cell r="W224">
            <v>1281957</v>
          </cell>
          <cell r="X224">
            <v>1484284</v>
          </cell>
          <cell r="Y224">
            <v>1939504</v>
          </cell>
          <cell r="Z224">
            <v>2083479</v>
          </cell>
          <cell r="AA224">
            <v>1410770</v>
          </cell>
          <cell r="AB224">
            <v>898012</v>
          </cell>
          <cell r="AC224">
            <v>741566</v>
          </cell>
          <cell r="AD224">
            <v>815416</v>
          </cell>
          <cell r="AE224">
            <v>788423</v>
          </cell>
          <cell r="AF224">
            <v>813727</v>
          </cell>
          <cell r="AG224">
            <v>652629</v>
          </cell>
          <cell r="AI224">
            <v>1599956</v>
          </cell>
        </row>
        <row r="225">
          <cell r="I225">
            <v>917532</v>
          </cell>
          <cell r="J225">
            <v>1134063</v>
          </cell>
          <cell r="K225">
            <v>1440489</v>
          </cell>
          <cell r="L225">
            <v>2112918</v>
          </cell>
          <cell r="M225">
            <v>2423809</v>
          </cell>
          <cell r="N225">
            <v>2337108</v>
          </cell>
          <cell r="O225">
            <v>1564506</v>
          </cell>
          <cell r="P225">
            <v>847831</v>
          </cell>
          <cell r="Q225">
            <v>703840</v>
          </cell>
          <cell r="R225">
            <v>817397</v>
          </cell>
          <cell r="S225">
            <v>855821</v>
          </cell>
          <cell r="T225">
            <v>876503</v>
          </cell>
          <cell r="U225">
            <v>830132</v>
          </cell>
          <cell r="V225">
            <v>727078</v>
          </cell>
          <cell r="W225">
            <v>1330764</v>
          </cell>
          <cell r="X225">
            <v>1511404</v>
          </cell>
          <cell r="Y225">
            <v>2199896</v>
          </cell>
          <cell r="Z225">
            <v>2250558</v>
          </cell>
          <cell r="AA225">
            <v>1660657</v>
          </cell>
          <cell r="AB225">
            <v>936586</v>
          </cell>
          <cell r="AC225">
            <v>842230</v>
          </cell>
          <cell r="AD225">
            <v>870602</v>
          </cell>
          <cell r="AE225">
            <v>851795</v>
          </cell>
          <cell r="AF225">
            <v>859545</v>
          </cell>
          <cell r="AG225">
            <v>721908</v>
          </cell>
          <cell r="AI225">
            <v>1134063</v>
          </cell>
        </row>
        <row r="226">
          <cell r="I226">
            <v>1129459</v>
          </cell>
          <cell r="J226">
            <v>1420544</v>
          </cell>
          <cell r="K226">
            <v>1664067</v>
          </cell>
          <cell r="L226">
            <v>2531271</v>
          </cell>
          <cell r="M226">
            <v>2905922</v>
          </cell>
          <cell r="N226">
            <v>2792320</v>
          </cell>
          <cell r="O226">
            <v>2101762</v>
          </cell>
          <cell r="P226">
            <v>449746</v>
          </cell>
          <cell r="Q226">
            <v>333209</v>
          </cell>
          <cell r="R226">
            <v>408396</v>
          </cell>
          <cell r="S226">
            <v>408044</v>
          </cell>
          <cell r="T226">
            <v>431904</v>
          </cell>
          <cell r="U226">
            <v>400826</v>
          </cell>
          <cell r="V226">
            <v>353927</v>
          </cell>
          <cell r="W226">
            <v>627325</v>
          </cell>
          <cell r="X226">
            <v>709144</v>
          </cell>
          <cell r="Y226">
            <v>980563</v>
          </cell>
          <cell r="Z226">
            <v>1079138</v>
          </cell>
          <cell r="AA226">
            <v>760575</v>
          </cell>
          <cell r="AB226">
            <v>456369</v>
          </cell>
          <cell r="AC226">
            <v>368909</v>
          </cell>
          <cell r="AD226">
            <v>445532</v>
          </cell>
          <cell r="AE226">
            <v>417258</v>
          </cell>
          <cell r="AF226">
            <v>422373</v>
          </cell>
          <cell r="AG226">
            <v>362686</v>
          </cell>
          <cell r="AI226">
            <v>1420544</v>
          </cell>
        </row>
        <row r="227">
          <cell r="I227">
            <v>1353309</v>
          </cell>
          <cell r="J227">
            <v>1762012</v>
          </cell>
          <cell r="K227">
            <v>1933390</v>
          </cell>
          <cell r="L227">
            <v>2994693</v>
          </cell>
          <cell r="M227">
            <v>3340017</v>
          </cell>
          <cell r="N227">
            <v>3565208</v>
          </cell>
          <cell r="O227">
            <v>2471921</v>
          </cell>
          <cell r="P227">
            <v>588844</v>
          </cell>
          <cell r="Q227">
            <v>431811</v>
          </cell>
          <cell r="R227">
            <v>494273</v>
          </cell>
          <cell r="S227">
            <v>489587</v>
          </cell>
          <cell r="T227">
            <v>580941</v>
          </cell>
          <cell r="U227">
            <v>457508</v>
          </cell>
          <cell r="V227">
            <v>462729</v>
          </cell>
          <cell r="W227">
            <v>747598</v>
          </cell>
          <cell r="X227">
            <v>780570</v>
          </cell>
          <cell r="Y227">
            <v>1284451</v>
          </cell>
          <cell r="Z227">
            <v>1369581</v>
          </cell>
          <cell r="AA227">
            <v>1019452</v>
          </cell>
          <cell r="AB227">
            <v>581650</v>
          </cell>
          <cell r="AC227">
            <v>490745</v>
          </cell>
          <cell r="AD227">
            <v>509029</v>
          </cell>
          <cell r="AE227">
            <v>553196</v>
          </cell>
          <cell r="AF227">
            <v>472762</v>
          </cell>
          <cell r="AG227">
            <v>434666</v>
          </cell>
          <cell r="AI227">
            <v>1762012</v>
          </cell>
        </row>
        <row r="228">
          <cell r="I228">
            <v>1051017</v>
          </cell>
          <cell r="J228">
            <v>1211374</v>
          </cell>
          <cell r="K228">
            <v>1463967</v>
          </cell>
          <cell r="L228">
            <v>2179755</v>
          </cell>
          <cell r="M228">
            <v>2435614</v>
          </cell>
          <cell r="N228">
            <v>2650724</v>
          </cell>
          <cell r="O228">
            <v>1876973</v>
          </cell>
          <cell r="P228">
            <v>753819</v>
          </cell>
          <cell r="Q228">
            <v>622159</v>
          </cell>
          <cell r="R228">
            <v>673106</v>
          </cell>
          <cell r="S228">
            <v>649636</v>
          </cell>
          <cell r="T228">
            <v>734639</v>
          </cell>
          <cell r="U228">
            <v>622146</v>
          </cell>
          <cell r="V228">
            <v>602207</v>
          </cell>
          <cell r="W228">
            <v>1010587</v>
          </cell>
          <cell r="X228">
            <v>1200584</v>
          </cell>
          <cell r="Y228">
            <v>1614441</v>
          </cell>
          <cell r="Z228">
            <v>1800550</v>
          </cell>
          <cell r="AA228">
            <v>1352358</v>
          </cell>
          <cell r="AB228">
            <v>805785</v>
          </cell>
          <cell r="AC228">
            <v>664245</v>
          </cell>
          <cell r="AD228">
            <v>665449</v>
          </cell>
          <cell r="AE228">
            <v>694108</v>
          </cell>
          <cell r="AF228">
            <v>679687</v>
          </cell>
          <cell r="AG228">
            <v>564742</v>
          </cell>
          <cell r="AI228">
            <v>1211374</v>
          </cell>
        </row>
        <row r="229">
          <cell r="I229">
            <v>1024510</v>
          </cell>
          <cell r="J229">
            <v>1164323</v>
          </cell>
          <cell r="K229">
            <v>1437830</v>
          </cell>
          <cell r="L229">
            <v>2099092</v>
          </cell>
          <cell r="M229">
            <v>2323549</v>
          </cell>
          <cell r="N229">
            <v>2561661</v>
          </cell>
          <cell r="O229">
            <v>1819559</v>
          </cell>
          <cell r="P229">
            <v>751829</v>
          </cell>
          <cell r="Q229">
            <v>623930</v>
          </cell>
          <cell r="R229">
            <v>657095</v>
          </cell>
          <cell r="S229">
            <v>621867</v>
          </cell>
          <cell r="T229">
            <v>731964</v>
          </cell>
          <cell r="U229">
            <v>644001</v>
          </cell>
          <cell r="V229">
            <v>591551</v>
          </cell>
          <cell r="W229">
            <v>968565</v>
          </cell>
          <cell r="X229">
            <v>1139437</v>
          </cell>
          <cell r="Y229">
            <v>1503652</v>
          </cell>
          <cell r="Z229">
            <v>1793839</v>
          </cell>
          <cell r="AA229">
            <v>1307191</v>
          </cell>
          <cell r="AB229">
            <v>834335</v>
          </cell>
          <cell r="AC229">
            <v>665644</v>
          </cell>
          <cell r="AD229">
            <v>694455</v>
          </cell>
          <cell r="AE229">
            <v>672435</v>
          </cell>
          <cell r="AF229">
            <v>714057</v>
          </cell>
          <cell r="AG229">
            <v>606062</v>
          </cell>
          <cell r="AI229">
            <v>1164323</v>
          </cell>
        </row>
        <row r="230">
          <cell r="I230">
            <v>1285590</v>
          </cell>
          <cell r="J230">
            <v>1509095</v>
          </cell>
          <cell r="K230">
            <v>1662064</v>
          </cell>
          <cell r="L230">
            <v>2748352</v>
          </cell>
          <cell r="M230">
            <v>3006597</v>
          </cell>
          <cell r="N230">
            <v>3151260</v>
          </cell>
          <cell r="O230">
            <v>2631157</v>
          </cell>
          <cell r="P230">
            <v>637329</v>
          </cell>
          <cell r="Q230">
            <v>521449</v>
          </cell>
          <cell r="R230">
            <v>581662</v>
          </cell>
          <cell r="S230">
            <v>540497</v>
          </cell>
          <cell r="T230">
            <v>594071</v>
          </cell>
          <cell r="U230">
            <v>544785</v>
          </cell>
          <cell r="V230">
            <v>512354</v>
          </cell>
          <cell r="W230">
            <v>807083</v>
          </cell>
          <cell r="X230">
            <v>925761</v>
          </cell>
          <cell r="Y230">
            <v>1247022</v>
          </cell>
          <cell r="Z230">
            <v>1500182</v>
          </cell>
          <cell r="AA230">
            <v>1133187</v>
          </cell>
          <cell r="AB230">
            <v>656989</v>
          </cell>
          <cell r="AC230">
            <v>587404</v>
          </cell>
          <cell r="AD230">
            <v>541820</v>
          </cell>
          <cell r="AE230">
            <v>571638</v>
          </cell>
          <cell r="AF230">
            <v>628164</v>
          </cell>
          <cell r="AG230">
            <v>509984</v>
          </cell>
          <cell r="AI230">
            <v>1509095</v>
          </cell>
        </row>
        <row r="231">
          <cell r="I231">
            <v>671335</v>
          </cell>
          <cell r="J231">
            <v>742844</v>
          </cell>
          <cell r="K231">
            <v>771650</v>
          </cell>
          <cell r="L231">
            <v>1277239</v>
          </cell>
          <cell r="M231">
            <v>1373258</v>
          </cell>
          <cell r="N231">
            <v>1489155</v>
          </cell>
          <cell r="O231">
            <v>1300261</v>
          </cell>
          <cell r="P231">
            <v>200924</v>
          </cell>
          <cell r="Q231">
            <v>166528</v>
          </cell>
          <cell r="R231">
            <v>172765</v>
          </cell>
          <cell r="S231">
            <v>179410</v>
          </cell>
          <cell r="T231">
            <v>188900</v>
          </cell>
          <cell r="U231">
            <v>179477</v>
          </cell>
          <cell r="V231">
            <v>152314</v>
          </cell>
          <cell r="W231">
            <v>226058</v>
          </cell>
          <cell r="X231">
            <v>285472</v>
          </cell>
          <cell r="Y231">
            <v>389854</v>
          </cell>
          <cell r="Z231">
            <v>466580</v>
          </cell>
          <cell r="AA231">
            <v>345506</v>
          </cell>
          <cell r="AB231">
            <v>203759</v>
          </cell>
          <cell r="AC231">
            <v>169061</v>
          </cell>
          <cell r="AD231">
            <v>167643</v>
          </cell>
          <cell r="AE231">
            <v>179602</v>
          </cell>
          <cell r="AF231">
            <v>176876</v>
          </cell>
          <cell r="AG231">
            <v>156816</v>
          </cell>
          <cell r="AI231">
            <v>742844</v>
          </cell>
        </row>
        <row r="232">
          <cell r="I232">
            <v>1118497</v>
          </cell>
          <cell r="J232">
            <v>1242176</v>
          </cell>
          <cell r="K232">
            <v>1370721</v>
          </cell>
          <cell r="L232">
            <v>2188704</v>
          </cell>
          <cell r="M232">
            <v>2308396</v>
          </cell>
          <cell r="N232">
            <v>2628603</v>
          </cell>
          <cell r="O232">
            <v>2449012</v>
          </cell>
          <cell r="P232">
            <v>675849</v>
          </cell>
          <cell r="Q232">
            <v>549785</v>
          </cell>
          <cell r="R232">
            <v>589738</v>
          </cell>
          <cell r="S232">
            <v>585808</v>
          </cell>
          <cell r="T232">
            <v>672941</v>
          </cell>
          <cell r="U232">
            <v>581082</v>
          </cell>
          <cell r="V232">
            <v>565069</v>
          </cell>
          <cell r="W232">
            <v>759698</v>
          </cell>
          <cell r="X232">
            <v>968152</v>
          </cell>
          <cell r="Y232">
            <v>1336555</v>
          </cell>
          <cell r="Z232">
            <v>1407589</v>
          </cell>
          <cell r="AA232">
            <v>1360526</v>
          </cell>
          <cell r="AB232">
            <v>681351</v>
          </cell>
          <cell r="AC232">
            <v>583768</v>
          </cell>
          <cell r="AD232">
            <v>603785</v>
          </cell>
          <cell r="AE232">
            <v>639317</v>
          </cell>
          <cell r="AF232">
            <v>606688</v>
          </cell>
          <cell r="AG232">
            <v>551232</v>
          </cell>
          <cell r="AI232">
            <v>1242176</v>
          </cell>
        </row>
        <row r="233">
          <cell r="I233">
            <v>734353</v>
          </cell>
          <cell r="J233">
            <v>742864</v>
          </cell>
          <cell r="K233">
            <v>855099</v>
          </cell>
          <cell r="L233">
            <v>1331453</v>
          </cell>
          <cell r="M233">
            <v>1378643</v>
          </cell>
          <cell r="N233">
            <v>1575753</v>
          </cell>
          <cell r="O233">
            <v>1532758</v>
          </cell>
          <cell r="P233">
            <v>181597</v>
          </cell>
          <cell r="Q233">
            <v>164116</v>
          </cell>
          <cell r="R233">
            <v>167202</v>
          </cell>
          <cell r="S233">
            <v>174744</v>
          </cell>
          <cell r="T233">
            <v>193949</v>
          </cell>
          <cell r="U233">
            <v>179719</v>
          </cell>
          <cell r="V233">
            <v>167516</v>
          </cell>
          <cell r="W233">
            <v>188646</v>
          </cell>
          <cell r="X233">
            <v>245575</v>
          </cell>
          <cell r="Y233">
            <v>355109</v>
          </cell>
          <cell r="Z233">
            <v>400596</v>
          </cell>
          <cell r="AA233">
            <v>371582</v>
          </cell>
          <cell r="AB233">
            <v>189734</v>
          </cell>
          <cell r="AC233">
            <v>159303</v>
          </cell>
          <cell r="AD233">
            <v>165456</v>
          </cell>
          <cell r="AE233">
            <v>192755</v>
          </cell>
          <cell r="AF233">
            <v>182600</v>
          </cell>
          <cell r="AG233">
            <v>147652</v>
          </cell>
          <cell r="AI233">
            <v>742864</v>
          </cell>
        </row>
        <row r="234">
          <cell r="I234">
            <v>1257339</v>
          </cell>
          <cell r="J234">
            <v>1201636</v>
          </cell>
          <cell r="K234">
            <v>1277132</v>
          </cell>
          <cell r="L234">
            <v>2345632</v>
          </cell>
          <cell r="M234">
            <v>2372373</v>
          </cell>
          <cell r="N234">
            <v>2342256</v>
          </cell>
          <cell r="O234">
            <v>2808763</v>
          </cell>
          <cell r="P234">
            <v>701980</v>
          </cell>
          <cell r="Q234">
            <v>501000</v>
          </cell>
          <cell r="R234">
            <v>571577</v>
          </cell>
          <cell r="S234">
            <v>540695</v>
          </cell>
          <cell r="T234">
            <v>617581</v>
          </cell>
          <cell r="U234">
            <v>556959</v>
          </cell>
          <cell r="V234">
            <v>499376</v>
          </cell>
          <cell r="W234">
            <v>673708</v>
          </cell>
          <cell r="X234">
            <v>855361</v>
          </cell>
          <cell r="Y234">
            <v>1169676</v>
          </cell>
          <cell r="Z234">
            <v>1359452</v>
          </cell>
          <cell r="AA234">
            <v>1312393</v>
          </cell>
          <cell r="AB234">
            <v>684160</v>
          </cell>
          <cell r="AC234">
            <v>547174</v>
          </cell>
          <cell r="AD234">
            <v>500896</v>
          </cell>
          <cell r="AE234">
            <v>587167</v>
          </cell>
          <cell r="AF234">
            <v>607097</v>
          </cell>
          <cell r="AG234">
            <v>478882</v>
          </cell>
          <cell r="AI234">
            <v>1201636</v>
          </cell>
        </row>
        <row r="235">
          <cell r="I235">
            <v>1147159</v>
          </cell>
          <cell r="J235">
            <v>1085667</v>
          </cell>
          <cell r="K235">
            <v>1320958</v>
          </cell>
          <cell r="L235">
            <v>2452605</v>
          </cell>
          <cell r="M235">
            <v>2449001</v>
          </cell>
          <cell r="N235">
            <v>2648465</v>
          </cell>
          <cell r="O235">
            <v>2938104</v>
          </cell>
          <cell r="P235">
            <v>1127369</v>
          </cell>
          <cell r="Q235">
            <v>720929</v>
          </cell>
          <cell r="R235">
            <v>732905</v>
          </cell>
          <cell r="S235">
            <v>839916</v>
          </cell>
          <cell r="T235">
            <v>830711</v>
          </cell>
          <cell r="U235">
            <v>799463</v>
          </cell>
          <cell r="V235">
            <v>731235</v>
          </cell>
          <cell r="W235">
            <v>998633</v>
          </cell>
          <cell r="X235">
            <v>1255376</v>
          </cell>
          <cell r="Y235">
            <v>1887384</v>
          </cell>
          <cell r="Z235">
            <v>2123348</v>
          </cell>
          <cell r="AA235">
            <v>2177206</v>
          </cell>
          <cell r="AB235">
            <v>1076392</v>
          </cell>
          <cell r="AC235">
            <v>843553</v>
          </cell>
          <cell r="AD235">
            <v>764991</v>
          </cell>
          <cell r="AE235">
            <v>858862</v>
          </cell>
          <cell r="AF235">
            <v>854777</v>
          </cell>
          <cell r="AG235">
            <v>716992</v>
          </cell>
          <cell r="AI235">
            <v>1085667</v>
          </cell>
        </row>
        <row r="236">
          <cell r="I236">
            <v>1958575</v>
          </cell>
          <cell r="J236">
            <v>2045367</v>
          </cell>
          <cell r="K236">
            <v>2323682</v>
          </cell>
          <cell r="L236">
            <v>3879658</v>
          </cell>
          <cell r="M236">
            <v>4016068</v>
          </cell>
          <cell r="N236">
            <v>4158498</v>
          </cell>
          <cell r="O236">
            <v>4857819</v>
          </cell>
          <cell r="P236">
            <v>1986398</v>
          </cell>
          <cell r="Q236">
            <v>1310480</v>
          </cell>
          <cell r="R236">
            <v>1207248</v>
          </cell>
          <cell r="S236">
            <v>1450625</v>
          </cell>
          <cell r="T236">
            <v>1524384</v>
          </cell>
          <cell r="U236">
            <v>1357298</v>
          </cell>
          <cell r="V236">
            <v>1358761</v>
          </cell>
          <cell r="W236">
            <v>1666474</v>
          </cell>
          <cell r="X236">
            <v>2134563</v>
          </cell>
          <cell r="Y236">
            <v>2960603</v>
          </cell>
          <cell r="Z236">
            <v>3310612</v>
          </cell>
          <cell r="AA236">
            <v>3500156</v>
          </cell>
          <cell r="AB236">
            <v>1873009</v>
          </cell>
          <cell r="AC236">
            <v>1469007</v>
          </cell>
          <cell r="AD236">
            <v>1323049</v>
          </cell>
          <cell r="AE236">
            <v>1498896</v>
          </cell>
          <cell r="AF236">
            <v>1475919</v>
          </cell>
          <cell r="AG236">
            <v>1243016</v>
          </cell>
          <cell r="AI236">
            <v>2045367</v>
          </cell>
        </row>
        <row r="238"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-404</v>
          </cell>
          <cell r="N238">
            <v>0</v>
          </cell>
          <cell r="O238">
            <v>209633</v>
          </cell>
          <cell r="P238">
            <v>132279</v>
          </cell>
          <cell r="Q238">
            <v>131303</v>
          </cell>
          <cell r="R238">
            <v>134353</v>
          </cell>
          <cell r="S238">
            <v>167023</v>
          </cell>
          <cell r="T238">
            <v>137090</v>
          </cell>
          <cell r="U238">
            <v>130842</v>
          </cell>
          <cell r="V238">
            <v>171307</v>
          </cell>
          <cell r="W238">
            <v>186642</v>
          </cell>
          <cell r="X238">
            <v>257743</v>
          </cell>
          <cell r="Y238">
            <v>338154</v>
          </cell>
          <cell r="Z238">
            <v>328819</v>
          </cell>
          <cell r="AA238">
            <v>204325</v>
          </cell>
          <cell r="AB238">
            <v>144218</v>
          </cell>
          <cell r="AC238">
            <v>122328</v>
          </cell>
          <cell r="AD238">
            <v>161918</v>
          </cell>
          <cell r="AE238">
            <v>142569</v>
          </cell>
          <cell r="AF238">
            <v>128133</v>
          </cell>
          <cell r="AG238">
            <v>118228</v>
          </cell>
          <cell r="AI238">
            <v>0</v>
          </cell>
        </row>
        <row r="239"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-1353</v>
          </cell>
          <cell r="O239">
            <v>803778</v>
          </cell>
          <cell r="P239">
            <v>503303</v>
          </cell>
          <cell r="Q239">
            <v>481911</v>
          </cell>
          <cell r="R239">
            <v>509198</v>
          </cell>
          <cell r="S239">
            <v>594678</v>
          </cell>
          <cell r="T239">
            <v>547319</v>
          </cell>
          <cell r="U239">
            <v>520278</v>
          </cell>
          <cell r="V239">
            <v>656027</v>
          </cell>
          <cell r="W239">
            <v>827583</v>
          </cell>
          <cell r="X239">
            <v>1071913</v>
          </cell>
          <cell r="Y239">
            <v>1313740</v>
          </cell>
          <cell r="Z239">
            <v>1333192</v>
          </cell>
          <cell r="AA239">
            <v>881053</v>
          </cell>
          <cell r="AB239">
            <v>593396</v>
          </cell>
          <cell r="AC239">
            <v>471072</v>
          </cell>
          <cell r="AD239">
            <v>615079</v>
          </cell>
          <cell r="AE239">
            <v>605100</v>
          </cell>
          <cell r="AF239">
            <v>468751</v>
          </cell>
          <cell r="AG239">
            <v>485552</v>
          </cell>
          <cell r="AI239">
            <v>0</v>
          </cell>
        </row>
        <row r="240"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-195</v>
          </cell>
          <cell r="N240">
            <v>-1373</v>
          </cell>
          <cell r="O240">
            <v>998674</v>
          </cell>
          <cell r="P240">
            <v>592397</v>
          </cell>
          <cell r="Q240">
            <v>588859</v>
          </cell>
          <cell r="R240">
            <v>659974</v>
          </cell>
          <cell r="S240">
            <v>697979</v>
          </cell>
          <cell r="T240">
            <v>657345</v>
          </cell>
          <cell r="U240">
            <v>605196</v>
          </cell>
          <cell r="V240">
            <v>727039</v>
          </cell>
          <cell r="W240">
            <v>991778</v>
          </cell>
          <cell r="X240">
            <v>1188482</v>
          </cell>
          <cell r="Y240">
            <v>1508441</v>
          </cell>
          <cell r="Z240">
            <v>1494803</v>
          </cell>
          <cell r="AA240">
            <v>1004000</v>
          </cell>
          <cell r="AB240">
            <v>684521</v>
          </cell>
          <cell r="AC240">
            <v>591344</v>
          </cell>
          <cell r="AD240">
            <v>716122</v>
          </cell>
          <cell r="AE240">
            <v>667548</v>
          </cell>
          <cell r="AF240">
            <v>620985</v>
          </cell>
          <cell r="AG240">
            <v>569637</v>
          </cell>
          <cell r="AI240">
            <v>0</v>
          </cell>
        </row>
        <row r="241">
          <cell r="I241">
            <v>0</v>
          </cell>
          <cell r="J241">
            <v>-1979</v>
          </cell>
          <cell r="K241">
            <v>0</v>
          </cell>
          <cell r="L241">
            <v>0</v>
          </cell>
          <cell r="M241">
            <v>0</v>
          </cell>
          <cell r="N241">
            <v>-1492</v>
          </cell>
          <cell r="O241">
            <v>1244336</v>
          </cell>
          <cell r="P241">
            <v>705916</v>
          </cell>
          <cell r="Q241">
            <v>707193</v>
          </cell>
          <cell r="R241">
            <v>776802</v>
          </cell>
          <cell r="S241">
            <v>834366</v>
          </cell>
          <cell r="T241">
            <v>854572</v>
          </cell>
          <cell r="U241">
            <v>748003</v>
          </cell>
          <cell r="V241">
            <v>835937</v>
          </cell>
          <cell r="W241">
            <v>1248060</v>
          </cell>
          <cell r="X241">
            <v>1476275</v>
          </cell>
          <cell r="Y241">
            <v>1970133</v>
          </cell>
          <cell r="Z241">
            <v>1851370</v>
          </cell>
          <cell r="AA241">
            <v>1248265</v>
          </cell>
          <cell r="AB241">
            <v>835100</v>
          </cell>
          <cell r="AC241">
            <v>743577</v>
          </cell>
          <cell r="AD241">
            <v>863903</v>
          </cell>
          <cell r="AE241">
            <v>791955</v>
          </cell>
          <cell r="AF241">
            <v>747098</v>
          </cell>
          <cell r="AG241">
            <v>712571</v>
          </cell>
          <cell r="AI241">
            <v>-1979</v>
          </cell>
        </row>
        <row r="242"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483629</v>
          </cell>
          <cell r="P242">
            <v>286728</v>
          </cell>
          <cell r="Q242">
            <v>289906</v>
          </cell>
          <cell r="R242">
            <v>326341</v>
          </cell>
          <cell r="S242">
            <v>344701</v>
          </cell>
          <cell r="T242">
            <v>327827</v>
          </cell>
          <cell r="U242">
            <v>307067</v>
          </cell>
          <cell r="V242">
            <v>342634</v>
          </cell>
          <cell r="W242">
            <v>495271</v>
          </cell>
          <cell r="X242">
            <v>554729</v>
          </cell>
          <cell r="Y242">
            <v>692389</v>
          </cell>
          <cell r="Z242">
            <v>778146</v>
          </cell>
          <cell r="AA242">
            <v>513869</v>
          </cell>
          <cell r="AB242">
            <v>312656</v>
          </cell>
          <cell r="AC242">
            <v>311013</v>
          </cell>
          <cell r="AD242">
            <v>372463</v>
          </cell>
          <cell r="AE242">
            <v>336494</v>
          </cell>
          <cell r="AF242">
            <v>318771</v>
          </cell>
          <cell r="AG242">
            <v>277631</v>
          </cell>
          <cell r="AI242">
            <v>0</v>
          </cell>
        </row>
        <row r="243"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-14</v>
          </cell>
          <cell r="O243">
            <v>1124880</v>
          </cell>
          <cell r="P243">
            <v>683277</v>
          </cell>
          <cell r="Q243">
            <v>661011</v>
          </cell>
          <cell r="R243">
            <v>735148</v>
          </cell>
          <cell r="S243">
            <v>800367</v>
          </cell>
          <cell r="T243">
            <v>810577</v>
          </cell>
          <cell r="U243">
            <v>695938</v>
          </cell>
          <cell r="V243">
            <v>740657</v>
          </cell>
          <cell r="W243">
            <v>1100162</v>
          </cell>
          <cell r="X243">
            <v>1291649</v>
          </cell>
          <cell r="Y243">
            <v>1668965</v>
          </cell>
          <cell r="Z243">
            <v>1748177</v>
          </cell>
          <cell r="AA243">
            <v>1224185</v>
          </cell>
          <cell r="AB243">
            <v>743224</v>
          </cell>
          <cell r="AC243">
            <v>657769</v>
          </cell>
          <cell r="AD243">
            <v>848856</v>
          </cell>
          <cell r="AE243">
            <v>775547</v>
          </cell>
          <cell r="AF243">
            <v>727551</v>
          </cell>
          <cell r="AG243">
            <v>637911</v>
          </cell>
          <cell r="AI243">
            <v>0</v>
          </cell>
        </row>
        <row r="244"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-2830</v>
          </cell>
          <cell r="N244">
            <v>0</v>
          </cell>
          <cell r="O244">
            <v>1665636</v>
          </cell>
          <cell r="P244">
            <v>1018243</v>
          </cell>
          <cell r="Q244">
            <v>909469</v>
          </cell>
          <cell r="R244">
            <v>1028572</v>
          </cell>
          <cell r="S244">
            <v>1049545</v>
          </cell>
          <cell r="T244">
            <v>1147036</v>
          </cell>
          <cell r="U244">
            <v>925282</v>
          </cell>
          <cell r="V244">
            <v>1008736</v>
          </cell>
          <cell r="W244">
            <v>1723836</v>
          </cell>
          <cell r="X244">
            <v>1874176</v>
          </cell>
          <cell r="Y244">
            <v>2467096</v>
          </cell>
          <cell r="Z244">
            <v>2654869</v>
          </cell>
          <cell r="AA244">
            <v>1909572</v>
          </cell>
          <cell r="AB244">
            <v>1102564</v>
          </cell>
          <cell r="AC244">
            <v>964900</v>
          </cell>
          <cell r="AD244">
            <v>1086431</v>
          </cell>
          <cell r="AE244">
            <v>1052381</v>
          </cell>
          <cell r="AF244">
            <v>1003492</v>
          </cell>
          <cell r="AG244">
            <v>915420</v>
          </cell>
          <cell r="AI244">
            <v>0</v>
          </cell>
        </row>
        <row r="245"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-3402</v>
          </cell>
          <cell r="O245">
            <v>581796</v>
          </cell>
          <cell r="P245">
            <v>513974</v>
          </cell>
          <cell r="Q245">
            <v>502267</v>
          </cell>
          <cell r="R245">
            <v>539853</v>
          </cell>
          <cell r="S245">
            <v>561560</v>
          </cell>
          <cell r="T245">
            <v>608768</v>
          </cell>
          <cell r="U245">
            <v>509735</v>
          </cell>
          <cell r="V245">
            <v>545485</v>
          </cell>
          <cell r="W245">
            <v>830535</v>
          </cell>
          <cell r="X245">
            <v>931934</v>
          </cell>
          <cell r="Y245">
            <v>1215789</v>
          </cell>
          <cell r="Z245">
            <v>1408111</v>
          </cell>
          <cell r="AA245">
            <v>945975</v>
          </cell>
          <cell r="AB245">
            <v>607068</v>
          </cell>
          <cell r="AC245">
            <v>530191</v>
          </cell>
          <cell r="AD245">
            <v>577271</v>
          </cell>
          <cell r="AE245">
            <v>562609</v>
          </cell>
          <cell r="AF245">
            <v>573381</v>
          </cell>
          <cell r="AG245">
            <v>474704</v>
          </cell>
          <cell r="AI245">
            <v>0</v>
          </cell>
        </row>
        <row r="246"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154734</v>
          </cell>
          <cell r="P246">
            <v>159447</v>
          </cell>
          <cell r="Q246">
            <v>138055</v>
          </cell>
          <cell r="R246">
            <v>139775</v>
          </cell>
          <cell r="S246">
            <v>147450</v>
          </cell>
          <cell r="T246">
            <v>161349</v>
          </cell>
          <cell r="U246">
            <v>142278</v>
          </cell>
          <cell r="V246">
            <v>143256</v>
          </cell>
          <cell r="W246">
            <v>241660</v>
          </cell>
          <cell r="X246">
            <v>287703</v>
          </cell>
          <cell r="Y246">
            <v>373956</v>
          </cell>
          <cell r="Z246">
            <v>441581</v>
          </cell>
          <cell r="AA246">
            <v>298179</v>
          </cell>
          <cell r="AB246">
            <v>178625</v>
          </cell>
          <cell r="AC246">
            <v>141587</v>
          </cell>
          <cell r="AD246">
            <v>152533</v>
          </cell>
          <cell r="AE246">
            <v>152153</v>
          </cell>
          <cell r="AF246">
            <v>157532</v>
          </cell>
          <cell r="AG246">
            <v>128205</v>
          </cell>
          <cell r="AI246">
            <v>0</v>
          </cell>
        </row>
        <row r="247">
          <cell r="I247">
            <v>0</v>
          </cell>
          <cell r="J247">
            <v>0</v>
          </cell>
          <cell r="K247">
            <v>0</v>
          </cell>
          <cell r="L247">
            <v>-1163</v>
          </cell>
          <cell r="M247">
            <v>0</v>
          </cell>
          <cell r="N247">
            <v>8</v>
          </cell>
          <cell r="O247">
            <v>186</v>
          </cell>
          <cell r="P247">
            <v>900948</v>
          </cell>
          <cell r="Q247">
            <v>690718</v>
          </cell>
          <cell r="R247">
            <v>779693</v>
          </cell>
          <cell r="S247">
            <v>795600</v>
          </cell>
          <cell r="T247">
            <v>822699</v>
          </cell>
          <cell r="U247">
            <v>771305</v>
          </cell>
          <cell r="V247">
            <v>724234</v>
          </cell>
          <cell r="W247">
            <v>1271090</v>
          </cell>
          <cell r="X247">
            <v>1523616</v>
          </cell>
          <cell r="Y247">
            <v>2024316</v>
          </cell>
          <cell r="Z247">
            <v>2127418</v>
          </cell>
          <cell r="AA247">
            <v>1620248</v>
          </cell>
          <cell r="AB247">
            <v>927628</v>
          </cell>
          <cell r="AC247">
            <v>760970</v>
          </cell>
          <cell r="AD247">
            <v>835909</v>
          </cell>
          <cell r="AE247">
            <v>778756</v>
          </cell>
          <cell r="AF247">
            <v>790631</v>
          </cell>
          <cell r="AG247">
            <v>682962</v>
          </cell>
          <cell r="AI247">
            <v>0</v>
          </cell>
        </row>
        <row r="248"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-942</v>
          </cell>
          <cell r="O248">
            <v>2402</v>
          </cell>
          <cell r="P248">
            <v>1072278</v>
          </cell>
          <cell r="Q248">
            <v>874411</v>
          </cell>
          <cell r="R248">
            <v>906646</v>
          </cell>
          <cell r="S248">
            <v>845397</v>
          </cell>
          <cell r="T248">
            <v>1050930</v>
          </cell>
          <cell r="U248">
            <v>886520</v>
          </cell>
          <cell r="V248">
            <v>866384</v>
          </cell>
          <cell r="W248">
            <v>1446697</v>
          </cell>
          <cell r="X248">
            <v>1691371</v>
          </cell>
          <cell r="Y248">
            <v>2337802</v>
          </cell>
          <cell r="Z248">
            <v>2523007</v>
          </cell>
          <cell r="AA248">
            <v>1890485</v>
          </cell>
          <cell r="AB248">
            <v>1112368</v>
          </cell>
          <cell r="AC248">
            <v>886223</v>
          </cell>
          <cell r="AD248">
            <v>957786</v>
          </cell>
          <cell r="AE248">
            <v>986788</v>
          </cell>
          <cell r="AF248">
            <v>916866</v>
          </cell>
          <cell r="AG248">
            <v>852011</v>
          </cell>
          <cell r="AI248">
            <v>0</v>
          </cell>
        </row>
        <row r="249">
          <cell r="I249">
            <v>0</v>
          </cell>
          <cell r="J249">
            <v>0</v>
          </cell>
          <cell r="K249">
            <v>0</v>
          </cell>
          <cell r="L249">
            <v>-11</v>
          </cell>
          <cell r="M249">
            <v>22</v>
          </cell>
          <cell r="N249">
            <v>0</v>
          </cell>
          <cell r="O249">
            <v>531</v>
          </cell>
          <cell r="P249">
            <v>483025</v>
          </cell>
          <cell r="Q249">
            <v>378885</v>
          </cell>
          <cell r="R249">
            <v>403581</v>
          </cell>
          <cell r="S249">
            <v>416523</v>
          </cell>
          <cell r="T249">
            <v>431265</v>
          </cell>
          <cell r="U249">
            <v>392214</v>
          </cell>
          <cell r="V249">
            <v>396809</v>
          </cell>
          <cell r="W249">
            <v>600579</v>
          </cell>
          <cell r="X249">
            <v>710612</v>
          </cell>
          <cell r="Y249">
            <v>983503</v>
          </cell>
          <cell r="Z249">
            <v>1169821</v>
          </cell>
          <cell r="AA249">
            <v>778324</v>
          </cell>
          <cell r="AB249">
            <v>493481</v>
          </cell>
          <cell r="AC249">
            <v>405142</v>
          </cell>
          <cell r="AD249">
            <v>419560</v>
          </cell>
          <cell r="AE249">
            <v>424662</v>
          </cell>
          <cell r="AF249">
            <v>404581</v>
          </cell>
          <cell r="AG249">
            <v>358744</v>
          </cell>
          <cell r="AI249">
            <v>0</v>
          </cell>
        </row>
        <row r="250"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-823</v>
          </cell>
          <cell r="O250">
            <v>1132</v>
          </cell>
          <cell r="P250">
            <v>455976</v>
          </cell>
          <cell r="Q250">
            <v>422243</v>
          </cell>
          <cell r="R250">
            <v>401800</v>
          </cell>
          <cell r="S250">
            <v>396140</v>
          </cell>
          <cell r="T250">
            <v>447110</v>
          </cell>
          <cell r="U250">
            <v>391814</v>
          </cell>
          <cell r="V250">
            <v>394980</v>
          </cell>
          <cell r="W250">
            <v>588653</v>
          </cell>
          <cell r="X250">
            <v>697330</v>
          </cell>
          <cell r="Y250">
            <v>919330</v>
          </cell>
          <cell r="Z250">
            <v>1088506</v>
          </cell>
          <cell r="AA250">
            <v>730587</v>
          </cell>
          <cell r="AB250">
            <v>493012</v>
          </cell>
          <cell r="AC250">
            <v>383769</v>
          </cell>
          <cell r="AD250">
            <v>400794</v>
          </cell>
          <cell r="AE250">
            <v>409650</v>
          </cell>
          <cell r="AF250">
            <v>393088</v>
          </cell>
          <cell r="AG250">
            <v>355904</v>
          </cell>
          <cell r="AI250">
            <v>0</v>
          </cell>
        </row>
        <row r="251"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38</v>
          </cell>
          <cell r="O251">
            <v>0</v>
          </cell>
          <cell r="P251">
            <v>865781</v>
          </cell>
          <cell r="Q251">
            <v>720267</v>
          </cell>
          <cell r="R251">
            <v>776581</v>
          </cell>
          <cell r="S251">
            <v>722006</v>
          </cell>
          <cell r="T251">
            <v>787999</v>
          </cell>
          <cell r="U251">
            <v>738616</v>
          </cell>
          <cell r="V251">
            <v>668770</v>
          </cell>
          <cell r="W251">
            <v>1137339</v>
          </cell>
          <cell r="X251">
            <v>1379993</v>
          </cell>
          <cell r="Y251">
            <v>1886364</v>
          </cell>
          <cell r="Z251">
            <v>2170827</v>
          </cell>
          <cell r="AA251">
            <v>1688725</v>
          </cell>
          <cell r="AB251">
            <v>938500</v>
          </cell>
          <cell r="AC251">
            <v>818107</v>
          </cell>
          <cell r="AD251">
            <v>748951</v>
          </cell>
          <cell r="AE251">
            <v>773452</v>
          </cell>
          <cell r="AF251">
            <v>789824</v>
          </cell>
          <cell r="AG251">
            <v>684132</v>
          </cell>
          <cell r="AI251">
            <v>0</v>
          </cell>
        </row>
        <row r="252"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-1</v>
          </cell>
          <cell r="N252">
            <v>-890</v>
          </cell>
          <cell r="O252">
            <v>561</v>
          </cell>
          <cell r="P252">
            <v>550470</v>
          </cell>
          <cell r="Q252">
            <v>460406</v>
          </cell>
          <cell r="R252">
            <v>496786</v>
          </cell>
          <cell r="S252">
            <v>505756</v>
          </cell>
          <cell r="T252">
            <v>514854</v>
          </cell>
          <cell r="U252">
            <v>517004</v>
          </cell>
          <cell r="V252">
            <v>435360</v>
          </cell>
          <cell r="W252">
            <v>634854</v>
          </cell>
          <cell r="X252">
            <v>810370</v>
          </cell>
          <cell r="Y252">
            <v>1063144</v>
          </cell>
          <cell r="Z252">
            <v>1271552</v>
          </cell>
          <cell r="AA252">
            <v>943795</v>
          </cell>
          <cell r="AB252">
            <v>588207</v>
          </cell>
          <cell r="AC252">
            <v>493896</v>
          </cell>
          <cell r="AD252">
            <v>501953</v>
          </cell>
          <cell r="AE252">
            <v>532526</v>
          </cell>
          <cell r="AF252">
            <v>527901</v>
          </cell>
          <cell r="AG252">
            <v>455624</v>
          </cell>
          <cell r="AI252">
            <v>0</v>
          </cell>
        </row>
        <row r="253"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-799</v>
          </cell>
          <cell r="N253">
            <v>0</v>
          </cell>
          <cell r="O253">
            <v>2472</v>
          </cell>
          <cell r="P253">
            <v>649995</v>
          </cell>
          <cell r="Q253">
            <v>523254</v>
          </cell>
          <cell r="R253">
            <v>560249</v>
          </cell>
          <cell r="S253">
            <v>566867</v>
          </cell>
          <cell r="T253">
            <v>605919</v>
          </cell>
          <cell r="U253">
            <v>564094</v>
          </cell>
          <cell r="V253">
            <v>538194</v>
          </cell>
          <cell r="W253">
            <v>729078</v>
          </cell>
          <cell r="X253">
            <v>949347</v>
          </cell>
          <cell r="Y253">
            <v>1278292</v>
          </cell>
          <cell r="Z253">
            <v>1435009</v>
          </cell>
          <cell r="AA253">
            <v>1254071</v>
          </cell>
          <cell r="AB253">
            <v>710157</v>
          </cell>
          <cell r="AC253">
            <v>586552</v>
          </cell>
          <cell r="AD253">
            <v>580217</v>
          </cell>
          <cell r="AE253">
            <v>625860</v>
          </cell>
          <cell r="AF253">
            <v>611319</v>
          </cell>
          <cell r="AG253">
            <v>513989</v>
          </cell>
          <cell r="AI253">
            <v>0</v>
          </cell>
        </row>
        <row r="254"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-5897</v>
          </cell>
          <cell r="N254">
            <v>-3375</v>
          </cell>
          <cell r="O254">
            <v>-1229</v>
          </cell>
          <cell r="P254">
            <v>624745</v>
          </cell>
          <cell r="Q254">
            <v>517452</v>
          </cell>
          <cell r="R254">
            <v>524695</v>
          </cell>
          <cell r="S254">
            <v>534446</v>
          </cell>
          <cell r="T254">
            <v>617033</v>
          </cell>
          <cell r="U254">
            <v>494797</v>
          </cell>
          <cell r="V254">
            <v>526894</v>
          </cell>
          <cell r="W254">
            <v>685500</v>
          </cell>
          <cell r="X254">
            <v>872529</v>
          </cell>
          <cell r="Y254">
            <v>1191667</v>
          </cell>
          <cell r="Z254">
            <v>1336228</v>
          </cell>
          <cell r="AA254">
            <v>1264505</v>
          </cell>
          <cell r="AB254">
            <v>667833</v>
          </cell>
          <cell r="AC254">
            <v>584662</v>
          </cell>
          <cell r="AD254">
            <v>509606</v>
          </cell>
          <cell r="AE254">
            <v>601733</v>
          </cell>
          <cell r="AF254">
            <v>589553</v>
          </cell>
          <cell r="AG254">
            <v>490864</v>
          </cell>
          <cell r="AI254">
            <v>0</v>
          </cell>
        </row>
        <row r="255">
          <cell r="I255">
            <v>0</v>
          </cell>
          <cell r="J255">
            <v>58</v>
          </cell>
          <cell r="K255">
            <v>62</v>
          </cell>
          <cell r="L255">
            <v>72</v>
          </cell>
          <cell r="M255">
            <v>0</v>
          </cell>
          <cell r="N255">
            <v>0</v>
          </cell>
          <cell r="O255">
            <v>-3061</v>
          </cell>
          <cell r="P255">
            <v>819928</v>
          </cell>
          <cell r="Q255">
            <v>610156</v>
          </cell>
          <cell r="R255">
            <v>667943</v>
          </cell>
          <cell r="S255">
            <v>662160</v>
          </cell>
          <cell r="T255">
            <v>720061</v>
          </cell>
          <cell r="U255">
            <v>704140</v>
          </cell>
          <cell r="V255">
            <v>633068</v>
          </cell>
          <cell r="W255">
            <v>812041</v>
          </cell>
          <cell r="X255">
            <v>1022334</v>
          </cell>
          <cell r="Y255">
            <v>1367148</v>
          </cell>
          <cell r="Z255">
            <v>1527867</v>
          </cell>
          <cell r="AA255">
            <v>1538871</v>
          </cell>
          <cell r="AB255">
            <v>859542</v>
          </cell>
          <cell r="AC255">
            <v>704517</v>
          </cell>
          <cell r="AD255">
            <v>640672</v>
          </cell>
          <cell r="AE255">
            <v>715600</v>
          </cell>
          <cell r="AF255">
            <v>711172</v>
          </cell>
          <cell r="AG255">
            <v>599263</v>
          </cell>
          <cell r="AI255">
            <v>58</v>
          </cell>
        </row>
        <row r="256">
          <cell r="I256">
            <v>0</v>
          </cell>
          <cell r="J256">
            <v>0</v>
          </cell>
          <cell r="K256">
            <v>0</v>
          </cell>
          <cell r="L256">
            <v>-735</v>
          </cell>
          <cell r="M256">
            <v>0</v>
          </cell>
          <cell r="N256">
            <v>-2965</v>
          </cell>
          <cell r="O256">
            <v>1053</v>
          </cell>
          <cell r="P256">
            <v>474252</v>
          </cell>
          <cell r="Q256">
            <v>355399</v>
          </cell>
          <cell r="R256">
            <v>328402</v>
          </cell>
          <cell r="S256">
            <v>392072</v>
          </cell>
          <cell r="T256">
            <v>361954</v>
          </cell>
          <cell r="U256">
            <v>351859</v>
          </cell>
          <cell r="V256">
            <v>380927</v>
          </cell>
          <cell r="W256">
            <v>466181</v>
          </cell>
          <cell r="X256">
            <v>602766</v>
          </cell>
          <cell r="Y256">
            <v>858539</v>
          </cell>
          <cell r="Z256">
            <v>940509</v>
          </cell>
          <cell r="AA256">
            <v>957121</v>
          </cell>
          <cell r="AB256">
            <v>502410</v>
          </cell>
          <cell r="AC256">
            <v>407644</v>
          </cell>
          <cell r="AD256">
            <v>319207</v>
          </cell>
          <cell r="AE256">
            <v>401607</v>
          </cell>
          <cell r="AF256">
            <v>364442</v>
          </cell>
          <cell r="AG256">
            <v>330811</v>
          </cell>
          <cell r="AI256">
            <v>0</v>
          </cell>
        </row>
        <row r="257"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-1001</v>
          </cell>
          <cell r="O257">
            <v>-3621</v>
          </cell>
          <cell r="P257">
            <v>862146</v>
          </cell>
          <cell r="Q257">
            <v>600578</v>
          </cell>
          <cell r="R257">
            <v>593373</v>
          </cell>
          <cell r="S257">
            <v>640785</v>
          </cell>
          <cell r="T257">
            <v>692655</v>
          </cell>
          <cell r="U257">
            <v>604392</v>
          </cell>
          <cell r="V257">
            <v>629634</v>
          </cell>
          <cell r="W257">
            <v>766187</v>
          </cell>
          <cell r="X257">
            <v>946872</v>
          </cell>
          <cell r="Y257">
            <v>1286453</v>
          </cell>
          <cell r="Z257">
            <v>1570847</v>
          </cell>
          <cell r="AA257">
            <v>1626408</v>
          </cell>
          <cell r="AB257">
            <v>868804</v>
          </cell>
          <cell r="AC257">
            <v>662860</v>
          </cell>
          <cell r="AD257">
            <v>655734</v>
          </cell>
          <cell r="AE257">
            <v>689509</v>
          </cell>
          <cell r="AF257">
            <v>684737</v>
          </cell>
          <cell r="AG257">
            <v>601315</v>
          </cell>
          <cell r="AI257">
            <v>0</v>
          </cell>
        </row>
        <row r="259">
          <cell r="I259">
            <v>0</v>
          </cell>
          <cell r="J259">
            <v>194</v>
          </cell>
          <cell r="K259">
            <v>119</v>
          </cell>
          <cell r="L259">
            <v>0</v>
          </cell>
          <cell r="M259">
            <v>0</v>
          </cell>
          <cell r="N259">
            <v>0</v>
          </cell>
          <cell r="O259">
            <v>77714</v>
          </cell>
          <cell r="P259">
            <v>69711</v>
          </cell>
          <cell r="Q259">
            <v>66493</v>
          </cell>
          <cell r="R259">
            <v>76524</v>
          </cell>
          <cell r="S259">
            <v>80197</v>
          </cell>
          <cell r="T259">
            <v>68129</v>
          </cell>
          <cell r="U259">
            <v>76488</v>
          </cell>
          <cell r="V259">
            <v>78491</v>
          </cell>
          <cell r="W259">
            <v>75517</v>
          </cell>
          <cell r="X259">
            <v>91182</v>
          </cell>
          <cell r="Y259">
            <v>105116</v>
          </cell>
          <cell r="Z259">
            <v>106091</v>
          </cell>
          <cell r="AA259">
            <v>86879</v>
          </cell>
          <cell r="AB259">
            <v>70136</v>
          </cell>
          <cell r="AC259">
            <v>76377</v>
          </cell>
          <cell r="AD259">
            <v>88400</v>
          </cell>
          <cell r="AE259">
            <v>82810</v>
          </cell>
          <cell r="AF259">
            <v>71952</v>
          </cell>
          <cell r="AG259">
            <v>76009</v>
          </cell>
          <cell r="AI259">
            <v>194</v>
          </cell>
        </row>
        <row r="260"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-60</v>
          </cell>
          <cell r="O260">
            <v>39660</v>
          </cell>
          <cell r="P260">
            <v>42301</v>
          </cell>
          <cell r="Q260">
            <v>43489</v>
          </cell>
          <cell r="R260">
            <v>45711</v>
          </cell>
          <cell r="S260">
            <v>52705</v>
          </cell>
          <cell r="T260">
            <v>47301</v>
          </cell>
          <cell r="U260">
            <v>45069</v>
          </cell>
          <cell r="V260">
            <v>42541</v>
          </cell>
          <cell r="W260">
            <v>46258</v>
          </cell>
          <cell r="X260">
            <v>48500</v>
          </cell>
          <cell r="Y260">
            <v>62192</v>
          </cell>
          <cell r="Z260">
            <v>65566</v>
          </cell>
          <cell r="AA260">
            <v>48905</v>
          </cell>
          <cell r="AB260">
            <v>42449</v>
          </cell>
          <cell r="AC260">
            <v>44985</v>
          </cell>
          <cell r="AD260">
            <v>53117</v>
          </cell>
          <cell r="AE260">
            <v>45908</v>
          </cell>
          <cell r="AF260">
            <v>52256</v>
          </cell>
          <cell r="AG260">
            <v>42221</v>
          </cell>
          <cell r="AI260">
            <v>0</v>
          </cell>
        </row>
        <row r="261"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-51</v>
          </cell>
          <cell r="O261">
            <v>293396</v>
          </cell>
          <cell r="P261">
            <v>258024</v>
          </cell>
          <cell r="Q261">
            <v>295214</v>
          </cell>
          <cell r="R261">
            <v>282790</v>
          </cell>
          <cell r="S261">
            <v>264545</v>
          </cell>
          <cell r="T261">
            <v>275765</v>
          </cell>
          <cell r="U261">
            <v>247762</v>
          </cell>
          <cell r="V261">
            <v>281274</v>
          </cell>
          <cell r="W261">
            <v>273435</v>
          </cell>
          <cell r="X261">
            <v>280373</v>
          </cell>
          <cell r="Y261">
            <v>319308</v>
          </cell>
          <cell r="Z261">
            <v>299466</v>
          </cell>
          <cell r="AA261">
            <v>273387</v>
          </cell>
          <cell r="AB261">
            <v>249883</v>
          </cell>
          <cell r="AC261">
            <v>243573</v>
          </cell>
          <cell r="AD261">
            <v>268024</v>
          </cell>
          <cell r="AE261">
            <v>258762</v>
          </cell>
          <cell r="AF261">
            <v>261501</v>
          </cell>
          <cell r="AG261">
            <v>220337</v>
          </cell>
          <cell r="AI261">
            <v>0</v>
          </cell>
        </row>
        <row r="262"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-36</v>
          </cell>
          <cell r="N262">
            <v>0</v>
          </cell>
          <cell r="O262">
            <v>84277</v>
          </cell>
          <cell r="P262">
            <v>64302</v>
          </cell>
          <cell r="Q262">
            <v>71610</v>
          </cell>
          <cell r="R262">
            <v>89484</v>
          </cell>
          <cell r="S262">
            <v>89314</v>
          </cell>
          <cell r="T262">
            <v>89918</v>
          </cell>
          <cell r="U262">
            <v>69367</v>
          </cell>
          <cell r="V262">
            <v>78335</v>
          </cell>
          <cell r="W262">
            <v>86227</v>
          </cell>
          <cell r="X262">
            <v>91630</v>
          </cell>
          <cell r="Y262">
            <v>124079</v>
          </cell>
          <cell r="Z262">
            <v>112158</v>
          </cell>
          <cell r="AA262">
            <v>85570</v>
          </cell>
          <cell r="AB262">
            <v>77984</v>
          </cell>
          <cell r="AC262">
            <v>67166</v>
          </cell>
          <cell r="AD262">
            <v>78231</v>
          </cell>
          <cell r="AE262">
            <v>70001</v>
          </cell>
          <cell r="AF262">
            <v>77463</v>
          </cell>
          <cell r="AG262">
            <v>72847</v>
          </cell>
          <cell r="AI262">
            <v>0</v>
          </cell>
        </row>
        <row r="263"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-556</v>
          </cell>
          <cell r="O263">
            <v>129774</v>
          </cell>
          <cell r="P263">
            <v>92861</v>
          </cell>
          <cell r="Q263">
            <v>98770</v>
          </cell>
          <cell r="R263">
            <v>120489</v>
          </cell>
          <cell r="S263">
            <v>99311</v>
          </cell>
          <cell r="T263">
            <v>102477</v>
          </cell>
          <cell r="U263">
            <v>108316</v>
          </cell>
          <cell r="V263">
            <v>98166</v>
          </cell>
          <cell r="W263">
            <v>110807</v>
          </cell>
          <cell r="X263">
            <v>130929</v>
          </cell>
          <cell r="Y263">
            <v>159672</v>
          </cell>
          <cell r="Z263">
            <v>167660</v>
          </cell>
          <cell r="AA263">
            <v>116181</v>
          </cell>
          <cell r="AB263">
            <v>87650</v>
          </cell>
          <cell r="AC263">
            <v>101576</v>
          </cell>
          <cell r="AD263">
            <v>106197</v>
          </cell>
          <cell r="AE263">
            <v>99519</v>
          </cell>
          <cell r="AF263">
            <v>101522</v>
          </cell>
          <cell r="AG263">
            <v>101747</v>
          </cell>
          <cell r="AI263">
            <v>0</v>
          </cell>
        </row>
        <row r="264"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255691</v>
          </cell>
          <cell r="P264">
            <v>190037</v>
          </cell>
          <cell r="Q264">
            <v>225200</v>
          </cell>
          <cell r="R264">
            <v>225200</v>
          </cell>
          <cell r="S264">
            <v>238967</v>
          </cell>
          <cell r="T264">
            <v>235696</v>
          </cell>
          <cell r="U264">
            <v>255104</v>
          </cell>
          <cell r="V264">
            <v>207773</v>
          </cell>
          <cell r="W264">
            <v>271330</v>
          </cell>
          <cell r="X264">
            <v>311315</v>
          </cell>
          <cell r="Y264">
            <v>362489</v>
          </cell>
          <cell r="Z264">
            <v>382346</v>
          </cell>
          <cell r="AA264">
            <v>269504</v>
          </cell>
          <cell r="AB264">
            <v>221884</v>
          </cell>
          <cell r="AC264">
            <v>227903</v>
          </cell>
          <cell r="AD264">
            <v>274642</v>
          </cell>
          <cell r="AE264">
            <v>254349</v>
          </cell>
          <cell r="AF264">
            <v>249004</v>
          </cell>
          <cell r="AG264">
            <v>226178</v>
          </cell>
          <cell r="AI264">
            <v>0</v>
          </cell>
        </row>
        <row r="265">
          <cell r="I265">
            <v>0</v>
          </cell>
          <cell r="J265">
            <v>0</v>
          </cell>
          <cell r="K265">
            <v>0</v>
          </cell>
          <cell r="L265">
            <v>-170</v>
          </cell>
          <cell r="M265">
            <v>-41</v>
          </cell>
          <cell r="N265">
            <v>-324</v>
          </cell>
          <cell r="O265">
            <v>812385</v>
          </cell>
          <cell r="P265">
            <v>769558</v>
          </cell>
          <cell r="Q265">
            <v>714911</v>
          </cell>
          <cell r="R265">
            <v>838713</v>
          </cell>
          <cell r="S265">
            <v>772316</v>
          </cell>
          <cell r="T265">
            <v>794812</v>
          </cell>
          <cell r="U265">
            <v>773263</v>
          </cell>
          <cell r="V265">
            <v>746984</v>
          </cell>
          <cell r="W265">
            <v>853317</v>
          </cell>
          <cell r="X265">
            <v>596009</v>
          </cell>
          <cell r="Y265">
            <v>191567</v>
          </cell>
          <cell r="Z265">
            <v>490510</v>
          </cell>
          <cell r="AA265">
            <v>420541</v>
          </cell>
          <cell r="AB265">
            <v>507553</v>
          </cell>
          <cell r="AC265">
            <v>854520</v>
          </cell>
          <cell r="AD265">
            <v>823364</v>
          </cell>
          <cell r="AE265">
            <v>235261</v>
          </cell>
          <cell r="AF265">
            <v>474310</v>
          </cell>
          <cell r="AG265">
            <v>272717</v>
          </cell>
          <cell r="AI265">
            <v>0</v>
          </cell>
        </row>
        <row r="266">
          <cell r="I266">
            <v>0</v>
          </cell>
          <cell r="J266">
            <v>33</v>
          </cell>
          <cell r="K266">
            <v>14</v>
          </cell>
          <cell r="L266">
            <v>0</v>
          </cell>
          <cell r="M266">
            <v>0</v>
          </cell>
          <cell r="N266">
            <v>-1015</v>
          </cell>
          <cell r="O266">
            <v>74635</v>
          </cell>
          <cell r="P266">
            <v>68984</v>
          </cell>
          <cell r="Q266">
            <v>64925</v>
          </cell>
          <cell r="R266">
            <v>76765</v>
          </cell>
          <cell r="S266">
            <v>77050</v>
          </cell>
          <cell r="T266">
            <v>86048</v>
          </cell>
          <cell r="U266">
            <v>71576</v>
          </cell>
          <cell r="V266">
            <v>69088</v>
          </cell>
          <cell r="W266">
            <v>101448</v>
          </cell>
          <cell r="X266">
            <v>101942</v>
          </cell>
          <cell r="Y266">
            <v>156232</v>
          </cell>
          <cell r="Z266">
            <v>131159</v>
          </cell>
          <cell r="AA266">
            <v>117436</v>
          </cell>
          <cell r="AB266">
            <v>132600</v>
          </cell>
          <cell r="AC266">
            <v>100995</v>
          </cell>
          <cell r="AD266">
            <v>84470</v>
          </cell>
          <cell r="AE266">
            <v>83385</v>
          </cell>
          <cell r="AF266">
            <v>75282</v>
          </cell>
          <cell r="AG266">
            <v>72505</v>
          </cell>
          <cell r="AI266">
            <v>33</v>
          </cell>
        </row>
        <row r="267"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84036</v>
          </cell>
          <cell r="P267">
            <v>89814</v>
          </cell>
          <cell r="Q267">
            <v>90312</v>
          </cell>
          <cell r="R267">
            <v>88874</v>
          </cell>
          <cell r="S267">
            <v>91979</v>
          </cell>
          <cell r="T267">
            <v>92059</v>
          </cell>
          <cell r="U267">
            <v>90940</v>
          </cell>
          <cell r="V267">
            <v>84373</v>
          </cell>
          <cell r="W267">
            <v>97157</v>
          </cell>
          <cell r="X267">
            <v>124763</v>
          </cell>
          <cell r="Y267">
            <v>159865</v>
          </cell>
          <cell r="Z267">
            <v>187173</v>
          </cell>
          <cell r="AA267">
            <v>115688</v>
          </cell>
          <cell r="AB267">
            <v>82003</v>
          </cell>
          <cell r="AC267">
            <v>88374</v>
          </cell>
          <cell r="AD267">
            <v>93701</v>
          </cell>
          <cell r="AE267">
            <v>87354</v>
          </cell>
          <cell r="AF267">
            <v>99944</v>
          </cell>
          <cell r="AG267">
            <v>84872</v>
          </cell>
          <cell r="AI267">
            <v>0</v>
          </cell>
        </row>
        <row r="268"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-110</v>
          </cell>
          <cell r="P268">
            <v>60874</v>
          </cell>
          <cell r="Q268">
            <v>60672</v>
          </cell>
          <cell r="R268">
            <v>101095</v>
          </cell>
          <cell r="S268">
            <v>106338</v>
          </cell>
          <cell r="T268">
            <v>77284</v>
          </cell>
          <cell r="U268">
            <v>78712</v>
          </cell>
          <cell r="V268">
            <v>65422</v>
          </cell>
          <cell r="W268">
            <v>81763</v>
          </cell>
          <cell r="X268">
            <v>90753</v>
          </cell>
          <cell r="Y268">
            <v>109240</v>
          </cell>
          <cell r="Z268">
            <v>111987</v>
          </cell>
          <cell r="AA268">
            <v>85844</v>
          </cell>
          <cell r="AB268">
            <v>71082</v>
          </cell>
          <cell r="AC268">
            <v>66046</v>
          </cell>
          <cell r="AD268">
            <v>75187</v>
          </cell>
          <cell r="AE268">
            <v>71620</v>
          </cell>
          <cell r="AF268">
            <v>74505</v>
          </cell>
          <cell r="AG268">
            <v>64832</v>
          </cell>
          <cell r="AI268">
            <v>0</v>
          </cell>
        </row>
        <row r="269"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163219</v>
          </cell>
          <cell r="Q269">
            <v>157623</v>
          </cell>
          <cell r="R269">
            <v>171844</v>
          </cell>
          <cell r="S269">
            <v>171000</v>
          </cell>
          <cell r="T269">
            <v>171055</v>
          </cell>
          <cell r="U269">
            <v>166006</v>
          </cell>
          <cell r="V269">
            <v>154018</v>
          </cell>
          <cell r="W269">
            <v>189295</v>
          </cell>
          <cell r="X269">
            <v>232400</v>
          </cell>
          <cell r="Y269">
            <v>260270</v>
          </cell>
          <cell r="Z269">
            <v>268468</v>
          </cell>
          <cell r="AA269">
            <v>204246</v>
          </cell>
          <cell r="AB269">
            <v>158078</v>
          </cell>
          <cell r="AC269">
            <v>143616</v>
          </cell>
          <cell r="AD269">
            <v>164518</v>
          </cell>
          <cell r="AE269">
            <v>161818</v>
          </cell>
          <cell r="AF269">
            <v>143609</v>
          </cell>
          <cell r="AG269">
            <v>139369</v>
          </cell>
          <cell r="AI269">
            <v>0</v>
          </cell>
        </row>
        <row r="270"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126363</v>
          </cell>
          <cell r="Q270">
            <v>119487</v>
          </cell>
          <cell r="R270">
            <v>131451</v>
          </cell>
          <cell r="S270">
            <v>131084</v>
          </cell>
          <cell r="T270">
            <v>163876</v>
          </cell>
          <cell r="U270">
            <v>149983</v>
          </cell>
          <cell r="V270">
            <v>145423</v>
          </cell>
          <cell r="W270">
            <v>167598</v>
          </cell>
          <cell r="X270">
            <v>155499</v>
          </cell>
          <cell r="Y270">
            <v>165210</v>
          </cell>
          <cell r="Z270">
            <v>183848</v>
          </cell>
          <cell r="AA270">
            <v>153512</v>
          </cell>
          <cell r="AB270">
            <v>144234</v>
          </cell>
          <cell r="AC270">
            <v>147378</v>
          </cell>
          <cell r="AD270">
            <v>140568</v>
          </cell>
          <cell r="AE270">
            <v>144539</v>
          </cell>
          <cell r="AF270">
            <v>151792</v>
          </cell>
          <cell r="AG270">
            <v>128900</v>
          </cell>
          <cell r="AI270">
            <v>0</v>
          </cell>
        </row>
        <row r="271">
          <cell r="I271">
            <v>0</v>
          </cell>
          <cell r="J271">
            <v>13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-101</v>
          </cell>
          <cell r="P271">
            <v>155374</v>
          </cell>
          <cell r="Q271">
            <v>151226</v>
          </cell>
          <cell r="R271">
            <v>156095</v>
          </cell>
          <cell r="S271">
            <v>154645</v>
          </cell>
          <cell r="T271">
            <v>164632</v>
          </cell>
          <cell r="U271">
            <v>148209</v>
          </cell>
          <cell r="V271">
            <v>153537</v>
          </cell>
          <cell r="W271">
            <v>168423</v>
          </cell>
          <cell r="X271">
            <v>165886</v>
          </cell>
          <cell r="Y271">
            <v>124459</v>
          </cell>
          <cell r="Z271">
            <v>283807</v>
          </cell>
          <cell r="AA271">
            <v>173928</v>
          </cell>
          <cell r="AB271">
            <v>144888</v>
          </cell>
          <cell r="AC271">
            <v>126463</v>
          </cell>
          <cell r="AD271">
            <v>142164</v>
          </cell>
          <cell r="AE271">
            <v>137050</v>
          </cell>
          <cell r="AF271">
            <v>134849</v>
          </cell>
          <cell r="AG271">
            <v>132599</v>
          </cell>
          <cell r="AI271">
            <v>13</v>
          </cell>
        </row>
        <row r="272">
          <cell r="I272">
            <v>-126</v>
          </cell>
          <cell r="J272">
            <v>0</v>
          </cell>
          <cell r="K272">
            <v>0</v>
          </cell>
          <cell r="L272">
            <v>0</v>
          </cell>
          <cell r="M272">
            <v>-10</v>
          </cell>
          <cell r="N272">
            <v>0</v>
          </cell>
          <cell r="O272">
            <v>0</v>
          </cell>
          <cell r="P272">
            <v>130910</v>
          </cell>
          <cell r="Q272">
            <v>121821</v>
          </cell>
          <cell r="R272">
            <v>148266</v>
          </cell>
          <cell r="S272">
            <v>147098</v>
          </cell>
          <cell r="T272">
            <v>158004</v>
          </cell>
          <cell r="U272">
            <v>150038</v>
          </cell>
          <cell r="V272">
            <v>133288</v>
          </cell>
          <cell r="W272">
            <v>175280</v>
          </cell>
          <cell r="X272">
            <v>185141</v>
          </cell>
          <cell r="Y272">
            <v>228708</v>
          </cell>
          <cell r="Z272">
            <v>260221</v>
          </cell>
          <cell r="AA272">
            <v>213056</v>
          </cell>
          <cell r="AB272">
            <v>144696</v>
          </cell>
          <cell r="AC272">
            <v>133696</v>
          </cell>
          <cell r="AD272">
            <v>155638</v>
          </cell>
          <cell r="AE272">
            <v>151158</v>
          </cell>
          <cell r="AF272">
            <v>152751</v>
          </cell>
          <cell r="AG272">
            <v>145705</v>
          </cell>
          <cell r="AI272">
            <v>0</v>
          </cell>
        </row>
        <row r="273"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-110</v>
          </cell>
          <cell r="N273">
            <v>-2</v>
          </cell>
          <cell r="O273">
            <v>-231</v>
          </cell>
          <cell r="P273">
            <v>46739</v>
          </cell>
          <cell r="Q273">
            <v>43268</v>
          </cell>
          <cell r="R273">
            <v>41932</v>
          </cell>
          <cell r="S273">
            <v>38389</v>
          </cell>
          <cell r="T273">
            <v>35350</v>
          </cell>
          <cell r="U273">
            <v>47045</v>
          </cell>
          <cell r="V273">
            <v>37072</v>
          </cell>
          <cell r="W273">
            <v>46257</v>
          </cell>
          <cell r="X273">
            <v>50941</v>
          </cell>
          <cell r="Y273">
            <v>54364</v>
          </cell>
          <cell r="Z273">
            <v>68519</v>
          </cell>
          <cell r="AA273">
            <v>50135</v>
          </cell>
          <cell r="AB273">
            <v>42358</v>
          </cell>
          <cell r="AC273">
            <v>40676</v>
          </cell>
          <cell r="AD273">
            <v>42060</v>
          </cell>
          <cell r="AE273">
            <v>44957</v>
          </cell>
          <cell r="AF273">
            <v>46202</v>
          </cell>
          <cell r="AG273">
            <v>45305</v>
          </cell>
          <cell r="AI273">
            <v>0</v>
          </cell>
        </row>
        <row r="274"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108849</v>
          </cell>
          <cell r="Q274">
            <v>101675</v>
          </cell>
          <cell r="R274">
            <v>120790</v>
          </cell>
          <cell r="S274">
            <v>113583</v>
          </cell>
          <cell r="T274">
            <v>114750</v>
          </cell>
          <cell r="U274">
            <v>41671</v>
          </cell>
          <cell r="V274">
            <v>164886</v>
          </cell>
          <cell r="W274">
            <v>94148</v>
          </cell>
          <cell r="X274">
            <v>106334</v>
          </cell>
          <cell r="Y274">
            <v>121368</v>
          </cell>
          <cell r="Z274">
            <v>141938</v>
          </cell>
          <cell r="AA274">
            <v>114057</v>
          </cell>
          <cell r="AB274">
            <v>88901</v>
          </cell>
          <cell r="AC274">
            <v>84055</v>
          </cell>
          <cell r="AD274">
            <v>100602</v>
          </cell>
          <cell r="AE274">
            <v>102822</v>
          </cell>
          <cell r="AF274">
            <v>104663</v>
          </cell>
          <cell r="AG274">
            <v>91493</v>
          </cell>
          <cell r="AI274">
            <v>0</v>
          </cell>
        </row>
        <row r="275"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-321</v>
          </cell>
          <cell r="N275">
            <v>-228</v>
          </cell>
          <cell r="O275">
            <v>0</v>
          </cell>
          <cell r="P275">
            <v>1288344</v>
          </cell>
          <cell r="Q275">
            <v>1210445</v>
          </cell>
          <cell r="R275">
            <v>1422671</v>
          </cell>
          <cell r="S275">
            <v>1319488</v>
          </cell>
          <cell r="T275">
            <v>1637476</v>
          </cell>
          <cell r="U275">
            <v>1288524</v>
          </cell>
          <cell r="V275">
            <v>1238155</v>
          </cell>
          <cell r="W275">
            <v>1424391</v>
          </cell>
          <cell r="X275">
            <v>1343365</v>
          </cell>
          <cell r="Y275">
            <v>1470969</v>
          </cell>
          <cell r="Z275">
            <v>1591531</v>
          </cell>
          <cell r="AA275">
            <v>1936571</v>
          </cell>
          <cell r="AB275">
            <v>967049</v>
          </cell>
          <cell r="AC275">
            <v>1290340</v>
          </cell>
          <cell r="AD275">
            <v>1329360</v>
          </cell>
          <cell r="AE275">
            <v>1295054</v>
          </cell>
          <cell r="AF275">
            <v>1414364</v>
          </cell>
          <cell r="AG275">
            <v>1189035</v>
          </cell>
          <cell r="AI275">
            <v>0</v>
          </cell>
        </row>
        <row r="276"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-1462</v>
          </cell>
          <cell r="P276">
            <v>114896</v>
          </cell>
          <cell r="Q276">
            <v>101929</v>
          </cell>
          <cell r="R276">
            <v>100877</v>
          </cell>
          <cell r="S276">
            <v>85103</v>
          </cell>
          <cell r="T276">
            <v>83204</v>
          </cell>
          <cell r="U276">
            <v>86927</v>
          </cell>
          <cell r="V276">
            <v>73016</v>
          </cell>
          <cell r="W276">
            <v>91227</v>
          </cell>
          <cell r="X276">
            <v>110802</v>
          </cell>
          <cell r="Y276">
            <v>128633</v>
          </cell>
          <cell r="Z276">
            <v>133751</v>
          </cell>
          <cell r="AA276">
            <v>130178</v>
          </cell>
          <cell r="AB276">
            <v>84825</v>
          </cell>
          <cell r="AC276">
            <v>68090</v>
          </cell>
          <cell r="AD276">
            <v>68049</v>
          </cell>
          <cell r="AE276">
            <v>69201</v>
          </cell>
          <cell r="AF276">
            <v>80037</v>
          </cell>
          <cell r="AG276">
            <v>69153</v>
          </cell>
          <cell r="AI276">
            <v>0</v>
          </cell>
        </row>
        <row r="277"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55904</v>
          </cell>
          <cell r="Q277">
            <v>49836</v>
          </cell>
          <cell r="R277">
            <v>57114</v>
          </cell>
          <cell r="S277">
            <v>60673</v>
          </cell>
          <cell r="T277">
            <v>56406</v>
          </cell>
          <cell r="U277">
            <v>59737</v>
          </cell>
          <cell r="V277">
            <v>56115</v>
          </cell>
          <cell r="W277">
            <v>53165</v>
          </cell>
          <cell r="X277">
            <v>62411</v>
          </cell>
          <cell r="Y277">
            <v>73224</v>
          </cell>
          <cell r="Z277">
            <v>77593</v>
          </cell>
          <cell r="AA277">
            <v>67553</v>
          </cell>
          <cell r="AB277">
            <v>57940</v>
          </cell>
          <cell r="AC277">
            <v>50297</v>
          </cell>
          <cell r="AD277">
            <v>52498</v>
          </cell>
          <cell r="AE277">
            <v>52367</v>
          </cell>
          <cell r="AF277">
            <v>50700</v>
          </cell>
          <cell r="AG277">
            <v>48485</v>
          </cell>
          <cell r="AI277">
            <v>0</v>
          </cell>
        </row>
        <row r="278"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-22191</v>
          </cell>
          <cell r="P278">
            <v>400509</v>
          </cell>
          <cell r="Q278">
            <v>286583</v>
          </cell>
          <cell r="R278">
            <v>308964</v>
          </cell>
          <cell r="S278">
            <v>317266</v>
          </cell>
          <cell r="T278">
            <v>361326</v>
          </cell>
          <cell r="U278">
            <v>296825</v>
          </cell>
          <cell r="V278">
            <v>371191</v>
          </cell>
          <cell r="W278">
            <v>259188</v>
          </cell>
          <cell r="X278">
            <v>351506</v>
          </cell>
          <cell r="Y278">
            <v>447750</v>
          </cell>
          <cell r="Z278">
            <v>358486</v>
          </cell>
          <cell r="AA278">
            <v>396971</v>
          </cell>
          <cell r="AB278">
            <v>336057</v>
          </cell>
          <cell r="AC278">
            <v>297334</v>
          </cell>
          <cell r="AD278">
            <v>203490</v>
          </cell>
          <cell r="AE278">
            <v>1252661</v>
          </cell>
          <cell r="AF278">
            <v>1508322</v>
          </cell>
          <cell r="AG278">
            <v>267823</v>
          </cell>
          <cell r="AI278">
            <v>0</v>
          </cell>
        </row>
        <row r="280">
          <cell r="I280">
            <v>703896</v>
          </cell>
          <cell r="J280">
            <v>773075</v>
          </cell>
          <cell r="K280">
            <v>980770</v>
          </cell>
          <cell r="L280">
            <v>979062</v>
          </cell>
          <cell r="M280">
            <v>995688</v>
          </cell>
          <cell r="N280">
            <v>1106439</v>
          </cell>
          <cell r="O280">
            <v>740105</v>
          </cell>
          <cell r="P280">
            <v>689445</v>
          </cell>
          <cell r="Q280">
            <v>644483</v>
          </cell>
          <cell r="R280">
            <v>659976</v>
          </cell>
          <cell r="S280">
            <v>744065</v>
          </cell>
          <cell r="T280">
            <v>639046</v>
          </cell>
          <cell r="U280">
            <v>683357</v>
          </cell>
          <cell r="V280">
            <v>714620</v>
          </cell>
          <cell r="W280">
            <v>758324</v>
          </cell>
          <cell r="X280">
            <v>897702</v>
          </cell>
          <cell r="Y280">
            <v>1027356</v>
          </cell>
          <cell r="Z280">
            <v>987146</v>
          </cell>
          <cell r="AA280">
            <v>770049</v>
          </cell>
          <cell r="AB280">
            <v>613558</v>
          </cell>
          <cell r="AC280">
            <v>631254</v>
          </cell>
          <cell r="AD280">
            <v>725210</v>
          </cell>
          <cell r="AE280">
            <v>695101</v>
          </cell>
          <cell r="AF280">
            <v>630947</v>
          </cell>
          <cell r="AG280">
            <v>635588</v>
          </cell>
          <cell r="AI280">
            <v>773075</v>
          </cell>
        </row>
        <row r="281">
          <cell r="I281">
            <v>150626</v>
          </cell>
          <cell r="J281">
            <v>155578</v>
          </cell>
          <cell r="K281">
            <v>205907</v>
          </cell>
          <cell r="L281">
            <v>210391</v>
          </cell>
          <cell r="M281">
            <v>228281</v>
          </cell>
          <cell r="N281">
            <v>248992</v>
          </cell>
          <cell r="O281">
            <v>130328</v>
          </cell>
          <cell r="P281">
            <v>102343</v>
          </cell>
          <cell r="Q281">
            <v>116739</v>
          </cell>
          <cell r="R281">
            <v>113410</v>
          </cell>
          <cell r="S281">
            <v>128263</v>
          </cell>
          <cell r="T281">
            <v>121571</v>
          </cell>
          <cell r="U281">
            <v>112095</v>
          </cell>
          <cell r="V281">
            <v>113496</v>
          </cell>
          <cell r="W281">
            <v>143197</v>
          </cell>
          <cell r="X281">
            <v>173261</v>
          </cell>
          <cell r="Y281">
            <v>229850</v>
          </cell>
          <cell r="Z281">
            <v>202941</v>
          </cell>
          <cell r="AA281">
            <v>139705</v>
          </cell>
          <cell r="AB281">
            <v>105699</v>
          </cell>
          <cell r="AC281">
            <v>107241</v>
          </cell>
          <cell r="AD281">
            <v>133811</v>
          </cell>
          <cell r="AE281">
            <v>127884</v>
          </cell>
          <cell r="AF281">
            <v>109649</v>
          </cell>
          <cell r="AG281">
            <v>102150</v>
          </cell>
          <cell r="AI281">
            <v>155578</v>
          </cell>
        </row>
        <row r="282">
          <cell r="I282">
            <v>235862</v>
          </cell>
          <cell r="J282">
            <v>235147</v>
          </cell>
          <cell r="K282">
            <v>261636</v>
          </cell>
          <cell r="L282">
            <v>310576</v>
          </cell>
          <cell r="M282">
            <v>318934</v>
          </cell>
          <cell r="N282">
            <v>346628</v>
          </cell>
          <cell r="O282">
            <v>186174</v>
          </cell>
          <cell r="P282">
            <v>177912</v>
          </cell>
          <cell r="Q282">
            <v>183117</v>
          </cell>
          <cell r="R282">
            <v>210144</v>
          </cell>
          <cell r="S282">
            <v>216753</v>
          </cell>
          <cell r="T282">
            <v>205909</v>
          </cell>
          <cell r="U282">
            <v>207373</v>
          </cell>
          <cell r="V282">
            <v>191523</v>
          </cell>
          <cell r="W282">
            <v>216435</v>
          </cell>
          <cell r="X282">
            <v>219497</v>
          </cell>
          <cell r="Y282">
            <v>272391</v>
          </cell>
          <cell r="Z282">
            <v>276701</v>
          </cell>
          <cell r="AA282">
            <v>200199</v>
          </cell>
          <cell r="AB282">
            <v>168866</v>
          </cell>
          <cell r="AC282">
            <v>191733</v>
          </cell>
          <cell r="AD282">
            <v>227173</v>
          </cell>
          <cell r="AE282">
            <v>205176</v>
          </cell>
          <cell r="AF282">
            <v>218029</v>
          </cell>
          <cell r="AG282">
            <v>180851</v>
          </cell>
          <cell r="AI282">
            <v>235147</v>
          </cell>
        </row>
        <row r="283">
          <cell r="I283">
            <v>360264</v>
          </cell>
          <cell r="J283">
            <v>304532</v>
          </cell>
          <cell r="K283">
            <v>408280</v>
          </cell>
          <cell r="L283">
            <v>394683</v>
          </cell>
          <cell r="M283">
            <v>423726</v>
          </cell>
          <cell r="N283">
            <v>440910</v>
          </cell>
          <cell r="O283">
            <v>284234</v>
          </cell>
          <cell r="P283">
            <v>258613</v>
          </cell>
          <cell r="Q283">
            <v>253008</v>
          </cell>
          <cell r="R283">
            <v>298866</v>
          </cell>
          <cell r="S283">
            <v>309458</v>
          </cell>
          <cell r="T283">
            <v>315437</v>
          </cell>
          <cell r="U283">
            <v>255204</v>
          </cell>
          <cell r="V283">
            <v>285494</v>
          </cell>
          <cell r="W283">
            <v>282654</v>
          </cell>
          <cell r="X283">
            <v>302450</v>
          </cell>
          <cell r="Y283">
            <v>402803</v>
          </cell>
          <cell r="Z283">
            <v>335867</v>
          </cell>
          <cell r="AA283">
            <v>285074</v>
          </cell>
          <cell r="AB283">
            <v>233344</v>
          </cell>
          <cell r="AC283">
            <v>245225</v>
          </cell>
          <cell r="AD283">
            <v>324804</v>
          </cell>
          <cell r="AE283">
            <v>285868</v>
          </cell>
          <cell r="AF283">
            <v>286211</v>
          </cell>
          <cell r="AG283">
            <v>271357</v>
          </cell>
          <cell r="AI283">
            <v>304532</v>
          </cell>
        </row>
        <row r="284">
          <cell r="I284">
            <v>562554</v>
          </cell>
          <cell r="J284">
            <v>536237</v>
          </cell>
          <cell r="K284">
            <v>627231</v>
          </cell>
          <cell r="L284">
            <v>710972</v>
          </cell>
          <cell r="M284">
            <v>761447</v>
          </cell>
          <cell r="N284">
            <v>756673</v>
          </cell>
          <cell r="O284">
            <v>489041</v>
          </cell>
          <cell r="P284">
            <v>399488</v>
          </cell>
          <cell r="Q284">
            <v>414477</v>
          </cell>
          <cell r="R284">
            <v>492363</v>
          </cell>
          <cell r="S284">
            <v>477927</v>
          </cell>
          <cell r="T284">
            <v>472834</v>
          </cell>
          <cell r="U284">
            <v>452450</v>
          </cell>
          <cell r="V284">
            <v>628460</v>
          </cell>
          <cell r="W284">
            <v>690576</v>
          </cell>
          <cell r="X284">
            <v>679567</v>
          </cell>
          <cell r="Y284">
            <v>825881</v>
          </cell>
          <cell r="Z284">
            <v>816530</v>
          </cell>
          <cell r="AA284">
            <v>680757</v>
          </cell>
          <cell r="AB284">
            <v>565904</v>
          </cell>
          <cell r="AC284">
            <v>618825</v>
          </cell>
          <cell r="AD284">
            <v>705639</v>
          </cell>
          <cell r="AE284">
            <v>653412</v>
          </cell>
          <cell r="AF284">
            <v>666872</v>
          </cell>
          <cell r="AG284">
            <v>629122</v>
          </cell>
          <cell r="AI284">
            <v>536237</v>
          </cell>
        </row>
        <row r="285">
          <cell r="I285">
            <v>1362737</v>
          </cell>
          <cell r="J285">
            <v>1330162</v>
          </cell>
          <cell r="K285">
            <v>1445941</v>
          </cell>
          <cell r="L285">
            <v>1568949</v>
          </cell>
          <cell r="M285">
            <v>1559587</v>
          </cell>
          <cell r="N285">
            <v>1857319</v>
          </cell>
          <cell r="O285">
            <v>1265542</v>
          </cell>
          <cell r="P285">
            <v>1111631</v>
          </cell>
          <cell r="Q285">
            <v>1133055</v>
          </cell>
          <cell r="R285">
            <v>1270589</v>
          </cell>
          <cell r="S285">
            <v>1247369</v>
          </cell>
          <cell r="T285">
            <v>1259439</v>
          </cell>
          <cell r="U285">
            <v>1249736</v>
          </cell>
          <cell r="V285">
            <v>1140394</v>
          </cell>
          <cell r="W285">
            <v>1232577</v>
          </cell>
          <cell r="X285">
            <v>1324597</v>
          </cell>
          <cell r="Y285">
            <v>1389548</v>
          </cell>
          <cell r="Z285">
            <v>1473813</v>
          </cell>
          <cell r="AA285">
            <v>1272870</v>
          </cell>
          <cell r="AB285">
            <v>1078473</v>
          </cell>
          <cell r="AC285">
            <v>1170109</v>
          </cell>
          <cell r="AD285">
            <v>1304495</v>
          </cell>
          <cell r="AE285">
            <v>1275164</v>
          </cell>
          <cell r="AF285">
            <v>1245049</v>
          </cell>
          <cell r="AG285">
            <v>1151356</v>
          </cell>
          <cell r="AI285">
            <v>1330162</v>
          </cell>
        </row>
        <row r="286">
          <cell r="I286">
            <v>902571</v>
          </cell>
          <cell r="J286">
            <v>770186</v>
          </cell>
          <cell r="K286">
            <v>770586</v>
          </cell>
          <cell r="L286">
            <v>866428</v>
          </cell>
          <cell r="M286">
            <v>817155</v>
          </cell>
          <cell r="N286">
            <v>953876</v>
          </cell>
          <cell r="O286">
            <v>44987</v>
          </cell>
          <cell r="P286">
            <v>35389</v>
          </cell>
          <cell r="Q286">
            <v>37321</v>
          </cell>
          <cell r="R286">
            <v>38127</v>
          </cell>
          <cell r="S286">
            <v>39457</v>
          </cell>
          <cell r="T286">
            <v>41519</v>
          </cell>
          <cell r="U286">
            <v>36466</v>
          </cell>
          <cell r="V286">
            <v>35253</v>
          </cell>
          <cell r="W286">
            <v>53233</v>
          </cell>
          <cell r="X286">
            <v>54669</v>
          </cell>
          <cell r="Y286">
            <v>68547</v>
          </cell>
          <cell r="Z286">
            <v>73272</v>
          </cell>
          <cell r="AA286">
            <v>55031</v>
          </cell>
          <cell r="AB286">
            <v>35413</v>
          </cell>
          <cell r="AC286">
            <v>33677</v>
          </cell>
          <cell r="AD286">
            <v>38744</v>
          </cell>
          <cell r="AE286">
            <v>39111</v>
          </cell>
          <cell r="AF286">
            <v>34351</v>
          </cell>
          <cell r="AG286">
            <v>31949</v>
          </cell>
          <cell r="AI286">
            <v>770186</v>
          </cell>
        </row>
        <row r="287">
          <cell r="I287">
            <v>671512</v>
          </cell>
          <cell r="J287">
            <v>615086</v>
          </cell>
          <cell r="K287">
            <v>758442</v>
          </cell>
          <cell r="L287">
            <v>893207</v>
          </cell>
          <cell r="M287">
            <v>940405</v>
          </cell>
          <cell r="N287">
            <v>954186</v>
          </cell>
          <cell r="O287">
            <v>622183</v>
          </cell>
          <cell r="P287">
            <v>519451</v>
          </cell>
          <cell r="Q287">
            <v>551190</v>
          </cell>
          <cell r="R287">
            <v>672870</v>
          </cell>
          <cell r="S287">
            <v>658292</v>
          </cell>
          <cell r="T287">
            <v>679565</v>
          </cell>
          <cell r="U287">
            <v>590996</v>
          </cell>
          <cell r="V287">
            <v>522534</v>
          </cell>
          <cell r="W287">
            <v>701396</v>
          </cell>
          <cell r="X287">
            <v>670055</v>
          </cell>
          <cell r="Y287">
            <v>1032942</v>
          </cell>
          <cell r="Z287">
            <v>842028</v>
          </cell>
          <cell r="AA287">
            <v>745021</v>
          </cell>
          <cell r="AB287">
            <v>540665</v>
          </cell>
          <cell r="AC287">
            <v>560049</v>
          </cell>
          <cell r="AD287">
            <v>774507</v>
          </cell>
          <cell r="AE287">
            <v>662086</v>
          </cell>
          <cell r="AF287">
            <v>648932</v>
          </cell>
          <cell r="AG287">
            <v>616503</v>
          </cell>
          <cell r="AI287">
            <v>615086</v>
          </cell>
        </row>
        <row r="288">
          <cell r="I288">
            <v>687602</v>
          </cell>
          <cell r="J288">
            <v>688747</v>
          </cell>
          <cell r="K288">
            <v>818495</v>
          </cell>
          <cell r="L288">
            <v>857218</v>
          </cell>
          <cell r="M288">
            <v>933792</v>
          </cell>
          <cell r="N288">
            <v>1054708</v>
          </cell>
          <cell r="O288">
            <v>718795</v>
          </cell>
          <cell r="P288">
            <v>612683</v>
          </cell>
          <cell r="Q288">
            <v>641603</v>
          </cell>
          <cell r="R288">
            <v>661530</v>
          </cell>
          <cell r="S288">
            <v>687674</v>
          </cell>
          <cell r="T288">
            <v>721089</v>
          </cell>
          <cell r="U288">
            <v>669520</v>
          </cell>
          <cell r="V288">
            <v>631039</v>
          </cell>
          <cell r="W288">
            <v>723649</v>
          </cell>
          <cell r="X288">
            <v>750865</v>
          </cell>
          <cell r="Y288">
            <v>840884</v>
          </cell>
          <cell r="Z288">
            <v>968731</v>
          </cell>
          <cell r="AA288">
            <v>720892</v>
          </cell>
          <cell r="AB288">
            <v>595178</v>
          </cell>
          <cell r="AC288">
            <v>647798</v>
          </cell>
          <cell r="AD288">
            <v>711145</v>
          </cell>
          <cell r="AE288">
            <v>683063</v>
          </cell>
          <cell r="AF288">
            <v>740784</v>
          </cell>
          <cell r="AG288">
            <v>628973</v>
          </cell>
          <cell r="AI288">
            <v>688747</v>
          </cell>
        </row>
        <row r="289">
          <cell r="I289">
            <v>719578</v>
          </cell>
          <cell r="J289">
            <v>613193</v>
          </cell>
          <cell r="K289">
            <v>659583</v>
          </cell>
          <cell r="L289">
            <v>745545</v>
          </cell>
          <cell r="M289">
            <v>734961</v>
          </cell>
          <cell r="N289">
            <v>779397</v>
          </cell>
          <cell r="O289">
            <v>662115</v>
          </cell>
          <cell r="P289">
            <v>598232</v>
          </cell>
          <cell r="Q289">
            <v>566450</v>
          </cell>
          <cell r="R289">
            <v>597950</v>
          </cell>
          <cell r="S289">
            <v>642519</v>
          </cell>
          <cell r="T289">
            <v>611938</v>
          </cell>
          <cell r="U289">
            <v>616845</v>
          </cell>
          <cell r="V289">
            <v>519174</v>
          </cell>
          <cell r="W289">
            <v>590190</v>
          </cell>
          <cell r="X289">
            <v>531854</v>
          </cell>
          <cell r="Y289">
            <v>610641</v>
          </cell>
          <cell r="Z289">
            <v>715514</v>
          </cell>
          <cell r="AA289">
            <v>586277</v>
          </cell>
          <cell r="AB289">
            <v>497972</v>
          </cell>
          <cell r="AC289">
            <v>518024</v>
          </cell>
          <cell r="AD289">
            <v>645504</v>
          </cell>
          <cell r="AE289">
            <v>591225</v>
          </cell>
          <cell r="AF289">
            <v>607025</v>
          </cell>
          <cell r="AG289">
            <v>569325</v>
          </cell>
          <cell r="AI289">
            <v>613193</v>
          </cell>
        </row>
        <row r="290">
          <cell r="I290">
            <v>208280</v>
          </cell>
          <cell r="J290">
            <v>215637</v>
          </cell>
          <cell r="K290">
            <v>243277</v>
          </cell>
          <cell r="L290">
            <v>320183</v>
          </cell>
          <cell r="M290">
            <v>329141</v>
          </cell>
          <cell r="N290">
            <v>373370</v>
          </cell>
          <cell r="O290">
            <v>279378</v>
          </cell>
          <cell r="P290">
            <v>50950</v>
          </cell>
          <cell r="Q290">
            <v>42746</v>
          </cell>
          <cell r="R290">
            <v>50115</v>
          </cell>
          <cell r="S290">
            <v>51361</v>
          </cell>
          <cell r="T290">
            <v>50750</v>
          </cell>
          <cell r="U290">
            <v>48848</v>
          </cell>
          <cell r="V290">
            <v>45976</v>
          </cell>
          <cell r="W290">
            <v>58351</v>
          </cell>
          <cell r="X290">
            <v>62898</v>
          </cell>
          <cell r="Y290">
            <v>78424</v>
          </cell>
          <cell r="Z290">
            <v>82246</v>
          </cell>
          <cell r="AA290">
            <v>72514</v>
          </cell>
          <cell r="AB290">
            <v>53065</v>
          </cell>
          <cell r="AC290">
            <v>46729</v>
          </cell>
          <cell r="AD290">
            <v>55082</v>
          </cell>
          <cell r="AE290">
            <v>54588</v>
          </cell>
          <cell r="AF290">
            <v>48310</v>
          </cell>
          <cell r="AG290">
            <v>46601</v>
          </cell>
          <cell r="AI290">
            <v>215637</v>
          </cell>
        </row>
        <row r="291">
          <cell r="I291">
            <v>355985</v>
          </cell>
          <cell r="J291">
            <v>340467</v>
          </cell>
          <cell r="K291">
            <v>411443</v>
          </cell>
          <cell r="L291">
            <v>509976</v>
          </cell>
          <cell r="M291">
            <v>511113</v>
          </cell>
          <cell r="N291">
            <v>557325</v>
          </cell>
          <cell r="O291">
            <v>425207</v>
          </cell>
          <cell r="P291">
            <v>233233</v>
          </cell>
          <cell r="Q291">
            <v>210659</v>
          </cell>
          <cell r="R291">
            <v>216865</v>
          </cell>
          <cell r="S291">
            <v>230683</v>
          </cell>
          <cell r="T291">
            <v>248131</v>
          </cell>
          <cell r="U291">
            <v>219402</v>
          </cell>
          <cell r="V291">
            <v>209961</v>
          </cell>
          <cell r="W291">
            <v>300267</v>
          </cell>
          <cell r="X291">
            <v>285618</v>
          </cell>
          <cell r="Y291">
            <v>394821</v>
          </cell>
          <cell r="Z291">
            <v>396701</v>
          </cell>
          <cell r="AA291">
            <v>320526</v>
          </cell>
          <cell r="AB291">
            <v>229783</v>
          </cell>
          <cell r="AC291">
            <v>221497</v>
          </cell>
          <cell r="AD291">
            <v>245956</v>
          </cell>
          <cell r="AE291">
            <v>261011</v>
          </cell>
          <cell r="AF291">
            <v>261769</v>
          </cell>
          <cell r="AG291">
            <v>222105</v>
          </cell>
          <cell r="AI291">
            <v>340467</v>
          </cell>
        </row>
        <row r="292">
          <cell r="I292">
            <v>1369615</v>
          </cell>
          <cell r="J292">
            <v>1205308</v>
          </cell>
          <cell r="K292">
            <v>1268473</v>
          </cell>
          <cell r="L292">
            <v>1536471</v>
          </cell>
          <cell r="M292">
            <v>1404495</v>
          </cell>
          <cell r="N292">
            <v>1675146</v>
          </cell>
          <cell r="O292">
            <v>1275034</v>
          </cell>
          <cell r="P292">
            <v>1334160</v>
          </cell>
          <cell r="Q292">
            <v>1287155</v>
          </cell>
          <cell r="R292">
            <v>1624921</v>
          </cell>
          <cell r="S292">
            <v>1408111</v>
          </cell>
          <cell r="T292">
            <v>1628441</v>
          </cell>
          <cell r="U292">
            <v>1447533</v>
          </cell>
          <cell r="V292">
            <v>1255663</v>
          </cell>
          <cell r="W292">
            <v>1471499</v>
          </cell>
          <cell r="X292">
            <v>1342407</v>
          </cell>
          <cell r="Y292">
            <v>1480661</v>
          </cell>
          <cell r="Z292">
            <v>1645141</v>
          </cell>
          <cell r="AA292">
            <v>1416369</v>
          </cell>
          <cell r="AB292">
            <v>1324641</v>
          </cell>
          <cell r="AC292">
            <v>1109098</v>
          </cell>
          <cell r="AD292">
            <v>1575610</v>
          </cell>
          <cell r="AE292">
            <v>1442815</v>
          </cell>
          <cell r="AF292">
            <v>1584738</v>
          </cell>
          <cell r="AG292">
            <v>1313874</v>
          </cell>
          <cell r="AI292">
            <v>1205308</v>
          </cell>
        </row>
        <row r="293">
          <cell r="I293">
            <v>795625</v>
          </cell>
          <cell r="J293">
            <v>673549</v>
          </cell>
          <cell r="K293">
            <v>741206</v>
          </cell>
          <cell r="L293">
            <v>810943</v>
          </cell>
          <cell r="M293">
            <v>880474</v>
          </cell>
          <cell r="N293">
            <v>930742</v>
          </cell>
          <cell r="O293">
            <v>772612</v>
          </cell>
          <cell r="P293">
            <v>545427</v>
          </cell>
          <cell r="Q293">
            <v>544544</v>
          </cell>
          <cell r="R293">
            <v>679119</v>
          </cell>
          <cell r="S293">
            <v>626933</v>
          </cell>
          <cell r="T293">
            <v>726466</v>
          </cell>
          <cell r="U293">
            <v>615358</v>
          </cell>
          <cell r="V293">
            <v>573097</v>
          </cell>
          <cell r="W293">
            <v>628353</v>
          </cell>
          <cell r="X293">
            <v>591865</v>
          </cell>
          <cell r="Y293">
            <v>735032</v>
          </cell>
          <cell r="Z293">
            <v>790628</v>
          </cell>
          <cell r="AA293">
            <v>718055</v>
          </cell>
          <cell r="AB293">
            <v>577455</v>
          </cell>
          <cell r="AC293">
            <v>568183</v>
          </cell>
          <cell r="AD293">
            <v>694287</v>
          </cell>
          <cell r="AE293">
            <v>682385</v>
          </cell>
          <cell r="AF293">
            <v>698448</v>
          </cell>
          <cell r="AG293">
            <v>648607</v>
          </cell>
          <cell r="AI293">
            <v>673549</v>
          </cell>
        </row>
        <row r="294">
          <cell r="I294">
            <v>371453</v>
          </cell>
          <cell r="J294">
            <v>1006450</v>
          </cell>
          <cell r="K294">
            <v>1068268</v>
          </cell>
          <cell r="L294">
            <v>1251486</v>
          </cell>
          <cell r="M294">
            <v>1198601</v>
          </cell>
          <cell r="N294">
            <v>1405380</v>
          </cell>
          <cell r="O294">
            <v>1353596</v>
          </cell>
          <cell r="P294">
            <v>943671</v>
          </cell>
          <cell r="Q294">
            <v>959184</v>
          </cell>
          <cell r="R294">
            <v>1062388</v>
          </cell>
          <cell r="S294">
            <v>1141363</v>
          </cell>
          <cell r="T294">
            <v>1105201</v>
          </cell>
          <cell r="U294">
            <v>1168109</v>
          </cell>
          <cell r="V294">
            <v>918664</v>
          </cell>
          <cell r="W294">
            <v>1176508</v>
          </cell>
          <cell r="X294">
            <v>1160206</v>
          </cell>
          <cell r="Y294">
            <v>1214120</v>
          </cell>
          <cell r="Z294">
            <v>1658800</v>
          </cell>
          <cell r="AA294">
            <v>1087141</v>
          </cell>
          <cell r="AB294">
            <v>1057884</v>
          </cell>
          <cell r="AC294">
            <v>1034007</v>
          </cell>
          <cell r="AD294">
            <v>1108666</v>
          </cell>
          <cell r="AE294">
            <v>1229430</v>
          </cell>
          <cell r="AF294">
            <v>1108545</v>
          </cell>
          <cell r="AG294">
            <v>1024785</v>
          </cell>
          <cell r="AI294">
            <v>1006450</v>
          </cell>
        </row>
        <row r="295">
          <cell r="I295">
            <v>649107</v>
          </cell>
          <cell r="J295">
            <v>599385</v>
          </cell>
          <cell r="K295">
            <v>626397</v>
          </cell>
          <cell r="L295">
            <v>666274</v>
          </cell>
          <cell r="M295">
            <v>719027</v>
          </cell>
          <cell r="N295">
            <v>811844</v>
          </cell>
          <cell r="O295">
            <v>746508</v>
          </cell>
          <cell r="P295">
            <v>489757</v>
          </cell>
          <cell r="Q295">
            <v>495718</v>
          </cell>
          <cell r="R295">
            <v>567937</v>
          </cell>
          <cell r="S295">
            <v>542115</v>
          </cell>
          <cell r="T295">
            <v>651672</v>
          </cell>
          <cell r="U295">
            <v>549168</v>
          </cell>
          <cell r="V295">
            <v>513657</v>
          </cell>
          <cell r="W295">
            <v>550515</v>
          </cell>
          <cell r="X295">
            <v>522006</v>
          </cell>
          <cell r="Y295">
            <v>582864</v>
          </cell>
          <cell r="Z295">
            <v>656935</v>
          </cell>
          <cell r="AA295">
            <v>641833</v>
          </cell>
          <cell r="AB295">
            <v>474147</v>
          </cell>
          <cell r="AC295">
            <v>478701</v>
          </cell>
          <cell r="AD295">
            <v>594280</v>
          </cell>
          <cell r="AE295">
            <v>625788</v>
          </cell>
          <cell r="AF295">
            <v>578599</v>
          </cell>
          <cell r="AG295">
            <v>539505</v>
          </cell>
          <cell r="AI295">
            <v>599385</v>
          </cell>
        </row>
        <row r="296">
          <cell r="I296">
            <v>2139021</v>
          </cell>
          <cell r="J296">
            <v>1907276</v>
          </cell>
          <cell r="K296">
            <v>1866749</v>
          </cell>
          <cell r="L296">
            <v>2377231</v>
          </cell>
          <cell r="M296">
            <v>2244551</v>
          </cell>
          <cell r="N296">
            <v>2337945</v>
          </cell>
          <cell r="O296">
            <v>2605191</v>
          </cell>
          <cell r="P296">
            <v>539658</v>
          </cell>
          <cell r="Q296">
            <v>540228</v>
          </cell>
          <cell r="R296">
            <v>563431</v>
          </cell>
          <cell r="S296">
            <v>570445</v>
          </cell>
          <cell r="T296">
            <v>643036</v>
          </cell>
          <cell r="U296">
            <v>540176</v>
          </cell>
          <cell r="V296">
            <v>518800</v>
          </cell>
          <cell r="W296">
            <v>616297</v>
          </cell>
          <cell r="X296">
            <v>698553</v>
          </cell>
          <cell r="Y296">
            <v>831289</v>
          </cell>
          <cell r="Z296">
            <v>925270</v>
          </cell>
          <cell r="AA296">
            <v>928178</v>
          </cell>
          <cell r="AB296">
            <v>534823</v>
          </cell>
          <cell r="AC296">
            <v>539513</v>
          </cell>
          <cell r="AD296">
            <v>583159</v>
          </cell>
          <cell r="AE296">
            <v>614434</v>
          </cell>
          <cell r="AF296">
            <v>621486</v>
          </cell>
          <cell r="AG296">
            <v>543664</v>
          </cell>
          <cell r="AI296">
            <v>1907276</v>
          </cell>
        </row>
        <row r="297">
          <cell r="I297">
            <v>275832</v>
          </cell>
          <cell r="J297">
            <v>266792</v>
          </cell>
          <cell r="K297">
            <v>269982</v>
          </cell>
          <cell r="L297">
            <v>469382</v>
          </cell>
          <cell r="M297">
            <v>454409</v>
          </cell>
          <cell r="N297">
            <v>433910</v>
          </cell>
          <cell r="O297">
            <v>482056</v>
          </cell>
          <cell r="P297">
            <v>185324</v>
          </cell>
          <cell r="Q297">
            <v>147930</v>
          </cell>
          <cell r="R297">
            <v>167551</v>
          </cell>
          <cell r="S297">
            <v>158192</v>
          </cell>
          <cell r="T297">
            <v>180450</v>
          </cell>
          <cell r="U297">
            <v>137958</v>
          </cell>
          <cell r="V297">
            <v>139193</v>
          </cell>
          <cell r="W297">
            <v>182632</v>
          </cell>
          <cell r="X297">
            <v>193117</v>
          </cell>
          <cell r="Y297">
            <v>270952</v>
          </cell>
          <cell r="Z297">
            <v>283297</v>
          </cell>
          <cell r="AA297">
            <v>256766</v>
          </cell>
          <cell r="AB297">
            <v>166718</v>
          </cell>
          <cell r="AC297">
            <v>140752</v>
          </cell>
          <cell r="AD297">
            <v>135387</v>
          </cell>
          <cell r="AE297">
            <v>146097</v>
          </cell>
          <cell r="AF297">
            <v>154903</v>
          </cell>
          <cell r="AG297">
            <v>128943</v>
          </cell>
          <cell r="AI297">
            <v>266792</v>
          </cell>
        </row>
        <row r="298">
          <cell r="I298">
            <v>453203</v>
          </cell>
          <cell r="J298">
            <v>558954</v>
          </cell>
          <cell r="K298">
            <v>444244</v>
          </cell>
          <cell r="L298">
            <v>642621</v>
          </cell>
          <cell r="M298">
            <v>654040</v>
          </cell>
          <cell r="N298">
            <v>841357</v>
          </cell>
          <cell r="O298">
            <v>521283</v>
          </cell>
          <cell r="P298">
            <v>471536</v>
          </cell>
          <cell r="Q298">
            <v>410411</v>
          </cell>
          <cell r="R298">
            <v>462529</v>
          </cell>
          <cell r="S298">
            <v>488681</v>
          </cell>
          <cell r="T298">
            <v>484256</v>
          </cell>
          <cell r="U298">
            <v>470156</v>
          </cell>
          <cell r="V298">
            <v>454583</v>
          </cell>
          <cell r="W298">
            <v>493270</v>
          </cell>
          <cell r="X298">
            <v>510226</v>
          </cell>
          <cell r="Y298">
            <v>651841</v>
          </cell>
          <cell r="Z298">
            <v>889756</v>
          </cell>
          <cell r="AA298">
            <v>524925</v>
          </cell>
          <cell r="AB298">
            <v>492555</v>
          </cell>
          <cell r="AC298">
            <v>418347</v>
          </cell>
          <cell r="AD298">
            <v>429775</v>
          </cell>
          <cell r="AE298">
            <v>479685</v>
          </cell>
          <cell r="AF298">
            <v>459192</v>
          </cell>
          <cell r="AG298">
            <v>447147</v>
          </cell>
          <cell r="AI298">
            <v>558954</v>
          </cell>
        </row>
        <row r="299">
          <cell r="I299">
            <v>1016639</v>
          </cell>
          <cell r="J299">
            <v>1191647</v>
          </cell>
          <cell r="K299">
            <v>876124</v>
          </cell>
          <cell r="L299">
            <v>1308353</v>
          </cell>
          <cell r="M299">
            <v>1224014</v>
          </cell>
          <cell r="N299">
            <v>1205098</v>
          </cell>
          <cell r="O299">
            <v>1327025</v>
          </cell>
          <cell r="P299">
            <v>689226</v>
          </cell>
          <cell r="Q299">
            <v>659549</v>
          </cell>
          <cell r="R299">
            <v>709121</v>
          </cell>
          <cell r="S299">
            <v>714802</v>
          </cell>
          <cell r="T299">
            <v>658158</v>
          </cell>
          <cell r="U299">
            <v>602316</v>
          </cell>
          <cell r="V299">
            <v>525416</v>
          </cell>
          <cell r="W299">
            <v>589665</v>
          </cell>
          <cell r="X299">
            <v>626681</v>
          </cell>
          <cell r="Y299">
            <v>750778</v>
          </cell>
          <cell r="Z299">
            <v>756563</v>
          </cell>
          <cell r="AA299">
            <v>798198</v>
          </cell>
          <cell r="AB299">
            <v>631030</v>
          </cell>
          <cell r="AC299">
            <v>536873</v>
          </cell>
          <cell r="AD299">
            <v>628636</v>
          </cell>
          <cell r="AE299">
            <v>658301</v>
          </cell>
          <cell r="AF299">
            <v>654950</v>
          </cell>
          <cell r="AG299">
            <v>565459</v>
          </cell>
          <cell r="AI299">
            <v>1191647</v>
          </cell>
        </row>
        <row r="301"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71</v>
          </cell>
          <cell r="AI301">
            <v>0</v>
          </cell>
        </row>
        <row r="302">
          <cell r="I302">
            <v>2386</v>
          </cell>
          <cell r="J302">
            <v>3436</v>
          </cell>
          <cell r="K302">
            <v>6165</v>
          </cell>
          <cell r="L302">
            <v>7744</v>
          </cell>
          <cell r="M302">
            <v>7982</v>
          </cell>
          <cell r="N302">
            <v>8968</v>
          </cell>
          <cell r="O302">
            <v>5332</v>
          </cell>
          <cell r="P302">
            <v>2520</v>
          </cell>
          <cell r="Q302">
            <v>2632</v>
          </cell>
          <cell r="R302">
            <v>2613</v>
          </cell>
          <cell r="S302">
            <v>2804</v>
          </cell>
          <cell r="T302">
            <v>2633</v>
          </cell>
          <cell r="U302">
            <v>2506</v>
          </cell>
          <cell r="V302">
            <v>4116</v>
          </cell>
          <cell r="W302">
            <v>5245</v>
          </cell>
          <cell r="X302">
            <v>7504</v>
          </cell>
          <cell r="Y302">
            <v>8822</v>
          </cell>
          <cell r="Z302">
            <v>9288</v>
          </cell>
          <cell r="AA302">
            <v>5412</v>
          </cell>
          <cell r="AB302">
            <v>3280</v>
          </cell>
          <cell r="AC302">
            <v>2832</v>
          </cell>
          <cell r="AD302">
            <v>2813</v>
          </cell>
          <cell r="AE302">
            <v>3444</v>
          </cell>
          <cell r="AF302">
            <v>993</v>
          </cell>
          <cell r="AG302">
            <v>2506</v>
          </cell>
          <cell r="AI302">
            <v>3436</v>
          </cell>
        </row>
        <row r="303">
          <cell r="I303">
            <v>20520</v>
          </cell>
          <cell r="J303">
            <v>23580</v>
          </cell>
          <cell r="K303">
            <v>25920</v>
          </cell>
          <cell r="L303">
            <v>28500</v>
          </cell>
          <cell r="M303">
            <v>31920</v>
          </cell>
          <cell r="N303">
            <v>23400</v>
          </cell>
          <cell r="O303">
            <v>19380</v>
          </cell>
          <cell r="P303">
            <v>14340</v>
          </cell>
          <cell r="Q303">
            <v>17220</v>
          </cell>
          <cell r="R303">
            <v>25380</v>
          </cell>
          <cell r="S303">
            <v>21180</v>
          </cell>
          <cell r="T303">
            <v>20520</v>
          </cell>
          <cell r="U303">
            <v>25920</v>
          </cell>
          <cell r="V303">
            <v>30000</v>
          </cell>
          <cell r="W303">
            <v>31980</v>
          </cell>
          <cell r="X303">
            <v>31440</v>
          </cell>
          <cell r="Y303">
            <v>30540</v>
          </cell>
          <cell r="Z303">
            <v>27900</v>
          </cell>
          <cell r="AA303">
            <v>29760</v>
          </cell>
          <cell r="AB303">
            <v>22980</v>
          </cell>
          <cell r="AC303">
            <v>20160</v>
          </cell>
          <cell r="AD303">
            <v>26820</v>
          </cell>
          <cell r="AE303">
            <v>29520</v>
          </cell>
          <cell r="AF303">
            <v>27000</v>
          </cell>
          <cell r="AG303">
            <v>27900</v>
          </cell>
          <cell r="AI303">
            <v>23580</v>
          </cell>
        </row>
        <row r="304">
          <cell r="I304">
            <v>566</v>
          </cell>
          <cell r="J304">
            <v>2529</v>
          </cell>
          <cell r="K304">
            <v>4013</v>
          </cell>
          <cell r="L304">
            <v>3910</v>
          </cell>
          <cell r="M304">
            <v>3892</v>
          </cell>
          <cell r="N304">
            <v>4523</v>
          </cell>
          <cell r="O304">
            <v>1435</v>
          </cell>
          <cell r="P304">
            <v>1769</v>
          </cell>
          <cell r="Q304">
            <v>605</v>
          </cell>
          <cell r="R304">
            <v>717</v>
          </cell>
          <cell r="S304">
            <v>569</v>
          </cell>
          <cell r="T304">
            <v>529</v>
          </cell>
          <cell r="U304">
            <v>631</v>
          </cell>
          <cell r="V304">
            <v>2330</v>
          </cell>
          <cell r="W304">
            <v>3203</v>
          </cell>
          <cell r="X304">
            <v>3437</v>
          </cell>
          <cell r="Y304">
            <v>4143</v>
          </cell>
          <cell r="Z304">
            <v>5570</v>
          </cell>
          <cell r="AA304">
            <v>3023</v>
          </cell>
          <cell r="AB304">
            <v>1650</v>
          </cell>
          <cell r="AC304">
            <v>918</v>
          </cell>
          <cell r="AD304">
            <v>950</v>
          </cell>
          <cell r="AE304">
            <v>979</v>
          </cell>
          <cell r="AF304">
            <v>852</v>
          </cell>
          <cell r="AG304">
            <v>841</v>
          </cell>
          <cell r="AI304">
            <v>2529</v>
          </cell>
        </row>
        <row r="305"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I305">
            <v>0</v>
          </cell>
        </row>
        <row r="306">
          <cell r="I306">
            <v>6882</v>
          </cell>
          <cell r="J306">
            <v>10827</v>
          </cell>
          <cell r="K306">
            <v>14754</v>
          </cell>
          <cell r="L306">
            <v>18795</v>
          </cell>
          <cell r="M306">
            <v>17271</v>
          </cell>
          <cell r="N306">
            <v>52289</v>
          </cell>
          <cell r="O306">
            <v>66131</v>
          </cell>
          <cell r="P306">
            <v>42005</v>
          </cell>
          <cell r="Q306">
            <v>47686</v>
          </cell>
          <cell r="R306">
            <v>48446</v>
          </cell>
          <cell r="S306">
            <v>45465</v>
          </cell>
          <cell r="T306">
            <v>45352</v>
          </cell>
          <cell r="U306">
            <v>52002</v>
          </cell>
          <cell r="V306">
            <v>45387</v>
          </cell>
          <cell r="W306">
            <v>62754</v>
          </cell>
          <cell r="X306">
            <v>122475</v>
          </cell>
          <cell r="Y306">
            <v>75422</v>
          </cell>
          <cell r="Z306">
            <v>63217</v>
          </cell>
          <cell r="AA306">
            <v>55571</v>
          </cell>
          <cell r="AB306">
            <v>50645</v>
          </cell>
          <cell r="AC306">
            <v>62086</v>
          </cell>
          <cell r="AD306">
            <v>66686</v>
          </cell>
          <cell r="AE306">
            <v>57945</v>
          </cell>
          <cell r="AF306">
            <v>65512</v>
          </cell>
          <cell r="AG306">
            <v>62562</v>
          </cell>
          <cell r="AI306">
            <v>10827</v>
          </cell>
        </row>
        <row r="307">
          <cell r="I307">
            <v>13861</v>
          </cell>
          <cell r="J307">
            <v>29370</v>
          </cell>
          <cell r="K307">
            <v>5480</v>
          </cell>
          <cell r="L307">
            <v>7237</v>
          </cell>
          <cell r="M307">
            <v>6275</v>
          </cell>
          <cell r="N307">
            <v>10252</v>
          </cell>
          <cell r="O307">
            <v>36392</v>
          </cell>
          <cell r="P307">
            <v>17132</v>
          </cell>
          <cell r="Q307">
            <v>24956</v>
          </cell>
          <cell r="R307">
            <v>40273</v>
          </cell>
          <cell r="S307">
            <v>16029</v>
          </cell>
          <cell r="T307">
            <v>12125</v>
          </cell>
          <cell r="U307">
            <v>15432</v>
          </cell>
          <cell r="V307">
            <v>20374</v>
          </cell>
          <cell r="W307">
            <v>8804</v>
          </cell>
          <cell r="X307">
            <v>5388</v>
          </cell>
          <cell r="Y307">
            <v>7537</v>
          </cell>
          <cell r="Z307">
            <v>8350</v>
          </cell>
          <cell r="AA307">
            <v>22353</v>
          </cell>
          <cell r="AB307">
            <v>23854</v>
          </cell>
          <cell r="AC307">
            <v>22043</v>
          </cell>
          <cell r="AD307">
            <v>24890</v>
          </cell>
          <cell r="AE307">
            <v>44018</v>
          </cell>
          <cell r="AF307">
            <v>35328</v>
          </cell>
          <cell r="AG307">
            <v>24479</v>
          </cell>
          <cell r="AI307">
            <v>29370</v>
          </cell>
        </row>
        <row r="308"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I308">
            <v>0</v>
          </cell>
        </row>
        <row r="309">
          <cell r="I309">
            <v>3440</v>
          </cell>
          <cell r="J309">
            <v>3840</v>
          </cell>
          <cell r="K309">
            <v>6920</v>
          </cell>
          <cell r="L309">
            <v>14160</v>
          </cell>
          <cell r="M309">
            <v>15240</v>
          </cell>
          <cell r="N309">
            <v>10480</v>
          </cell>
          <cell r="O309">
            <v>8360</v>
          </cell>
          <cell r="P309">
            <v>4680</v>
          </cell>
          <cell r="Q309">
            <v>3840</v>
          </cell>
          <cell r="R309">
            <v>3880</v>
          </cell>
          <cell r="S309">
            <v>3440</v>
          </cell>
          <cell r="T309">
            <v>2720</v>
          </cell>
          <cell r="U309">
            <v>2920</v>
          </cell>
          <cell r="V309">
            <v>2800</v>
          </cell>
          <cell r="W309">
            <v>11880</v>
          </cell>
          <cell r="X309">
            <v>12760</v>
          </cell>
          <cell r="Y309">
            <v>21920</v>
          </cell>
          <cell r="Z309">
            <v>12240</v>
          </cell>
          <cell r="AA309">
            <v>7960</v>
          </cell>
          <cell r="AB309">
            <v>3840</v>
          </cell>
          <cell r="AC309">
            <v>3040</v>
          </cell>
          <cell r="AD309">
            <v>3360</v>
          </cell>
          <cell r="AE309">
            <v>4200</v>
          </cell>
          <cell r="AF309">
            <v>3600</v>
          </cell>
          <cell r="AG309">
            <v>4160</v>
          </cell>
          <cell r="AI309">
            <v>3840</v>
          </cell>
        </row>
        <row r="310">
          <cell r="I310">
            <v>10068</v>
          </cell>
          <cell r="J310">
            <v>8008</v>
          </cell>
          <cell r="K310">
            <v>9849</v>
          </cell>
          <cell r="L310">
            <v>10480</v>
          </cell>
          <cell r="M310">
            <v>10812</v>
          </cell>
          <cell r="N310">
            <v>10512</v>
          </cell>
          <cell r="O310">
            <v>7144</v>
          </cell>
          <cell r="P310">
            <v>6880</v>
          </cell>
          <cell r="Q310">
            <v>6144</v>
          </cell>
          <cell r="R310">
            <v>5707</v>
          </cell>
          <cell r="S310">
            <v>6968</v>
          </cell>
          <cell r="T310">
            <v>6467</v>
          </cell>
          <cell r="U310">
            <v>6452</v>
          </cell>
          <cell r="V310">
            <v>6072</v>
          </cell>
          <cell r="W310">
            <v>7769</v>
          </cell>
          <cell r="X310">
            <v>6848</v>
          </cell>
          <cell r="Y310">
            <v>7884</v>
          </cell>
          <cell r="Z310">
            <v>8816</v>
          </cell>
          <cell r="AA310">
            <v>8376</v>
          </cell>
          <cell r="AB310">
            <v>6896</v>
          </cell>
          <cell r="AC310">
            <v>6032</v>
          </cell>
          <cell r="AD310">
            <v>7266</v>
          </cell>
          <cell r="AE310">
            <v>6826</v>
          </cell>
          <cell r="AF310">
            <v>6138</v>
          </cell>
          <cell r="AG310">
            <v>6831</v>
          </cell>
          <cell r="AI310">
            <v>8008</v>
          </cell>
        </row>
        <row r="311"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I311">
            <v>0</v>
          </cell>
        </row>
        <row r="312">
          <cell r="I312">
            <v>148120</v>
          </cell>
          <cell r="J312">
            <v>139640</v>
          </cell>
          <cell r="K312">
            <v>132480</v>
          </cell>
          <cell r="L312">
            <v>122120</v>
          </cell>
          <cell r="M312">
            <v>121920</v>
          </cell>
          <cell r="N312">
            <v>131600</v>
          </cell>
          <cell r="O312">
            <v>149960</v>
          </cell>
          <cell r="P312">
            <v>116440</v>
          </cell>
          <cell r="Q312">
            <v>119960</v>
          </cell>
          <cell r="R312">
            <v>128120</v>
          </cell>
          <cell r="S312">
            <v>130360</v>
          </cell>
          <cell r="T312">
            <v>139440</v>
          </cell>
          <cell r="U312">
            <v>116560</v>
          </cell>
          <cell r="V312">
            <v>109280</v>
          </cell>
          <cell r="W312">
            <v>121240</v>
          </cell>
          <cell r="X312">
            <v>121520</v>
          </cell>
          <cell r="Y312">
            <v>123880</v>
          </cell>
          <cell r="Z312">
            <v>124840</v>
          </cell>
          <cell r="AA312">
            <v>121680</v>
          </cell>
          <cell r="AB312">
            <v>113960</v>
          </cell>
          <cell r="AC312">
            <v>107120</v>
          </cell>
          <cell r="AD312">
            <v>127640</v>
          </cell>
          <cell r="AE312">
            <v>123400</v>
          </cell>
          <cell r="AF312">
            <v>122920</v>
          </cell>
          <cell r="AG312">
            <v>105360</v>
          </cell>
          <cell r="AI312">
            <v>139640</v>
          </cell>
        </row>
        <row r="313"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5400</v>
          </cell>
          <cell r="AE313">
            <v>5160</v>
          </cell>
          <cell r="AF313">
            <v>5800</v>
          </cell>
          <cell r="AG313">
            <v>5000</v>
          </cell>
          <cell r="AI313">
            <v>0</v>
          </cell>
        </row>
        <row r="314">
          <cell r="I314">
            <v>487375</v>
          </cell>
          <cell r="J314">
            <v>527389</v>
          </cell>
          <cell r="K314">
            <v>1607729</v>
          </cell>
          <cell r="L314">
            <v>1651058</v>
          </cell>
          <cell r="M314">
            <v>1738280</v>
          </cell>
          <cell r="N314">
            <v>1721902</v>
          </cell>
          <cell r="O314">
            <v>1875366</v>
          </cell>
          <cell r="P314">
            <v>1639589</v>
          </cell>
          <cell r="Q314">
            <v>1514998</v>
          </cell>
          <cell r="R314">
            <v>1824556</v>
          </cell>
          <cell r="S314">
            <v>1688626</v>
          </cell>
          <cell r="T314">
            <v>1813057</v>
          </cell>
          <cell r="U314">
            <v>1643313</v>
          </cell>
          <cell r="V314">
            <v>1499947</v>
          </cell>
          <cell r="W314">
            <v>1806876</v>
          </cell>
          <cell r="X314">
            <v>1781930</v>
          </cell>
          <cell r="Y314">
            <v>1792371</v>
          </cell>
          <cell r="Z314">
            <v>1958672</v>
          </cell>
          <cell r="AA314">
            <v>1802178</v>
          </cell>
          <cell r="AB314">
            <v>1683966</v>
          </cell>
          <cell r="AC314">
            <v>1634380</v>
          </cell>
          <cell r="AD314">
            <v>1692010</v>
          </cell>
          <cell r="AE314">
            <v>1618190</v>
          </cell>
          <cell r="AF314">
            <v>1571434</v>
          </cell>
          <cell r="AG314">
            <v>1733380</v>
          </cell>
          <cell r="AI314">
            <v>527389</v>
          </cell>
        </row>
        <row r="315"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I315">
            <v>0</v>
          </cell>
        </row>
        <row r="316">
          <cell r="I316">
            <v>20074</v>
          </cell>
          <cell r="J316">
            <v>21157</v>
          </cell>
          <cell r="K316">
            <v>21182</v>
          </cell>
          <cell r="L316">
            <v>22072</v>
          </cell>
          <cell r="M316">
            <v>21831</v>
          </cell>
          <cell r="N316">
            <v>22724</v>
          </cell>
          <cell r="O316">
            <v>18966</v>
          </cell>
          <cell r="P316">
            <v>19360</v>
          </cell>
          <cell r="Q316">
            <v>18225</v>
          </cell>
          <cell r="R316">
            <v>20107</v>
          </cell>
          <cell r="S316">
            <v>21928</v>
          </cell>
          <cell r="T316">
            <v>18867</v>
          </cell>
          <cell r="U316">
            <v>17173</v>
          </cell>
          <cell r="V316">
            <v>16153</v>
          </cell>
          <cell r="W316">
            <v>19529</v>
          </cell>
          <cell r="X316">
            <v>22127</v>
          </cell>
          <cell r="Y316">
            <v>20525</v>
          </cell>
          <cell r="Z316">
            <v>18737</v>
          </cell>
          <cell r="AA316">
            <v>18584</v>
          </cell>
          <cell r="AB316">
            <v>19520</v>
          </cell>
          <cell r="AC316">
            <v>17825</v>
          </cell>
          <cell r="AD316">
            <v>18347</v>
          </cell>
          <cell r="AE316">
            <v>17448</v>
          </cell>
          <cell r="AF316">
            <v>13347</v>
          </cell>
          <cell r="AG316">
            <v>15573</v>
          </cell>
          <cell r="AI316">
            <v>21157</v>
          </cell>
        </row>
        <row r="317">
          <cell r="I317">
            <v>49393</v>
          </cell>
          <cell r="J317">
            <v>38793</v>
          </cell>
          <cell r="K317">
            <v>32489</v>
          </cell>
          <cell r="L317">
            <v>28207</v>
          </cell>
          <cell r="M317">
            <v>30485</v>
          </cell>
          <cell r="N317">
            <v>30837</v>
          </cell>
          <cell r="O317">
            <v>29144</v>
          </cell>
          <cell r="P317">
            <v>32640</v>
          </cell>
          <cell r="Q317">
            <v>41385</v>
          </cell>
          <cell r="R317">
            <v>53987</v>
          </cell>
          <cell r="S317">
            <v>56028</v>
          </cell>
          <cell r="T317">
            <v>64427</v>
          </cell>
          <cell r="U317">
            <v>52553</v>
          </cell>
          <cell r="V317">
            <v>42533</v>
          </cell>
          <cell r="W317">
            <v>32329</v>
          </cell>
          <cell r="X317">
            <v>32667</v>
          </cell>
          <cell r="Y317">
            <v>35885</v>
          </cell>
          <cell r="Z317">
            <v>35357</v>
          </cell>
          <cell r="AA317">
            <v>37844</v>
          </cell>
          <cell r="AB317">
            <v>39540</v>
          </cell>
          <cell r="AC317">
            <v>41425</v>
          </cell>
          <cell r="AD317">
            <v>64667</v>
          </cell>
          <cell r="AE317">
            <v>71528</v>
          </cell>
          <cell r="AF317">
            <v>71227</v>
          </cell>
          <cell r="AG317">
            <v>60613</v>
          </cell>
          <cell r="AI317">
            <v>38793</v>
          </cell>
        </row>
        <row r="318">
          <cell r="I318">
            <v>6019</v>
          </cell>
          <cell r="J318">
            <v>5323</v>
          </cell>
          <cell r="K318">
            <v>5873</v>
          </cell>
          <cell r="L318">
            <v>8973</v>
          </cell>
          <cell r="M318">
            <v>8107</v>
          </cell>
          <cell r="N318">
            <v>7505</v>
          </cell>
          <cell r="O318">
            <v>8706</v>
          </cell>
          <cell r="P318">
            <v>6499</v>
          </cell>
          <cell r="Q318">
            <v>5538</v>
          </cell>
          <cell r="R318">
            <v>6213</v>
          </cell>
          <cell r="S318">
            <v>5947</v>
          </cell>
          <cell r="T318">
            <v>5438</v>
          </cell>
          <cell r="U318">
            <v>6744</v>
          </cell>
          <cell r="V318">
            <v>5480</v>
          </cell>
          <cell r="W318">
            <v>7982</v>
          </cell>
          <cell r="X318">
            <v>7097</v>
          </cell>
          <cell r="Y318">
            <v>9739</v>
          </cell>
          <cell r="Z318">
            <v>8632</v>
          </cell>
          <cell r="AA318">
            <v>9061</v>
          </cell>
          <cell r="AB318">
            <v>6282</v>
          </cell>
          <cell r="AC318">
            <v>4979</v>
          </cell>
          <cell r="AD318">
            <v>5577</v>
          </cell>
          <cell r="AE318">
            <v>5361</v>
          </cell>
          <cell r="AF318">
            <v>5134</v>
          </cell>
          <cell r="AG318">
            <v>6146</v>
          </cell>
          <cell r="AI318">
            <v>5323</v>
          </cell>
        </row>
        <row r="319"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I319">
            <v>0</v>
          </cell>
        </row>
        <row r="320">
          <cell r="I320">
            <v>2830500</v>
          </cell>
          <cell r="J320">
            <v>102300</v>
          </cell>
          <cell r="K320">
            <v>100500</v>
          </cell>
          <cell r="L320">
            <v>90900</v>
          </cell>
          <cell r="M320">
            <v>116100</v>
          </cell>
          <cell r="N320">
            <v>117600</v>
          </cell>
          <cell r="O320">
            <v>145500</v>
          </cell>
          <cell r="P320">
            <v>119700</v>
          </cell>
          <cell r="Q320">
            <v>103801</v>
          </cell>
          <cell r="R320">
            <v>97563</v>
          </cell>
          <cell r="S320">
            <v>103865</v>
          </cell>
          <cell r="T320">
            <v>101518</v>
          </cell>
          <cell r="U320">
            <v>108398</v>
          </cell>
          <cell r="V320">
            <v>113927</v>
          </cell>
          <cell r="W320">
            <v>120306</v>
          </cell>
          <cell r="X320">
            <v>120299</v>
          </cell>
          <cell r="Y320">
            <v>118503</v>
          </cell>
          <cell r="Z320">
            <v>127627</v>
          </cell>
          <cell r="AA320">
            <v>118431</v>
          </cell>
          <cell r="AB320">
            <v>103309</v>
          </cell>
          <cell r="AC320">
            <v>98911</v>
          </cell>
          <cell r="AD320">
            <v>96309</v>
          </cell>
          <cell r="AE320">
            <v>13907</v>
          </cell>
          <cell r="AF320">
            <v>6613</v>
          </cell>
          <cell r="AG320">
            <v>3286</v>
          </cell>
          <cell r="AI320">
            <v>102300</v>
          </cell>
        </row>
        <row r="322">
          <cell r="I322">
            <v>824194</v>
          </cell>
          <cell r="J322">
            <v>844928</v>
          </cell>
          <cell r="K322">
            <v>1069608</v>
          </cell>
          <cell r="L322">
            <v>1190564</v>
          </cell>
          <cell r="M322">
            <v>1050456</v>
          </cell>
          <cell r="N322">
            <v>952116</v>
          </cell>
          <cell r="O322">
            <v>870411</v>
          </cell>
          <cell r="P322">
            <v>804427</v>
          </cell>
          <cell r="Q322">
            <v>808266</v>
          </cell>
          <cell r="R322">
            <v>801437</v>
          </cell>
          <cell r="S322">
            <v>697702</v>
          </cell>
          <cell r="T322">
            <v>730077</v>
          </cell>
          <cell r="U322">
            <v>730400</v>
          </cell>
          <cell r="V322">
            <v>846202</v>
          </cell>
          <cell r="W322">
            <v>921680</v>
          </cell>
          <cell r="X322">
            <v>1045531</v>
          </cell>
          <cell r="Y322">
            <v>775491</v>
          </cell>
          <cell r="Z322">
            <v>872521</v>
          </cell>
          <cell r="AA322">
            <v>866312</v>
          </cell>
          <cell r="AB322">
            <v>803770</v>
          </cell>
          <cell r="AC322">
            <v>739893</v>
          </cell>
          <cell r="AD322">
            <v>704546</v>
          </cell>
          <cell r="AE322">
            <v>617024</v>
          </cell>
          <cell r="AF322">
            <v>648382</v>
          </cell>
          <cell r="AG322">
            <v>695633</v>
          </cell>
          <cell r="AI322">
            <v>844928</v>
          </cell>
        </row>
        <row r="323">
          <cell r="I323">
            <v>3558000</v>
          </cell>
          <cell r="J323">
            <v>3454500</v>
          </cell>
          <cell r="K323">
            <v>4188000</v>
          </cell>
          <cell r="L323">
            <v>3894000</v>
          </cell>
          <cell r="M323">
            <v>3594000</v>
          </cell>
          <cell r="N323">
            <v>3966000</v>
          </cell>
          <cell r="O323">
            <v>3453000</v>
          </cell>
          <cell r="P323">
            <v>3610500</v>
          </cell>
          <cell r="Q323">
            <v>3184500</v>
          </cell>
          <cell r="R323">
            <v>3069000</v>
          </cell>
          <cell r="S323">
            <v>2469000</v>
          </cell>
          <cell r="T323">
            <v>3184500</v>
          </cell>
          <cell r="U323">
            <v>2989500</v>
          </cell>
          <cell r="V323">
            <v>3541500</v>
          </cell>
          <cell r="W323">
            <v>3240000</v>
          </cell>
          <cell r="X323">
            <v>2943000</v>
          </cell>
          <cell r="Y323">
            <v>3460500</v>
          </cell>
          <cell r="Z323">
            <v>3316500</v>
          </cell>
          <cell r="AA323">
            <v>3223500</v>
          </cell>
          <cell r="AB323">
            <v>2586000</v>
          </cell>
          <cell r="AC323">
            <v>2629500</v>
          </cell>
          <cell r="AD323">
            <v>2673000</v>
          </cell>
          <cell r="AE323">
            <v>2550000</v>
          </cell>
          <cell r="AF323">
            <v>2511000</v>
          </cell>
          <cell r="AG323">
            <v>2842500</v>
          </cell>
          <cell r="AI323">
            <v>3454500</v>
          </cell>
        </row>
        <row r="324"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2560</v>
          </cell>
          <cell r="W324">
            <v>4480</v>
          </cell>
          <cell r="X324">
            <v>640</v>
          </cell>
          <cell r="Y324">
            <v>640</v>
          </cell>
          <cell r="Z324">
            <v>1600</v>
          </cell>
          <cell r="AA324">
            <v>3520</v>
          </cell>
          <cell r="AB324">
            <v>2880</v>
          </cell>
          <cell r="AC324">
            <v>2880</v>
          </cell>
          <cell r="AD324">
            <v>2560</v>
          </cell>
          <cell r="AE324">
            <v>2240</v>
          </cell>
          <cell r="AF324">
            <v>2880</v>
          </cell>
          <cell r="AG324">
            <v>1600</v>
          </cell>
          <cell r="AI324">
            <v>0</v>
          </cell>
        </row>
        <row r="325">
          <cell r="I325">
            <v>1011678</v>
          </cell>
          <cell r="J325">
            <v>1042752</v>
          </cell>
          <cell r="K325">
            <v>1213632</v>
          </cell>
          <cell r="L325">
            <v>1237203</v>
          </cell>
          <cell r="M325">
            <v>1120669</v>
          </cell>
          <cell r="N325">
            <v>1216869</v>
          </cell>
          <cell r="O325">
            <v>991823</v>
          </cell>
          <cell r="P325">
            <v>864800</v>
          </cell>
          <cell r="Q325">
            <v>898115</v>
          </cell>
          <cell r="R325">
            <v>900828</v>
          </cell>
          <cell r="S325">
            <v>744809</v>
          </cell>
          <cell r="T325">
            <v>864873</v>
          </cell>
          <cell r="U325">
            <v>897257</v>
          </cell>
          <cell r="V325">
            <v>1007696</v>
          </cell>
          <cell r="W325">
            <v>1274282</v>
          </cell>
          <cell r="X325">
            <v>1300448</v>
          </cell>
          <cell r="Y325">
            <v>1336178</v>
          </cell>
          <cell r="Z325">
            <v>1394591</v>
          </cell>
          <cell r="AA325">
            <v>1105113</v>
          </cell>
          <cell r="AB325">
            <v>967019</v>
          </cell>
          <cell r="AC325">
            <v>997296</v>
          </cell>
          <cell r="AD325">
            <v>948279</v>
          </cell>
          <cell r="AE325">
            <v>841696</v>
          </cell>
          <cell r="AF325">
            <v>819726</v>
          </cell>
          <cell r="AG325">
            <v>852481</v>
          </cell>
          <cell r="AI325">
            <v>1042752</v>
          </cell>
        </row>
        <row r="326"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I326">
            <v>0</v>
          </cell>
        </row>
        <row r="327"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I327">
            <v>0</v>
          </cell>
        </row>
        <row r="328"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I328">
            <v>0</v>
          </cell>
        </row>
        <row r="329">
          <cell r="I329">
            <v>4</v>
          </cell>
          <cell r="J329">
            <v>8</v>
          </cell>
          <cell r="K329">
            <v>2</v>
          </cell>
          <cell r="L329">
            <v>5</v>
          </cell>
          <cell r="M329">
            <v>2</v>
          </cell>
          <cell r="N329">
            <v>30</v>
          </cell>
          <cell r="O329">
            <v>7</v>
          </cell>
          <cell r="P329">
            <v>4</v>
          </cell>
          <cell r="Q329">
            <v>6</v>
          </cell>
          <cell r="R329">
            <v>9</v>
          </cell>
          <cell r="S329">
            <v>10</v>
          </cell>
          <cell r="T329">
            <v>2</v>
          </cell>
          <cell r="U329">
            <v>21</v>
          </cell>
          <cell r="V329">
            <v>4</v>
          </cell>
          <cell r="W329">
            <v>30</v>
          </cell>
          <cell r="X329">
            <v>6</v>
          </cell>
          <cell r="Y329">
            <v>3</v>
          </cell>
          <cell r="Z329">
            <v>2</v>
          </cell>
          <cell r="AA329">
            <v>0</v>
          </cell>
          <cell r="AB329">
            <v>0</v>
          </cell>
          <cell r="AC329">
            <v>0</v>
          </cell>
          <cell r="AD329">
            <v>7</v>
          </cell>
          <cell r="AE329">
            <v>2</v>
          </cell>
          <cell r="AF329">
            <v>10</v>
          </cell>
          <cell r="AG329">
            <v>16</v>
          </cell>
          <cell r="AI329">
            <v>8</v>
          </cell>
        </row>
        <row r="330">
          <cell r="I330">
            <v>474800</v>
          </cell>
          <cell r="J330">
            <v>546800</v>
          </cell>
          <cell r="K330">
            <v>598800</v>
          </cell>
          <cell r="L330">
            <v>540800</v>
          </cell>
          <cell r="M330">
            <v>518800</v>
          </cell>
          <cell r="N330">
            <v>603600</v>
          </cell>
          <cell r="O330">
            <v>514400</v>
          </cell>
          <cell r="P330">
            <v>494800</v>
          </cell>
          <cell r="Q330">
            <v>583200</v>
          </cell>
          <cell r="R330">
            <v>521200</v>
          </cell>
          <cell r="S330">
            <v>546800</v>
          </cell>
          <cell r="T330">
            <v>504800</v>
          </cell>
          <cell r="U330">
            <v>587200</v>
          </cell>
          <cell r="V330">
            <v>531200</v>
          </cell>
          <cell r="W330">
            <v>682800</v>
          </cell>
          <cell r="X330">
            <v>732400</v>
          </cell>
          <cell r="Y330">
            <v>738000</v>
          </cell>
          <cell r="Z330">
            <v>832800</v>
          </cell>
          <cell r="AA330">
            <v>778000</v>
          </cell>
          <cell r="AB330">
            <v>756400</v>
          </cell>
          <cell r="AC330">
            <v>730000</v>
          </cell>
          <cell r="AD330">
            <v>683200</v>
          </cell>
          <cell r="AE330">
            <v>761200</v>
          </cell>
          <cell r="AF330">
            <v>747600</v>
          </cell>
          <cell r="AG330">
            <v>717200</v>
          </cell>
          <cell r="AI330">
            <v>546800</v>
          </cell>
        </row>
        <row r="331">
          <cell r="I331">
            <v>1037</v>
          </cell>
          <cell r="J331">
            <v>1459</v>
          </cell>
          <cell r="K331">
            <v>3462</v>
          </cell>
          <cell r="L331">
            <v>4842</v>
          </cell>
          <cell r="M331">
            <v>5814</v>
          </cell>
          <cell r="N331">
            <v>4440</v>
          </cell>
          <cell r="O331">
            <v>6553</v>
          </cell>
          <cell r="P331">
            <v>3313</v>
          </cell>
          <cell r="Q331">
            <v>2624</v>
          </cell>
          <cell r="R331">
            <v>2055</v>
          </cell>
          <cell r="S331">
            <v>872</v>
          </cell>
          <cell r="T331">
            <v>760</v>
          </cell>
          <cell r="U331">
            <v>854</v>
          </cell>
          <cell r="V331">
            <v>865</v>
          </cell>
          <cell r="W331">
            <v>2523</v>
          </cell>
          <cell r="X331">
            <v>3962</v>
          </cell>
          <cell r="Y331">
            <v>7505</v>
          </cell>
          <cell r="Z331">
            <v>2518</v>
          </cell>
          <cell r="AA331">
            <v>2617</v>
          </cell>
          <cell r="AB331">
            <v>530</v>
          </cell>
          <cell r="AC331">
            <v>482</v>
          </cell>
          <cell r="AD331">
            <v>663</v>
          </cell>
          <cell r="AE331">
            <v>701</v>
          </cell>
          <cell r="AF331">
            <v>770</v>
          </cell>
          <cell r="AG331">
            <v>527</v>
          </cell>
          <cell r="AI331">
            <v>1459</v>
          </cell>
        </row>
        <row r="332">
          <cell r="I332">
            <v>2496633</v>
          </cell>
          <cell r="J332">
            <v>2711856</v>
          </cell>
          <cell r="K332">
            <v>2881245</v>
          </cell>
          <cell r="L332">
            <v>3341153</v>
          </cell>
          <cell r="M332">
            <v>2861865</v>
          </cell>
          <cell r="N332">
            <v>3412291</v>
          </cell>
          <cell r="O332">
            <v>3193162</v>
          </cell>
          <cell r="P332">
            <v>2574515</v>
          </cell>
          <cell r="Q332">
            <v>2472712</v>
          </cell>
          <cell r="R332">
            <v>2498822</v>
          </cell>
          <cell r="S332">
            <v>3226381</v>
          </cell>
          <cell r="T332">
            <v>2895773</v>
          </cell>
          <cell r="U332">
            <v>3120933</v>
          </cell>
          <cell r="V332">
            <v>3008802</v>
          </cell>
          <cell r="W332">
            <v>3076077</v>
          </cell>
          <cell r="X332">
            <v>3331520</v>
          </cell>
          <cell r="Y332">
            <v>3255434</v>
          </cell>
          <cell r="Z332">
            <v>2296460</v>
          </cell>
          <cell r="AA332">
            <v>2540949</v>
          </cell>
          <cell r="AB332">
            <v>2358675</v>
          </cell>
          <cell r="AC332">
            <v>2257769</v>
          </cell>
          <cell r="AD332">
            <v>2220384</v>
          </cell>
          <cell r="AE332">
            <v>2234440</v>
          </cell>
          <cell r="AF332">
            <v>2204306</v>
          </cell>
          <cell r="AG332">
            <v>2080909</v>
          </cell>
          <cell r="AI332">
            <v>2711856</v>
          </cell>
        </row>
        <row r="333">
          <cell r="I333">
            <v>7872</v>
          </cell>
          <cell r="J333">
            <v>8736</v>
          </cell>
          <cell r="K333">
            <v>9312</v>
          </cell>
          <cell r="L333">
            <v>9312</v>
          </cell>
          <cell r="M333">
            <v>9792</v>
          </cell>
          <cell r="N333">
            <v>11616</v>
          </cell>
          <cell r="O333">
            <v>9600</v>
          </cell>
          <cell r="P333">
            <v>10752</v>
          </cell>
          <cell r="Q333">
            <v>7872</v>
          </cell>
          <cell r="R333">
            <v>7776</v>
          </cell>
          <cell r="S333">
            <v>7200</v>
          </cell>
          <cell r="T333">
            <v>8544</v>
          </cell>
          <cell r="U333">
            <v>9024</v>
          </cell>
          <cell r="V333">
            <v>8064</v>
          </cell>
          <cell r="W333">
            <v>12096</v>
          </cell>
          <cell r="X333">
            <v>10656</v>
          </cell>
          <cell r="Y333">
            <v>12672</v>
          </cell>
          <cell r="Z333">
            <v>13056</v>
          </cell>
          <cell r="AA333">
            <v>10656</v>
          </cell>
          <cell r="AB333">
            <v>8352</v>
          </cell>
          <cell r="AC333">
            <v>8352</v>
          </cell>
          <cell r="AD333">
            <v>8160</v>
          </cell>
          <cell r="AE333">
            <v>8064</v>
          </cell>
          <cell r="AF333">
            <v>6816</v>
          </cell>
          <cell r="AG333">
            <v>7680</v>
          </cell>
          <cell r="AI333">
            <v>8736</v>
          </cell>
        </row>
        <row r="334">
          <cell r="I334">
            <v>5252060</v>
          </cell>
          <cell r="J334">
            <v>4761873</v>
          </cell>
          <cell r="K334">
            <v>5604078</v>
          </cell>
          <cell r="L334">
            <v>4887753</v>
          </cell>
          <cell r="M334">
            <v>5169812</v>
          </cell>
          <cell r="N334">
            <v>5519434</v>
          </cell>
          <cell r="O334">
            <v>4995355</v>
          </cell>
          <cell r="P334">
            <v>4456520</v>
          </cell>
          <cell r="Q334">
            <v>4202130</v>
          </cell>
          <cell r="R334">
            <v>4631840</v>
          </cell>
          <cell r="S334">
            <v>4641869</v>
          </cell>
          <cell r="T334">
            <v>4572870</v>
          </cell>
          <cell r="U334">
            <v>4563991</v>
          </cell>
          <cell r="V334">
            <v>4667640</v>
          </cell>
          <cell r="W334">
            <v>5721241</v>
          </cell>
          <cell r="X334">
            <v>5450249</v>
          </cell>
          <cell r="Y334">
            <v>5692202</v>
          </cell>
          <cell r="Z334">
            <v>6133907</v>
          </cell>
          <cell r="AA334">
            <v>5134450</v>
          </cell>
          <cell r="AB334">
            <v>4996031</v>
          </cell>
          <cell r="AC334">
            <v>4921785</v>
          </cell>
          <cell r="AD334">
            <v>4361535</v>
          </cell>
          <cell r="AE334">
            <v>5101331</v>
          </cell>
          <cell r="AF334">
            <v>4848860</v>
          </cell>
          <cell r="AG334">
            <v>4792636</v>
          </cell>
          <cell r="AI334">
            <v>4761873</v>
          </cell>
        </row>
        <row r="335">
          <cell r="I335">
            <v>93088</v>
          </cell>
          <cell r="J335">
            <v>112431</v>
          </cell>
          <cell r="K335">
            <v>65613</v>
          </cell>
          <cell r="L335">
            <v>46307</v>
          </cell>
          <cell r="M335">
            <v>99534</v>
          </cell>
          <cell r="N335">
            <v>70992</v>
          </cell>
          <cell r="O335">
            <v>99095</v>
          </cell>
          <cell r="P335">
            <v>92161</v>
          </cell>
          <cell r="Q335">
            <v>92047</v>
          </cell>
          <cell r="R335">
            <v>85602</v>
          </cell>
          <cell r="S335">
            <v>91443</v>
          </cell>
          <cell r="T335">
            <v>70241</v>
          </cell>
          <cell r="U335">
            <v>14611</v>
          </cell>
          <cell r="V335">
            <v>32403</v>
          </cell>
          <cell r="W335">
            <v>88344</v>
          </cell>
          <cell r="X335">
            <v>53076</v>
          </cell>
          <cell r="Y335">
            <v>67776</v>
          </cell>
          <cell r="Z335">
            <v>82230</v>
          </cell>
          <cell r="AA335">
            <v>91696</v>
          </cell>
          <cell r="AB335">
            <v>99639</v>
          </cell>
          <cell r="AC335">
            <v>101734</v>
          </cell>
          <cell r="AD335">
            <v>78014</v>
          </cell>
          <cell r="AE335">
            <v>40528</v>
          </cell>
          <cell r="AF335">
            <v>38855</v>
          </cell>
          <cell r="AG335">
            <v>85539</v>
          </cell>
          <cell r="AI335">
            <v>112431</v>
          </cell>
        </row>
        <row r="336">
          <cell r="I336">
            <v>614400</v>
          </cell>
          <cell r="J336">
            <v>517200</v>
          </cell>
          <cell r="K336">
            <v>515400</v>
          </cell>
          <cell r="L336">
            <v>484200</v>
          </cell>
          <cell r="M336">
            <v>442200</v>
          </cell>
          <cell r="N336">
            <v>554400</v>
          </cell>
          <cell r="O336">
            <v>538800</v>
          </cell>
          <cell r="P336">
            <v>505200</v>
          </cell>
          <cell r="Q336">
            <v>439200</v>
          </cell>
          <cell r="R336">
            <v>473400</v>
          </cell>
          <cell r="S336">
            <v>514800</v>
          </cell>
          <cell r="T336">
            <v>444600</v>
          </cell>
          <cell r="U336">
            <v>512400</v>
          </cell>
          <cell r="V336">
            <v>396600</v>
          </cell>
          <cell r="W336">
            <v>556200</v>
          </cell>
          <cell r="X336">
            <v>539400</v>
          </cell>
          <cell r="Y336">
            <v>466200</v>
          </cell>
          <cell r="Z336">
            <v>573600</v>
          </cell>
          <cell r="AA336">
            <v>442200</v>
          </cell>
          <cell r="AB336">
            <v>472200</v>
          </cell>
          <cell r="AC336">
            <v>466800</v>
          </cell>
          <cell r="AD336">
            <v>455400</v>
          </cell>
          <cell r="AE336">
            <v>406800</v>
          </cell>
          <cell r="AF336">
            <v>383400</v>
          </cell>
          <cell r="AG336">
            <v>438600</v>
          </cell>
          <cell r="AI336">
            <v>517200</v>
          </cell>
        </row>
        <row r="337">
          <cell r="I337">
            <v>129000</v>
          </cell>
          <cell r="J337">
            <v>158640</v>
          </cell>
          <cell r="K337">
            <v>114920</v>
          </cell>
          <cell r="L337">
            <v>114600</v>
          </cell>
          <cell r="M337">
            <v>110240</v>
          </cell>
          <cell r="N337">
            <v>203280</v>
          </cell>
          <cell r="O337">
            <v>0</v>
          </cell>
          <cell r="P337">
            <v>54000</v>
          </cell>
          <cell r="Q337">
            <v>99080</v>
          </cell>
          <cell r="R337">
            <v>52800</v>
          </cell>
          <cell r="S337">
            <v>19800</v>
          </cell>
          <cell r="T337">
            <v>24840</v>
          </cell>
          <cell r="U337">
            <v>22360</v>
          </cell>
          <cell r="V337">
            <v>20720</v>
          </cell>
          <cell r="W337">
            <v>21320</v>
          </cell>
          <cell r="X337">
            <v>20400</v>
          </cell>
          <cell r="Y337">
            <v>21520</v>
          </cell>
          <cell r="Z337">
            <v>29200</v>
          </cell>
          <cell r="AA337">
            <v>26308</v>
          </cell>
          <cell r="AB337">
            <v>21606</v>
          </cell>
          <cell r="AC337">
            <v>13206</v>
          </cell>
          <cell r="AD337">
            <v>15080</v>
          </cell>
          <cell r="AE337">
            <v>13132</v>
          </cell>
          <cell r="AF337">
            <v>18668</v>
          </cell>
          <cell r="AG337">
            <v>69080</v>
          </cell>
          <cell r="AI337">
            <v>158640</v>
          </cell>
        </row>
        <row r="338">
          <cell r="I338">
            <v>1068</v>
          </cell>
          <cell r="J338">
            <v>1210</v>
          </cell>
          <cell r="K338">
            <v>1647</v>
          </cell>
          <cell r="L338">
            <v>2429</v>
          </cell>
          <cell r="M338">
            <v>1960</v>
          </cell>
          <cell r="N338">
            <v>1752</v>
          </cell>
          <cell r="O338">
            <v>1991</v>
          </cell>
          <cell r="P338">
            <v>1233</v>
          </cell>
          <cell r="Q338">
            <v>924</v>
          </cell>
          <cell r="R338">
            <v>1094</v>
          </cell>
          <cell r="S338">
            <v>1416</v>
          </cell>
          <cell r="T338">
            <v>1405</v>
          </cell>
          <cell r="U338">
            <v>1146</v>
          </cell>
          <cell r="V338">
            <v>985</v>
          </cell>
          <cell r="W338">
            <v>1736</v>
          </cell>
          <cell r="X338">
            <v>1883</v>
          </cell>
          <cell r="Y338">
            <v>2239</v>
          </cell>
          <cell r="Z338">
            <v>2613</v>
          </cell>
          <cell r="AA338">
            <v>2041</v>
          </cell>
          <cell r="AB338">
            <v>1191</v>
          </cell>
          <cell r="AC338">
            <v>1153</v>
          </cell>
          <cell r="AD338">
            <v>1432</v>
          </cell>
          <cell r="AE338">
            <v>1471</v>
          </cell>
          <cell r="AF338">
            <v>1224</v>
          </cell>
          <cell r="AG338">
            <v>929</v>
          </cell>
          <cell r="AI338">
            <v>1210</v>
          </cell>
        </row>
        <row r="339">
          <cell r="I339">
            <v>2495808</v>
          </cell>
          <cell r="J339">
            <v>2755788</v>
          </cell>
          <cell r="K339">
            <v>2698296</v>
          </cell>
          <cell r="L339">
            <v>3093396</v>
          </cell>
          <cell r="M339">
            <v>2973948</v>
          </cell>
          <cell r="N339">
            <v>4089912</v>
          </cell>
          <cell r="O339">
            <v>2108736</v>
          </cell>
          <cell r="P339">
            <v>2759976</v>
          </cell>
          <cell r="Q339">
            <v>2602980</v>
          </cell>
          <cell r="R339">
            <v>2458716</v>
          </cell>
          <cell r="S339">
            <v>2886432</v>
          </cell>
          <cell r="T339">
            <v>2401608</v>
          </cell>
          <cell r="U339">
            <v>2764200</v>
          </cell>
          <cell r="V339">
            <v>2786268</v>
          </cell>
          <cell r="W339">
            <v>3227028</v>
          </cell>
          <cell r="X339">
            <v>3142632</v>
          </cell>
          <cell r="Y339">
            <v>3183384</v>
          </cell>
          <cell r="Z339">
            <v>4504632</v>
          </cell>
          <cell r="AA339">
            <v>2111712</v>
          </cell>
          <cell r="AB339">
            <v>3014208</v>
          </cell>
          <cell r="AC339">
            <v>2863548</v>
          </cell>
          <cell r="AD339">
            <v>2572896</v>
          </cell>
          <cell r="AE339">
            <v>2666256</v>
          </cell>
          <cell r="AF339">
            <v>2698248</v>
          </cell>
          <cell r="AG339">
            <v>2835984</v>
          </cell>
          <cell r="AI339">
            <v>2755788</v>
          </cell>
        </row>
        <row r="340"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I340">
            <v>0</v>
          </cell>
        </row>
        <row r="341">
          <cell r="I341">
            <v>1753200</v>
          </cell>
          <cell r="J341">
            <v>1860600</v>
          </cell>
          <cell r="K341">
            <v>1842600</v>
          </cell>
          <cell r="L341">
            <v>2137800</v>
          </cell>
          <cell r="M341">
            <v>2020200</v>
          </cell>
          <cell r="N341">
            <v>2068800</v>
          </cell>
          <cell r="O341">
            <v>1711200</v>
          </cell>
          <cell r="P341">
            <v>1821600</v>
          </cell>
          <cell r="Q341">
            <v>1698600</v>
          </cell>
          <cell r="R341">
            <v>1374600</v>
          </cell>
          <cell r="S341">
            <v>1416000</v>
          </cell>
          <cell r="T341">
            <v>1186800</v>
          </cell>
          <cell r="U341">
            <v>1378800</v>
          </cell>
          <cell r="V341">
            <v>1255800</v>
          </cell>
          <cell r="W341">
            <v>1455000</v>
          </cell>
          <cell r="X341">
            <v>1678800</v>
          </cell>
          <cell r="Y341">
            <v>1520400</v>
          </cell>
          <cell r="Z341">
            <v>1680000</v>
          </cell>
          <cell r="AA341">
            <v>1524000</v>
          </cell>
          <cell r="AB341">
            <v>1236600</v>
          </cell>
          <cell r="AC341">
            <v>1570800</v>
          </cell>
          <cell r="AD341">
            <v>1262400</v>
          </cell>
          <cell r="AE341">
            <v>1113000</v>
          </cell>
          <cell r="AF341">
            <v>937800</v>
          </cell>
          <cell r="AG341">
            <v>1143000</v>
          </cell>
          <cell r="AI341">
            <v>1860600</v>
          </cell>
        </row>
        <row r="343">
          <cell r="I343">
            <v>471</v>
          </cell>
          <cell r="J343">
            <v>1171</v>
          </cell>
          <cell r="K343">
            <v>995</v>
          </cell>
          <cell r="L343">
            <v>999</v>
          </cell>
          <cell r="M343">
            <v>1085</v>
          </cell>
          <cell r="N343">
            <v>3978</v>
          </cell>
          <cell r="O343">
            <v>1355</v>
          </cell>
          <cell r="P343">
            <v>1051</v>
          </cell>
          <cell r="Q343">
            <v>1298</v>
          </cell>
          <cell r="R343">
            <v>893</v>
          </cell>
          <cell r="S343">
            <v>864</v>
          </cell>
          <cell r="T343">
            <v>773</v>
          </cell>
          <cell r="U343">
            <v>866</v>
          </cell>
          <cell r="V343">
            <v>987</v>
          </cell>
          <cell r="W343">
            <v>900</v>
          </cell>
          <cell r="X343">
            <v>906</v>
          </cell>
          <cell r="Y343">
            <v>734</v>
          </cell>
          <cell r="Z343">
            <v>2458</v>
          </cell>
          <cell r="AA343">
            <v>1349</v>
          </cell>
          <cell r="AB343">
            <v>901</v>
          </cell>
          <cell r="AC343">
            <v>908</v>
          </cell>
          <cell r="AD343">
            <v>931</v>
          </cell>
          <cell r="AE343">
            <v>931</v>
          </cell>
          <cell r="AF343">
            <v>868</v>
          </cell>
          <cell r="AG343">
            <v>1019</v>
          </cell>
          <cell r="AI343">
            <v>1171</v>
          </cell>
        </row>
        <row r="344">
          <cell r="I344">
            <v>11569</v>
          </cell>
          <cell r="J344">
            <v>12651</v>
          </cell>
          <cell r="K344">
            <v>13550</v>
          </cell>
          <cell r="L344">
            <v>15622</v>
          </cell>
          <cell r="M344">
            <v>15485</v>
          </cell>
          <cell r="N344">
            <v>18322</v>
          </cell>
          <cell r="O344">
            <v>18684</v>
          </cell>
          <cell r="P344">
            <v>17377</v>
          </cell>
          <cell r="Q344">
            <v>16529</v>
          </cell>
          <cell r="R344">
            <v>14459</v>
          </cell>
          <cell r="S344">
            <v>13426</v>
          </cell>
          <cell r="T344">
            <v>12259</v>
          </cell>
          <cell r="U344">
            <v>11539</v>
          </cell>
          <cell r="V344">
            <v>12618</v>
          </cell>
          <cell r="W344">
            <v>13515</v>
          </cell>
          <cell r="X344">
            <v>15581</v>
          </cell>
          <cell r="Y344">
            <v>15445</v>
          </cell>
          <cell r="Z344">
            <v>18274</v>
          </cell>
          <cell r="AA344">
            <v>18635</v>
          </cell>
          <cell r="AB344">
            <v>17332</v>
          </cell>
          <cell r="AC344">
            <v>16523</v>
          </cell>
          <cell r="AD344">
            <v>14459</v>
          </cell>
          <cell r="AE344">
            <v>13426</v>
          </cell>
          <cell r="AF344">
            <v>12259</v>
          </cell>
          <cell r="AG344">
            <v>11539</v>
          </cell>
          <cell r="AI344">
            <v>12651</v>
          </cell>
        </row>
        <row r="345">
          <cell r="I345">
            <v>1290</v>
          </cell>
          <cell r="J345">
            <v>1371</v>
          </cell>
          <cell r="K345">
            <v>1423</v>
          </cell>
          <cell r="L345">
            <v>1667</v>
          </cell>
          <cell r="M345">
            <v>1645</v>
          </cell>
          <cell r="N345">
            <v>1961</v>
          </cell>
          <cell r="O345">
            <v>1871</v>
          </cell>
          <cell r="P345">
            <v>1788</v>
          </cell>
          <cell r="Q345">
            <v>1681</v>
          </cell>
          <cell r="R345">
            <v>1457</v>
          </cell>
          <cell r="S345">
            <v>1364</v>
          </cell>
          <cell r="T345">
            <v>1256</v>
          </cell>
          <cell r="U345">
            <v>1219</v>
          </cell>
          <cell r="V345">
            <v>16949</v>
          </cell>
          <cell r="W345">
            <v>608</v>
          </cell>
          <cell r="X345">
            <v>594</v>
          </cell>
          <cell r="Y345">
            <v>660</v>
          </cell>
          <cell r="Z345">
            <v>756</v>
          </cell>
          <cell r="AA345">
            <v>710</v>
          </cell>
          <cell r="AB345">
            <v>625</v>
          </cell>
          <cell r="AC345">
            <v>613</v>
          </cell>
          <cell r="AD345">
            <v>536</v>
          </cell>
          <cell r="AE345">
            <v>497</v>
          </cell>
          <cell r="AF345">
            <v>517</v>
          </cell>
          <cell r="AG345">
            <v>504</v>
          </cell>
          <cell r="AI345">
            <v>1371</v>
          </cell>
        </row>
        <row r="346">
          <cell r="I346">
            <v>296</v>
          </cell>
          <cell r="J346">
            <v>325</v>
          </cell>
          <cell r="K346">
            <v>347</v>
          </cell>
          <cell r="L346">
            <v>400</v>
          </cell>
          <cell r="M346">
            <v>397</v>
          </cell>
          <cell r="N346">
            <v>469</v>
          </cell>
          <cell r="O346">
            <v>479</v>
          </cell>
          <cell r="P346">
            <v>446</v>
          </cell>
          <cell r="Q346">
            <v>425</v>
          </cell>
          <cell r="R346">
            <v>372</v>
          </cell>
          <cell r="S346">
            <v>345</v>
          </cell>
          <cell r="T346">
            <v>316</v>
          </cell>
          <cell r="U346">
            <v>296</v>
          </cell>
          <cell r="V346">
            <v>325</v>
          </cell>
          <cell r="W346">
            <v>347</v>
          </cell>
          <cell r="X346">
            <v>400</v>
          </cell>
          <cell r="Y346">
            <v>397</v>
          </cell>
          <cell r="Z346">
            <v>469</v>
          </cell>
          <cell r="AA346">
            <v>479</v>
          </cell>
          <cell r="AB346">
            <v>621</v>
          </cell>
          <cell r="AC346">
            <v>258</v>
          </cell>
          <cell r="AD346">
            <v>226</v>
          </cell>
          <cell r="AE346">
            <v>210</v>
          </cell>
          <cell r="AF346">
            <v>192</v>
          </cell>
          <cell r="AG346">
            <v>180</v>
          </cell>
          <cell r="AI346">
            <v>325</v>
          </cell>
        </row>
        <row r="347"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I347">
            <v>0</v>
          </cell>
        </row>
        <row r="348"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I348">
            <v>0</v>
          </cell>
        </row>
        <row r="349"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I349">
            <v>0</v>
          </cell>
        </row>
        <row r="350">
          <cell r="I350">
            <v>30</v>
          </cell>
          <cell r="J350">
            <v>33</v>
          </cell>
          <cell r="K350">
            <v>35</v>
          </cell>
          <cell r="L350">
            <v>41</v>
          </cell>
          <cell r="M350">
            <v>40</v>
          </cell>
          <cell r="N350">
            <v>48</v>
          </cell>
          <cell r="O350">
            <v>49</v>
          </cell>
          <cell r="P350">
            <v>45</v>
          </cell>
          <cell r="Q350">
            <v>43</v>
          </cell>
          <cell r="R350">
            <v>38</v>
          </cell>
          <cell r="S350">
            <v>35</v>
          </cell>
          <cell r="T350">
            <v>32</v>
          </cell>
          <cell r="U350">
            <v>30</v>
          </cell>
          <cell r="V350">
            <v>33</v>
          </cell>
          <cell r="W350">
            <v>35</v>
          </cell>
          <cell r="X350">
            <v>41</v>
          </cell>
          <cell r="Y350">
            <v>40</v>
          </cell>
          <cell r="Z350">
            <v>48</v>
          </cell>
          <cell r="AA350">
            <v>49</v>
          </cell>
          <cell r="AB350">
            <v>45</v>
          </cell>
          <cell r="AC350">
            <v>43</v>
          </cell>
          <cell r="AD350">
            <v>38</v>
          </cell>
          <cell r="AE350">
            <v>35</v>
          </cell>
          <cell r="AF350">
            <v>32</v>
          </cell>
          <cell r="AG350">
            <v>30</v>
          </cell>
          <cell r="AI350">
            <v>33</v>
          </cell>
        </row>
        <row r="351"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I351">
            <v>0</v>
          </cell>
        </row>
        <row r="352"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I352">
            <v>0</v>
          </cell>
        </row>
        <row r="353">
          <cell r="I353">
            <v>10426</v>
          </cell>
          <cell r="J353">
            <v>11402</v>
          </cell>
          <cell r="K353">
            <v>12210</v>
          </cell>
          <cell r="L353">
            <v>14081</v>
          </cell>
          <cell r="M353">
            <v>13955</v>
          </cell>
          <cell r="N353">
            <v>16514</v>
          </cell>
          <cell r="O353">
            <v>16839</v>
          </cell>
          <cell r="P353">
            <v>15661</v>
          </cell>
          <cell r="Q353">
            <v>14930</v>
          </cell>
          <cell r="R353">
            <v>13065</v>
          </cell>
          <cell r="S353">
            <v>12132</v>
          </cell>
          <cell r="T353">
            <v>11078</v>
          </cell>
          <cell r="U353">
            <v>10426</v>
          </cell>
          <cell r="V353">
            <v>11402</v>
          </cell>
          <cell r="W353">
            <v>12210</v>
          </cell>
          <cell r="X353">
            <v>13997</v>
          </cell>
          <cell r="Y353">
            <v>13871</v>
          </cell>
          <cell r="Z353">
            <v>16330</v>
          </cell>
          <cell r="AA353">
            <v>16638</v>
          </cell>
          <cell r="AB353">
            <v>15474</v>
          </cell>
          <cell r="AC353">
            <v>14752</v>
          </cell>
          <cell r="AD353">
            <v>12909</v>
          </cell>
          <cell r="AE353">
            <v>11987</v>
          </cell>
          <cell r="AF353">
            <v>10946</v>
          </cell>
          <cell r="AG353">
            <v>10301</v>
          </cell>
          <cell r="AI353">
            <v>11402</v>
          </cell>
        </row>
        <row r="354"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I354">
            <v>0</v>
          </cell>
        </row>
        <row r="355">
          <cell r="I355">
            <v>329</v>
          </cell>
          <cell r="J355">
            <v>310</v>
          </cell>
          <cell r="K355">
            <v>331</v>
          </cell>
          <cell r="L355">
            <v>371</v>
          </cell>
          <cell r="M355">
            <v>368</v>
          </cell>
          <cell r="N355">
            <v>439</v>
          </cell>
          <cell r="O355">
            <v>444</v>
          </cell>
          <cell r="P355">
            <v>428</v>
          </cell>
          <cell r="Q355">
            <v>402</v>
          </cell>
          <cell r="R355">
            <v>371</v>
          </cell>
          <cell r="S355">
            <v>343</v>
          </cell>
          <cell r="T355">
            <v>329</v>
          </cell>
          <cell r="U355">
            <v>302</v>
          </cell>
          <cell r="V355">
            <v>300</v>
          </cell>
          <cell r="W355">
            <v>322</v>
          </cell>
          <cell r="X355">
            <v>371</v>
          </cell>
          <cell r="Y355">
            <v>368</v>
          </cell>
          <cell r="Z355">
            <v>435</v>
          </cell>
          <cell r="AA355">
            <v>444</v>
          </cell>
          <cell r="AB355">
            <v>413</v>
          </cell>
          <cell r="AC355">
            <v>393</v>
          </cell>
          <cell r="AD355">
            <v>344</v>
          </cell>
          <cell r="AE355">
            <v>320</v>
          </cell>
          <cell r="AF355">
            <v>292</v>
          </cell>
          <cell r="AG355">
            <v>275</v>
          </cell>
          <cell r="AI355">
            <v>310</v>
          </cell>
        </row>
        <row r="356">
          <cell r="I356">
            <v>23081</v>
          </cell>
          <cell r="J356">
            <v>25239</v>
          </cell>
          <cell r="K356">
            <v>27036</v>
          </cell>
          <cell r="L356">
            <v>31168</v>
          </cell>
          <cell r="M356">
            <v>30899</v>
          </cell>
          <cell r="N356">
            <v>36556</v>
          </cell>
          <cell r="O356">
            <v>37274</v>
          </cell>
          <cell r="P356">
            <v>34667</v>
          </cell>
          <cell r="Q356">
            <v>33054</v>
          </cell>
          <cell r="R356">
            <v>28922</v>
          </cell>
          <cell r="S356">
            <v>26855</v>
          </cell>
          <cell r="T356">
            <v>24521</v>
          </cell>
          <cell r="U356">
            <v>23081</v>
          </cell>
          <cell r="V356">
            <v>25222</v>
          </cell>
          <cell r="W356">
            <v>27011</v>
          </cell>
          <cell r="X356">
            <v>31139</v>
          </cell>
          <cell r="Y356">
            <v>30870</v>
          </cell>
          <cell r="Z356">
            <v>36522</v>
          </cell>
          <cell r="AA356">
            <v>37236</v>
          </cell>
          <cell r="AB356">
            <v>34603</v>
          </cell>
          <cell r="AC356">
            <v>32993</v>
          </cell>
          <cell r="AD356">
            <v>28867</v>
          </cell>
          <cell r="AE356">
            <v>26727</v>
          </cell>
          <cell r="AF356">
            <v>24381</v>
          </cell>
          <cell r="AG356">
            <v>22949</v>
          </cell>
          <cell r="AI356">
            <v>25239</v>
          </cell>
        </row>
        <row r="357"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I357">
            <v>0</v>
          </cell>
        </row>
        <row r="358">
          <cell r="I358">
            <v>5704</v>
          </cell>
          <cell r="J358">
            <v>6237</v>
          </cell>
          <cell r="K358">
            <v>6680</v>
          </cell>
          <cell r="L358">
            <v>7701</v>
          </cell>
          <cell r="M358">
            <v>7634</v>
          </cell>
          <cell r="N358">
            <v>9033</v>
          </cell>
          <cell r="O358">
            <v>9210</v>
          </cell>
          <cell r="P358">
            <v>8567</v>
          </cell>
          <cell r="Q358">
            <v>8168</v>
          </cell>
          <cell r="R358">
            <v>7147</v>
          </cell>
          <cell r="S358">
            <v>6636</v>
          </cell>
          <cell r="T358">
            <v>6060</v>
          </cell>
          <cell r="U358">
            <v>5704</v>
          </cell>
          <cell r="V358">
            <v>6237</v>
          </cell>
          <cell r="W358">
            <v>6680</v>
          </cell>
          <cell r="X358">
            <v>7701</v>
          </cell>
          <cell r="Y358">
            <v>7634</v>
          </cell>
          <cell r="Z358">
            <v>9033</v>
          </cell>
          <cell r="AA358">
            <v>9210</v>
          </cell>
          <cell r="AB358">
            <v>8567</v>
          </cell>
          <cell r="AC358">
            <v>8168</v>
          </cell>
          <cell r="AD358">
            <v>7147</v>
          </cell>
          <cell r="AE358">
            <v>6636</v>
          </cell>
          <cell r="AF358">
            <v>6060</v>
          </cell>
          <cell r="AG358">
            <v>5704</v>
          </cell>
          <cell r="AI358">
            <v>6237</v>
          </cell>
        </row>
        <row r="359">
          <cell r="I359">
            <v>20456</v>
          </cell>
          <cell r="J359">
            <v>22365</v>
          </cell>
          <cell r="K359">
            <v>23957</v>
          </cell>
          <cell r="L359">
            <v>27619</v>
          </cell>
          <cell r="M359">
            <v>27380</v>
          </cell>
          <cell r="N359">
            <v>32395</v>
          </cell>
          <cell r="O359">
            <v>33031</v>
          </cell>
          <cell r="P359">
            <v>30722</v>
          </cell>
          <cell r="Q359">
            <v>29289</v>
          </cell>
          <cell r="R359">
            <v>25630</v>
          </cell>
          <cell r="S359">
            <v>23798</v>
          </cell>
          <cell r="T359">
            <v>21728</v>
          </cell>
          <cell r="U359">
            <v>20456</v>
          </cell>
          <cell r="V359">
            <v>22365</v>
          </cell>
          <cell r="W359">
            <v>23957</v>
          </cell>
          <cell r="X359">
            <v>27619</v>
          </cell>
          <cell r="Y359">
            <v>27380</v>
          </cell>
          <cell r="Z359">
            <v>32395</v>
          </cell>
          <cell r="AA359">
            <v>33031</v>
          </cell>
          <cell r="AB359">
            <v>30722</v>
          </cell>
          <cell r="AC359">
            <v>29289</v>
          </cell>
          <cell r="AD359">
            <v>25630</v>
          </cell>
          <cell r="AE359">
            <v>23798</v>
          </cell>
          <cell r="AF359">
            <v>21802</v>
          </cell>
          <cell r="AG359">
            <v>20347</v>
          </cell>
          <cell r="AI359">
            <v>22365</v>
          </cell>
        </row>
        <row r="360">
          <cell r="I360">
            <v>226</v>
          </cell>
          <cell r="J360">
            <v>287</v>
          </cell>
          <cell r="K360">
            <v>189</v>
          </cell>
          <cell r="L360">
            <v>14</v>
          </cell>
          <cell r="M360">
            <v>2</v>
          </cell>
          <cell r="N360">
            <v>0</v>
          </cell>
          <cell r="O360">
            <v>-15</v>
          </cell>
          <cell r="P360">
            <v>15</v>
          </cell>
          <cell r="Q360">
            <v>0</v>
          </cell>
          <cell r="R360">
            <v>1</v>
          </cell>
          <cell r="S360">
            <v>0</v>
          </cell>
          <cell r="T360">
            <v>3</v>
          </cell>
          <cell r="U360">
            <v>5</v>
          </cell>
          <cell r="V360">
            <v>15</v>
          </cell>
          <cell r="W360">
            <v>40</v>
          </cell>
          <cell r="X360">
            <v>10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1</v>
          </cell>
          <cell r="AG360">
            <v>0</v>
          </cell>
          <cell r="AI360">
            <v>287</v>
          </cell>
        </row>
        <row r="361">
          <cell r="I361">
            <v>19572</v>
          </cell>
          <cell r="J361">
            <v>21294</v>
          </cell>
          <cell r="K361">
            <v>22651</v>
          </cell>
          <cell r="L361">
            <v>26085</v>
          </cell>
          <cell r="M361">
            <v>25862</v>
          </cell>
          <cell r="N361">
            <v>30339</v>
          </cell>
          <cell r="O361">
            <v>30946</v>
          </cell>
          <cell r="P361">
            <v>28954</v>
          </cell>
          <cell r="Q361">
            <v>27529</v>
          </cell>
          <cell r="R361">
            <v>24213</v>
          </cell>
          <cell r="S361">
            <v>22541</v>
          </cell>
          <cell r="T361">
            <v>20615</v>
          </cell>
          <cell r="U361">
            <v>19491</v>
          </cell>
          <cell r="V361">
            <v>21061</v>
          </cell>
          <cell r="W361">
            <v>22614</v>
          </cell>
          <cell r="X361">
            <v>25844</v>
          </cell>
          <cell r="Y361">
            <v>25680</v>
          </cell>
          <cell r="Z361">
            <v>30142</v>
          </cell>
          <cell r="AA361">
            <v>30842</v>
          </cell>
          <cell r="AB361">
            <v>28646</v>
          </cell>
          <cell r="AC361">
            <v>27338</v>
          </cell>
          <cell r="AD361">
            <v>24109</v>
          </cell>
          <cell r="AE361">
            <v>22391</v>
          </cell>
          <cell r="AF361">
            <v>20493</v>
          </cell>
          <cell r="AG361">
            <v>19344</v>
          </cell>
          <cell r="AI361">
            <v>21294</v>
          </cell>
        </row>
        <row r="362">
          <cell r="I362">
            <v>13405</v>
          </cell>
          <cell r="J362">
            <v>14508</v>
          </cell>
          <cell r="K362">
            <v>15427</v>
          </cell>
          <cell r="L362">
            <v>17544</v>
          </cell>
          <cell r="M362">
            <v>17405</v>
          </cell>
          <cell r="N362">
            <v>20303</v>
          </cell>
          <cell r="O362">
            <v>20673</v>
          </cell>
          <cell r="P362">
            <v>19337</v>
          </cell>
          <cell r="Q362">
            <v>18384</v>
          </cell>
          <cell r="R362">
            <v>16243</v>
          </cell>
          <cell r="S362">
            <v>15197</v>
          </cell>
          <cell r="T362">
            <v>14012</v>
          </cell>
          <cell r="U362">
            <v>13285</v>
          </cell>
          <cell r="V362">
            <v>14377</v>
          </cell>
          <cell r="W362">
            <v>15287</v>
          </cell>
          <cell r="X362">
            <v>17381</v>
          </cell>
          <cell r="Y362">
            <v>17244</v>
          </cell>
          <cell r="Z362">
            <v>20112</v>
          </cell>
          <cell r="AA362">
            <v>20479</v>
          </cell>
          <cell r="AB362">
            <v>19157</v>
          </cell>
          <cell r="AC362">
            <v>18337</v>
          </cell>
          <cell r="AD362">
            <v>16243</v>
          </cell>
          <cell r="AE362">
            <v>15197</v>
          </cell>
          <cell r="AF362">
            <v>14012</v>
          </cell>
          <cell r="AG362">
            <v>13285</v>
          </cell>
          <cell r="AI362">
            <v>14508</v>
          </cell>
        </row>
        <row r="364">
          <cell r="I364">
            <v>487357</v>
          </cell>
          <cell r="J364">
            <v>526900</v>
          </cell>
          <cell r="K364">
            <v>562820</v>
          </cell>
          <cell r="L364">
            <v>587479</v>
          </cell>
          <cell r="M364">
            <v>634679</v>
          </cell>
          <cell r="N364">
            <v>601462</v>
          </cell>
          <cell r="O364">
            <v>470357</v>
          </cell>
          <cell r="P364">
            <v>455834</v>
          </cell>
          <cell r="Q364">
            <v>482966</v>
          </cell>
          <cell r="R364">
            <v>458172</v>
          </cell>
          <cell r="S364">
            <v>389632</v>
          </cell>
          <cell r="T364">
            <v>381443</v>
          </cell>
          <cell r="U364">
            <v>472420</v>
          </cell>
          <cell r="V364">
            <v>531614</v>
          </cell>
          <cell r="W364">
            <v>495417</v>
          </cell>
          <cell r="X364">
            <v>532651</v>
          </cell>
          <cell r="Y364">
            <v>629860</v>
          </cell>
          <cell r="Z364">
            <v>563403</v>
          </cell>
          <cell r="AA364">
            <v>508118</v>
          </cell>
          <cell r="AB364">
            <v>441619</v>
          </cell>
          <cell r="AC364">
            <v>476972</v>
          </cell>
          <cell r="AD364">
            <v>498577</v>
          </cell>
          <cell r="AE364">
            <v>344905</v>
          </cell>
          <cell r="AF364">
            <v>342103</v>
          </cell>
          <cell r="AG364">
            <v>476843</v>
          </cell>
          <cell r="AI364">
            <v>526900</v>
          </cell>
        </row>
        <row r="365">
          <cell r="I365">
            <v>3825</v>
          </cell>
          <cell r="J365">
            <v>12231</v>
          </cell>
          <cell r="K365">
            <v>20606</v>
          </cell>
          <cell r="L365">
            <v>23071</v>
          </cell>
          <cell r="M365">
            <v>24327</v>
          </cell>
          <cell r="N365">
            <v>30957</v>
          </cell>
          <cell r="O365">
            <v>4991</v>
          </cell>
          <cell r="P365">
            <v>3405</v>
          </cell>
          <cell r="Q365">
            <v>4069</v>
          </cell>
          <cell r="R365">
            <v>3375</v>
          </cell>
          <cell r="S365">
            <v>3716</v>
          </cell>
          <cell r="T365">
            <v>4353</v>
          </cell>
          <cell r="U365">
            <v>4215</v>
          </cell>
          <cell r="V365">
            <v>5000</v>
          </cell>
          <cell r="W365">
            <v>6971</v>
          </cell>
          <cell r="X365">
            <v>8836</v>
          </cell>
          <cell r="Y365">
            <v>10826</v>
          </cell>
          <cell r="Z365">
            <v>10312</v>
          </cell>
          <cell r="AA365">
            <v>5628</v>
          </cell>
          <cell r="AB365">
            <v>3274</v>
          </cell>
          <cell r="AC365">
            <v>3255</v>
          </cell>
          <cell r="AD365">
            <v>3550</v>
          </cell>
          <cell r="AE365">
            <v>3495</v>
          </cell>
          <cell r="AF365">
            <v>3485</v>
          </cell>
          <cell r="AG365">
            <v>3161</v>
          </cell>
          <cell r="AI365">
            <v>12231</v>
          </cell>
        </row>
        <row r="366">
          <cell r="I366">
            <v>270655</v>
          </cell>
          <cell r="J366">
            <v>267237</v>
          </cell>
          <cell r="K366">
            <v>286795</v>
          </cell>
          <cell r="L366">
            <v>264622</v>
          </cell>
          <cell r="M366">
            <v>263775</v>
          </cell>
          <cell r="N366">
            <v>317874</v>
          </cell>
          <cell r="O366">
            <v>51786</v>
          </cell>
          <cell r="P366">
            <v>49035</v>
          </cell>
          <cell r="Q366">
            <v>56762</v>
          </cell>
          <cell r="R366">
            <v>61348</v>
          </cell>
          <cell r="S366">
            <v>53079</v>
          </cell>
          <cell r="T366">
            <v>59486</v>
          </cell>
          <cell r="U366">
            <v>66577</v>
          </cell>
          <cell r="V366">
            <v>64319</v>
          </cell>
          <cell r="W366">
            <v>69610</v>
          </cell>
          <cell r="X366">
            <v>72663</v>
          </cell>
          <cell r="Y366">
            <v>90472</v>
          </cell>
          <cell r="Z366">
            <v>95318</v>
          </cell>
          <cell r="AA366">
            <v>78305</v>
          </cell>
          <cell r="AB366">
            <v>63183</v>
          </cell>
          <cell r="AC366">
            <v>67324</v>
          </cell>
          <cell r="AD366">
            <v>71069</v>
          </cell>
          <cell r="AE366">
            <v>55656</v>
          </cell>
          <cell r="AF366">
            <v>49532</v>
          </cell>
          <cell r="AG366">
            <v>48027</v>
          </cell>
          <cell r="AI366">
            <v>267237</v>
          </cell>
        </row>
        <row r="367">
          <cell r="I367">
            <v>236915</v>
          </cell>
          <cell r="J367">
            <v>261708</v>
          </cell>
          <cell r="K367">
            <v>300399</v>
          </cell>
          <cell r="L367">
            <v>377055</v>
          </cell>
          <cell r="M367">
            <v>416843</v>
          </cell>
          <cell r="N367">
            <v>407752</v>
          </cell>
          <cell r="O367">
            <v>313270</v>
          </cell>
          <cell r="P367">
            <v>205139</v>
          </cell>
          <cell r="Q367">
            <v>188726</v>
          </cell>
          <cell r="R367">
            <v>215077</v>
          </cell>
          <cell r="S367">
            <v>195697</v>
          </cell>
          <cell r="T367">
            <v>199207</v>
          </cell>
          <cell r="U367">
            <v>214864</v>
          </cell>
          <cell r="V367">
            <v>223586</v>
          </cell>
          <cell r="W367">
            <v>328521</v>
          </cell>
          <cell r="X367">
            <v>361943</v>
          </cell>
          <cell r="Y367">
            <v>485913</v>
          </cell>
          <cell r="Z367">
            <v>402352</v>
          </cell>
          <cell r="AA367">
            <v>338344</v>
          </cell>
          <cell r="AB367">
            <v>215918</v>
          </cell>
          <cell r="AC367">
            <v>202296</v>
          </cell>
          <cell r="AD367">
            <v>231361</v>
          </cell>
          <cell r="AE367">
            <v>191773</v>
          </cell>
          <cell r="AF367">
            <v>182550</v>
          </cell>
          <cell r="AG367">
            <v>202344</v>
          </cell>
          <cell r="AI367">
            <v>261708</v>
          </cell>
        </row>
        <row r="368">
          <cell r="I368">
            <v>378026</v>
          </cell>
          <cell r="J368">
            <v>413424</v>
          </cell>
          <cell r="K368">
            <v>486771</v>
          </cell>
          <cell r="L368">
            <v>567869</v>
          </cell>
          <cell r="M368">
            <v>601123</v>
          </cell>
          <cell r="N368">
            <v>598494</v>
          </cell>
          <cell r="O368">
            <v>507503</v>
          </cell>
          <cell r="P368">
            <v>356994</v>
          </cell>
          <cell r="Q368">
            <v>347030</v>
          </cell>
          <cell r="R368">
            <v>402189</v>
          </cell>
          <cell r="S368">
            <v>352363</v>
          </cell>
          <cell r="T368">
            <v>373416</v>
          </cell>
          <cell r="U368">
            <v>379926</v>
          </cell>
          <cell r="V368">
            <v>180531</v>
          </cell>
          <cell r="W368">
            <v>295741</v>
          </cell>
          <cell r="X368">
            <v>330235</v>
          </cell>
          <cell r="Y368">
            <v>436558</v>
          </cell>
          <cell r="Z368">
            <v>391395</v>
          </cell>
          <cell r="AA368">
            <v>288368</v>
          </cell>
          <cell r="AB368">
            <v>192297</v>
          </cell>
          <cell r="AC368">
            <v>162692</v>
          </cell>
          <cell r="AD368">
            <v>167379</v>
          </cell>
          <cell r="AE368">
            <v>146158</v>
          </cell>
          <cell r="AF368">
            <v>142013</v>
          </cell>
          <cell r="AG368">
            <v>155541</v>
          </cell>
          <cell r="AI368">
            <v>413424</v>
          </cell>
        </row>
        <row r="369">
          <cell r="I369">
            <v>56210</v>
          </cell>
          <cell r="J369">
            <v>66863</v>
          </cell>
          <cell r="K369">
            <v>76404</v>
          </cell>
          <cell r="L369">
            <v>83114</v>
          </cell>
          <cell r="M369">
            <v>86245</v>
          </cell>
          <cell r="N369">
            <v>96820</v>
          </cell>
          <cell r="O369">
            <v>69775</v>
          </cell>
          <cell r="P369">
            <v>54415</v>
          </cell>
          <cell r="Q369">
            <v>69916</v>
          </cell>
          <cell r="R369">
            <v>54598</v>
          </cell>
          <cell r="S369">
            <v>51534</v>
          </cell>
          <cell r="T369">
            <v>54308</v>
          </cell>
          <cell r="U369">
            <v>56615</v>
          </cell>
          <cell r="V369">
            <v>61693</v>
          </cell>
          <cell r="W369">
            <v>71921</v>
          </cell>
          <cell r="X369">
            <v>82504</v>
          </cell>
          <cell r="Y369">
            <v>88447</v>
          </cell>
          <cell r="Z369">
            <v>89066</v>
          </cell>
          <cell r="AA369">
            <v>72303</v>
          </cell>
          <cell r="AB369">
            <v>56029</v>
          </cell>
          <cell r="AC369">
            <v>54363</v>
          </cell>
          <cell r="AD369">
            <v>77971</v>
          </cell>
          <cell r="AE369">
            <v>48815</v>
          </cell>
          <cell r="AF369">
            <v>49625</v>
          </cell>
          <cell r="AG369">
            <v>51741</v>
          </cell>
          <cell r="AI369">
            <v>66863</v>
          </cell>
        </row>
        <row r="370">
          <cell r="I370">
            <v>195693</v>
          </cell>
          <cell r="J370">
            <v>203855</v>
          </cell>
          <cell r="K370">
            <v>203986</v>
          </cell>
          <cell r="L370">
            <v>205431</v>
          </cell>
          <cell r="M370">
            <v>225736</v>
          </cell>
          <cell r="N370">
            <v>250068</v>
          </cell>
          <cell r="O370">
            <v>229767</v>
          </cell>
          <cell r="P370">
            <v>179781</v>
          </cell>
          <cell r="Q370">
            <v>217326</v>
          </cell>
          <cell r="R370">
            <v>192073</v>
          </cell>
          <cell r="S370">
            <v>150775</v>
          </cell>
          <cell r="T370">
            <v>154912</v>
          </cell>
          <cell r="U370">
            <v>206046</v>
          </cell>
          <cell r="V370">
            <v>176422</v>
          </cell>
          <cell r="W370">
            <v>201447</v>
          </cell>
          <cell r="X370">
            <v>197834</v>
          </cell>
          <cell r="Y370">
            <v>212879</v>
          </cell>
          <cell r="Z370">
            <v>239529</v>
          </cell>
          <cell r="AA370">
            <v>205019</v>
          </cell>
          <cell r="AB370">
            <v>191527</v>
          </cell>
          <cell r="AC370">
            <v>199964</v>
          </cell>
          <cell r="AD370">
            <v>210725</v>
          </cell>
          <cell r="AE370">
            <v>193220</v>
          </cell>
          <cell r="AF370">
            <v>160774</v>
          </cell>
          <cell r="AG370">
            <v>196804</v>
          </cell>
          <cell r="AI370">
            <v>203855</v>
          </cell>
        </row>
        <row r="371">
          <cell r="I371">
            <v>232494</v>
          </cell>
          <cell r="J371">
            <v>316636</v>
          </cell>
          <cell r="K371">
            <v>333000</v>
          </cell>
          <cell r="L371">
            <v>407980</v>
          </cell>
          <cell r="M371">
            <v>435862</v>
          </cell>
          <cell r="N371">
            <v>461167</v>
          </cell>
          <cell r="O371">
            <v>419274</v>
          </cell>
          <cell r="P371">
            <v>315223</v>
          </cell>
          <cell r="Q371">
            <v>254144</v>
          </cell>
          <cell r="R371">
            <v>343600</v>
          </cell>
          <cell r="S371">
            <v>227655</v>
          </cell>
          <cell r="T371">
            <v>219464</v>
          </cell>
          <cell r="U371">
            <v>271414</v>
          </cell>
          <cell r="V371">
            <v>316084</v>
          </cell>
          <cell r="W371">
            <v>384227</v>
          </cell>
          <cell r="X371">
            <v>385545</v>
          </cell>
          <cell r="Y371">
            <v>484722</v>
          </cell>
          <cell r="Z371">
            <v>480558</v>
          </cell>
          <cell r="AA371">
            <v>472902</v>
          </cell>
          <cell r="AB371">
            <v>245388</v>
          </cell>
          <cell r="AC371">
            <v>283075</v>
          </cell>
          <cell r="AD371">
            <v>368707</v>
          </cell>
          <cell r="AE371">
            <v>245529</v>
          </cell>
          <cell r="AF371">
            <v>234670</v>
          </cell>
          <cell r="AG371">
            <v>268434</v>
          </cell>
          <cell r="AI371">
            <v>316636</v>
          </cell>
        </row>
        <row r="372">
          <cell r="I372">
            <v>228272</v>
          </cell>
          <cell r="J372">
            <v>233034</v>
          </cell>
          <cell r="K372">
            <v>252020</v>
          </cell>
          <cell r="L372">
            <v>260052</v>
          </cell>
          <cell r="M372">
            <v>274301</v>
          </cell>
          <cell r="N372">
            <v>309258</v>
          </cell>
          <cell r="O372">
            <v>279163</v>
          </cell>
          <cell r="P372">
            <v>220434</v>
          </cell>
          <cell r="Q372">
            <v>222957</v>
          </cell>
          <cell r="R372">
            <v>244250</v>
          </cell>
          <cell r="S372">
            <v>216179</v>
          </cell>
          <cell r="T372">
            <v>224136</v>
          </cell>
          <cell r="U372">
            <v>255498</v>
          </cell>
          <cell r="V372">
            <v>196704</v>
          </cell>
          <cell r="W372">
            <v>252802</v>
          </cell>
          <cell r="X372">
            <v>244539</v>
          </cell>
          <cell r="Y372">
            <v>312216</v>
          </cell>
          <cell r="Z372">
            <v>307604</v>
          </cell>
          <cell r="AA372">
            <v>259407</v>
          </cell>
          <cell r="AB372">
            <v>201390</v>
          </cell>
          <cell r="AC372">
            <v>193906</v>
          </cell>
          <cell r="AD372">
            <v>247285</v>
          </cell>
          <cell r="AE372">
            <v>233811</v>
          </cell>
          <cell r="AF372">
            <v>237816</v>
          </cell>
          <cell r="AG372">
            <v>212593</v>
          </cell>
          <cell r="AI372">
            <v>233034</v>
          </cell>
        </row>
        <row r="373">
          <cell r="I373">
            <v>88902</v>
          </cell>
          <cell r="J373">
            <v>94581</v>
          </cell>
          <cell r="K373">
            <v>96964</v>
          </cell>
          <cell r="L373">
            <v>113176</v>
          </cell>
          <cell r="M373">
            <v>129091</v>
          </cell>
          <cell r="N373">
            <v>120898</v>
          </cell>
          <cell r="O373">
            <v>99395</v>
          </cell>
          <cell r="P373">
            <v>94269</v>
          </cell>
          <cell r="Q373">
            <v>95972</v>
          </cell>
          <cell r="R373">
            <v>103380</v>
          </cell>
          <cell r="S373">
            <v>67176</v>
          </cell>
          <cell r="T373">
            <v>57709</v>
          </cell>
          <cell r="U373">
            <v>90494</v>
          </cell>
          <cell r="V373">
            <v>88598</v>
          </cell>
          <cell r="W373">
            <v>92148</v>
          </cell>
          <cell r="X373">
            <v>99252</v>
          </cell>
          <cell r="Y373">
            <v>112840</v>
          </cell>
          <cell r="Z373">
            <v>103846</v>
          </cell>
          <cell r="AA373">
            <v>95899</v>
          </cell>
          <cell r="AB373">
            <v>74974</v>
          </cell>
          <cell r="AC373">
            <v>94780</v>
          </cell>
          <cell r="AD373">
            <v>95957</v>
          </cell>
          <cell r="AE373">
            <v>52305</v>
          </cell>
          <cell r="AF373">
            <v>49037</v>
          </cell>
          <cell r="AG373">
            <v>74493</v>
          </cell>
          <cell r="AI373">
            <v>94581</v>
          </cell>
        </row>
        <row r="374">
          <cell r="I374">
            <v>131275</v>
          </cell>
          <cell r="J374">
            <v>170014</v>
          </cell>
          <cell r="K374">
            <v>176926</v>
          </cell>
          <cell r="L374">
            <v>230766</v>
          </cell>
          <cell r="M374">
            <v>268714</v>
          </cell>
          <cell r="N374">
            <v>262719</v>
          </cell>
          <cell r="O374">
            <v>215014</v>
          </cell>
          <cell r="P374">
            <v>202395</v>
          </cell>
          <cell r="Q374">
            <v>125372</v>
          </cell>
          <cell r="R374">
            <v>128019</v>
          </cell>
          <cell r="S374">
            <v>102771</v>
          </cell>
          <cell r="T374">
            <v>102409</v>
          </cell>
          <cell r="U374">
            <v>116614</v>
          </cell>
          <cell r="V374">
            <v>161770</v>
          </cell>
          <cell r="W374">
            <v>203948</v>
          </cell>
          <cell r="X374">
            <v>214187</v>
          </cell>
          <cell r="Y374">
            <v>274904</v>
          </cell>
          <cell r="Z374">
            <v>302725</v>
          </cell>
          <cell r="AA374">
            <v>297493</v>
          </cell>
          <cell r="AB374">
            <v>255912</v>
          </cell>
          <cell r="AC374">
            <v>173158</v>
          </cell>
          <cell r="AD374">
            <v>123558</v>
          </cell>
          <cell r="AE374">
            <v>121878</v>
          </cell>
          <cell r="AF374">
            <v>127558</v>
          </cell>
          <cell r="AG374">
            <v>173337</v>
          </cell>
          <cell r="AI374">
            <v>170014</v>
          </cell>
        </row>
        <row r="375">
          <cell r="I375">
            <v>181901</v>
          </cell>
          <cell r="J375">
            <v>187087</v>
          </cell>
          <cell r="K375">
            <v>212228</v>
          </cell>
          <cell r="L375">
            <v>260393</v>
          </cell>
          <cell r="M375">
            <v>267823</v>
          </cell>
          <cell r="N375">
            <v>261707</v>
          </cell>
          <cell r="O375">
            <v>252170</v>
          </cell>
          <cell r="P375">
            <v>193705</v>
          </cell>
          <cell r="Q375">
            <v>172894</v>
          </cell>
          <cell r="R375">
            <v>207269</v>
          </cell>
          <cell r="S375">
            <v>161809</v>
          </cell>
          <cell r="T375">
            <v>180725</v>
          </cell>
          <cell r="U375">
            <v>178575</v>
          </cell>
          <cell r="V375">
            <v>165180</v>
          </cell>
          <cell r="W375">
            <v>218873</v>
          </cell>
          <cell r="X375">
            <v>218178</v>
          </cell>
          <cell r="Y375">
            <v>254305</v>
          </cell>
          <cell r="Z375">
            <v>270101</v>
          </cell>
          <cell r="AA375">
            <v>220210</v>
          </cell>
          <cell r="AB375">
            <v>182022</v>
          </cell>
          <cell r="AC375">
            <v>162668</v>
          </cell>
          <cell r="AD375">
            <v>178308</v>
          </cell>
          <cell r="AE375">
            <v>153642</v>
          </cell>
          <cell r="AF375">
            <v>156896</v>
          </cell>
          <cell r="AG375">
            <v>141452</v>
          </cell>
          <cell r="AI375">
            <v>187087</v>
          </cell>
        </row>
        <row r="376">
          <cell r="I376">
            <v>1193001</v>
          </cell>
          <cell r="J376">
            <v>1162696</v>
          </cell>
          <cell r="K376">
            <v>1422482</v>
          </cell>
          <cell r="L376">
            <v>1475655</v>
          </cell>
          <cell r="M376">
            <v>1624925</v>
          </cell>
          <cell r="N376">
            <v>1731419</v>
          </cell>
          <cell r="O376">
            <v>1299136</v>
          </cell>
          <cell r="P376">
            <v>884906</v>
          </cell>
          <cell r="Q376">
            <v>883635</v>
          </cell>
          <cell r="R376">
            <v>920478</v>
          </cell>
          <cell r="S376">
            <v>850493</v>
          </cell>
          <cell r="T376">
            <v>1070580</v>
          </cell>
          <cell r="U376">
            <v>932552</v>
          </cell>
          <cell r="V376">
            <v>881838</v>
          </cell>
          <cell r="W376">
            <v>1110757</v>
          </cell>
          <cell r="X376">
            <v>1239500</v>
          </cell>
          <cell r="Y376">
            <v>1415285</v>
          </cell>
          <cell r="Z376">
            <v>1585267</v>
          </cell>
          <cell r="AA376">
            <v>1287145</v>
          </cell>
          <cell r="AB376">
            <v>916034</v>
          </cell>
          <cell r="AC376">
            <v>872973</v>
          </cell>
          <cell r="AD376">
            <v>1077125</v>
          </cell>
          <cell r="AE376">
            <v>968580</v>
          </cell>
          <cell r="AF376">
            <v>972928</v>
          </cell>
          <cell r="AG376">
            <v>977736</v>
          </cell>
          <cell r="AI376">
            <v>1162696</v>
          </cell>
        </row>
        <row r="377">
          <cell r="I377">
            <v>229382</v>
          </cell>
          <cell r="J377">
            <v>285211</v>
          </cell>
          <cell r="K377">
            <v>299413</v>
          </cell>
          <cell r="L377">
            <v>415368</v>
          </cell>
          <cell r="M377">
            <v>437753</v>
          </cell>
          <cell r="N377">
            <v>413858</v>
          </cell>
          <cell r="O377">
            <v>398729</v>
          </cell>
          <cell r="P377">
            <v>262664</v>
          </cell>
          <cell r="Q377">
            <v>237193</v>
          </cell>
          <cell r="R377">
            <v>283993</v>
          </cell>
          <cell r="S377">
            <v>288968</v>
          </cell>
          <cell r="T377">
            <v>211497</v>
          </cell>
          <cell r="U377">
            <v>281535</v>
          </cell>
          <cell r="V377">
            <v>280954</v>
          </cell>
          <cell r="W377">
            <v>378188</v>
          </cell>
          <cell r="X377">
            <v>381251</v>
          </cell>
          <cell r="Y377">
            <v>431827</v>
          </cell>
          <cell r="Z377">
            <v>459995</v>
          </cell>
          <cell r="AA377">
            <v>364406</v>
          </cell>
          <cell r="AB377">
            <v>304729</v>
          </cell>
          <cell r="AC377">
            <v>292559</v>
          </cell>
          <cell r="AD377">
            <v>316895</v>
          </cell>
          <cell r="AE377">
            <v>275957</v>
          </cell>
          <cell r="AF377">
            <v>270089</v>
          </cell>
          <cell r="AG377">
            <v>280166</v>
          </cell>
          <cell r="AI377">
            <v>285211</v>
          </cell>
        </row>
        <row r="378">
          <cell r="I378">
            <v>46667</v>
          </cell>
          <cell r="J378">
            <v>40123</v>
          </cell>
          <cell r="K378">
            <v>45494</v>
          </cell>
          <cell r="L378">
            <v>61580</v>
          </cell>
          <cell r="M378">
            <v>61398</v>
          </cell>
          <cell r="N378">
            <v>73990</v>
          </cell>
          <cell r="O378">
            <v>58428</v>
          </cell>
          <cell r="P378">
            <v>36738</v>
          </cell>
          <cell r="Q378">
            <v>35335</v>
          </cell>
          <cell r="R378">
            <v>43772</v>
          </cell>
          <cell r="S378">
            <v>44976</v>
          </cell>
          <cell r="T378">
            <v>46068</v>
          </cell>
          <cell r="U378">
            <v>48821</v>
          </cell>
          <cell r="V378">
            <v>35205</v>
          </cell>
          <cell r="W378">
            <v>46817</v>
          </cell>
          <cell r="X378">
            <v>47440</v>
          </cell>
          <cell r="Y378">
            <v>59077</v>
          </cell>
          <cell r="Z378">
            <v>75718</v>
          </cell>
          <cell r="AA378">
            <v>44384</v>
          </cell>
          <cell r="AB378">
            <v>37922</v>
          </cell>
          <cell r="AC378">
            <v>39411</v>
          </cell>
          <cell r="AD378">
            <v>44316</v>
          </cell>
          <cell r="AE378">
            <v>35103</v>
          </cell>
          <cell r="AF378">
            <v>56886</v>
          </cell>
          <cell r="AG378">
            <v>38316</v>
          </cell>
          <cell r="AI378">
            <v>40123</v>
          </cell>
        </row>
        <row r="379">
          <cell r="I379">
            <v>160185</v>
          </cell>
          <cell r="J379">
            <v>166278</v>
          </cell>
          <cell r="K379">
            <v>151284</v>
          </cell>
          <cell r="L379">
            <v>162416</v>
          </cell>
          <cell r="M379">
            <v>180255</v>
          </cell>
          <cell r="N379">
            <v>192123</v>
          </cell>
          <cell r="O379">
            <v>177035</v>
          </cell>
          <cell r="P379">
            <v>144048</v>
          </cell>
          <cell r="Q379">
            <v>154591</v>
          </cell>
          <cell r="R379">
            <v>194150</v>
          </cell>
          <cell r="S379">
            <v>166945</v>
          </cell>
          <cell r="T379">
            <v>153504</v>
          </cell>
          <cell r="U379">
            <v>155696</v>
          </cell>
          <cell r="V379">
            <v>185231</v>
          </cell>
          <cell r="W379">
            <v>160314</v>
          </cell>
          <cell r="X379">
            <v>170800</v>
          </cell>
          <cell r="Y379">
            <v>191731</v>
          </cell>
          <cell r="Z379">
            <v>191620</v>
          </cell>
          <cell r="AA379">
            <v>191114</v>
          </cell>
          <cell r="AB379">
            <v>149734</v>
          </cell>
          <cell r="AC379">
            <v>163210</v>
          </cell>
          <cell r="AD379">
            <v>207181</v>
          </cell>
          <cell r="AE379">
            <v>194836</v>
          </cell>
          <cell r="AF379">
            <v>135142</v>
          </cell>
          <cell r="AG379">
            <v>147303</v>
          </cell>
          <cell r="AI379">
            <v>166278</v>
          </cell>
        </row>
        <row r="380">
          <cell r="I380">
            <v>62101</v>
          </cell>
          <cell r="J380">
            <v>68279</v>
          </cell>
          <cell r="K380">
            <v>77095</v>
          </cell>
          <cell r="L380">
            <v>93896</v>
          </cell>
          <cell r="M380">
            <v>110426</v>
          </cell>
          <cell r="N380">
            <v>127748</v>
          </cell>
          <cell r="O380">
            <v>109313</v>
          </cell>
          <cell r="P380">
            <v>73987</v>
          </cell>
          <cell r="Q380">
            <v>73623</v>
          </cell>
          <cell r="R380">
            <v>65821</v>
          </cell>
          <cell r="S380">
            <v>67779</v>
          </cell>
          <cell r="T380">
            <v>60338</v>
          </cell>
          <cell r="U380">
            <v>62381</v>
          </cell>
          <cell r="V380">
            <v>67709</v>
          </cell>
          <cell r="W380">
            <v>75643</v>
          </cell>
          <cell r="X380">
            <v>93663</v>
          </cell>
          <cell r="Y380">
            <v>114987</v>
          </cell>
          <cell r="Z380">
            <v>147280</v>
          </cell>
          <cell r="AA380">
            <v>174927</v>
          </cell>
          <cell r="AB380">
            <v>17001</v>
          </cell>
          <cell r="AC380">
            <v>67149</v>
          </cell>
          <cell r="AD380">
            <v>58388</v>
          </cell>
          <cell r="AE380">
            <v>63506</v>
          </cell>
          <cell r="AF380">
            <v>58667</v>
          </cell>
          <cell r="AG380">
            <v>51480</v>
          </cell>
          <cell r="AI380">
            <v>68279</v>
          </cell>
        </row>
        <row r="381">
          <cell r="I381">
            <v>41644</v>
          </cell>
          <cell r="J381">
            <v>42097</v>
          </cell>
          <cell r="K381">
            <v>41926</v>
          </cell>
          <cell r="L381">
            <v>69415</v>
          </cell>
          <cell r="M381">
            <v>79279</v>
          </cell>
          <cell r="N381">
            <v>67487</v>
          </cell>
          <cell r="O381">
            <v>85593</v>
          </cell>
          <cell r="P381">
            <v>50564</v>
          </cell>
          <cell r="Q381">
            <v>48054</v>
          </cell>
          <cell r="R381">
            <v>54493</v>
          </cell>
          <cell r="S381">
            <v>40578</v>
          </cell>
          <cell r="T381">
            <v>33261</v>
          </cell>
          <cell r="U381">
            <v>37039</v>
          </cell>
          <cell r="V381">
            <v>47753</v>
          </cell>
          <cell r="W381">
            <v>50243</v>
          </cell>
          <cell r="X381">
            <v>59539</v>
          </cell>
          <cell r="Y381">
            <v>74999</v>
          </cell>
          <cell r="Z381">
            <v>83967</v>
          </cell>
          <cell r="AA381">
            <v>87156</v>
          </cell>
          <cell r="AB381">
            <v>56736</v>
          </cell>
          <cell r="AC381">
            <v>51211</v>
          </cell>
          <cell r="AD381">
            <v>52296</v>
          </cell>
          <cell r="AE381">
            <v>40994</v>
          </cell>
          <cell r="AF381">
            <v>30012</v>
          </cell>
          <cell r="AG381">
            <v>29482</v>
          </cell>
          <cell r="AI381">
            <v>42097</v>
          </cell>
        </row>
        <row r="382">
          <cell r="I382">
            <v>405341</v>
          </cell>
          <cell r="J382">
            <v>397304</v>
          </cell>
          <cell r="K382">
            <v>348262</v>
          </cell>
          <cell r="L382">
            <v>550233</v>
          </cell>
          <cell r="M382">
            <v>542833</v>
          </cell>
          <cell r="N382">
            <v>788951</v>
          </cell>
          <cell r="O382">
            <v>403171</v>
          </cell>
          <cell r="P382">
            <v>425308</v>
          </cell>
          <cell r="Q382">
            <v>276417</v>
          </cell>
          <cell r="R382">
            <v>389202</v>
          </cell>
          <cell r="S382">
            <v>419779</v>
          </cell>
          <cell r="T382">
            <v>392018</v>
          </cell>
          <cell r="U382">
            <v>421099</v>
          </cell>
          <cell r="V382">
            <v>418887</v>
          </cell>
          <cell r="W382">
            <v>434232</v>
          </cell>
          <cell r="X382">
            <v>443076</v>
          </cell>
          <cell r="Y382">
            <v>552294</v>
          </cell>
          <cell r="Z382">
            <v>796913</v>
          </cell>
          <cell r="AA382">
            <v>385444</v>
          </cell>
          <cell r="AB382">
            <v>398832</v>
          </cell>
          <cell r="AC382">
            <v>341666</v>
          </cell>
          <cell r="AD382">
            <v>389442</v>
          </cell>
          <cell r="AE382">
            <v>420455</v>
          </cell>
          <cell r="AF382">
            <v>416043</v>
          </cell>
          <cell r="AG382">
            <v>386878</v>
          </cell>
          <cell r="AI382">
            <v>397304</v>
          </cell>
        </row>
        <row r="383">
          <cell r="I383">
            <v>1029641</v>
          </cell>
          <cell r="J383">
            <v>1663367</v>
          </cell>
          <cell r="K383">
            <v>371792</v>
          </cell>
          <cell r="L383">
            <v>1161799</v>
          </cell>
          <cell r="M383">
            <v>1207386</v>
          </cell>
          <cell r="N383">
            <v>1156964</v>
          </cell>
          <cell r="O383">
            <v>1270418</v>
          </cell>
          <cell r="P383">
            <v>1153374</v>
          </cell>
          <cell r="Q383">
            <v>1043678</v>
          </cell>
          <cell r="R383">
            <v>1204609</v>
          </cell>
          <cell r="S383">
            <v>1148956</v>
          </cell>
          <cell r="T383">
            <v>1149357</v>
          </cell>
          <cell r="U383">
            <v>1024509</v>
          </cell>
          <cell r="V383">
            <v>1115739</v>
          </cell>
          <cell r="W383">
            <v>1155335</v>
          </cell>
          <cell r="X383">
            <v>1168826</v>
          </cell>
          <cell r="Y383">
            <v>1338379</v>
          </cell>
          <cell r="Z383">
            <v>1336147</v>
          </cell>
          <cell r="AA383">
            <v>1260041</v>
          </cell>
          <cell r="AB383">
            <v>1184175</v>
          </cell>
          <cell r="AC383">
            <v>1054176</v>
          </cell>
          <cell r="AD383">
            <v>1202066</v>
          </cell>
          <cell r="AE383">
            <v>441258</v>
          </cell>
          <cell r="AF383">
            <v>377139</v>
          </cell>
          <cell r="AG383">
            <v>303055</v>
          </cell>
          <cell r="AI383">
            <v>1663367</v>
          </cell>
        </row>
        <row r="385">
          <cell r="I385">
            <v>12530</v>
          </cell>
          <cell r="J385">
            <v>11030</v>
          </cell>
          <cell r="K385">
            <v>14180</v>
          </cell>
          <cell r="L385">
            <v>14870</v>
          </cell>
          <cell r="M385">
            <v>14960</v>
          </cell>
          <cell r="N385">
            <v>19690</v>
          </cell>
          <cell r="O385">
            <v>12890</v>
          </cell>
          <cell r="P385">
            <v>10540</v>
          </cell>
          <cell r="Q385">
            <v>11180</v>
          </cell>
          <cell r="R385">
            <v>12730</v>
          </cell>
          <cell r="S385">
            <v>10790</v>
          </cell>
          <cell r="T385">
            <v>12010</v>
          </cell>
          <cell r="U385">
            <v>14420</v>
          </cell>
          <cell r="V385">
            <v>11480</v>
          </cell>
          <cell r="W385">
            <v>12800</v>
          </cell>
          <cell r="X385">
            <v>15900</v>
          </cell>
          <cell r="Y385">
            <v>12520</v>
          </cell>
          <cell r="Z385">
            <v>14080</v>
          </cell>
          <cell r="AA385">
            <v>12850</v>
          </cell>
          <cell r="AB385">
            <v>10360</v>
          </cell>
          <cell r="AC385">
            <v>13510</v>
          </cell>
          <cell r="AD385">
            <v>13350</v>
          </cell>
          <cell r="AE385">
            <v>12870</v>
          </cell>
          <cell r="AF385">
            <v>13640</v>
          </cell>
          <cell r="AG385">
            <v>15920</v>
          </cell>
          <cell r="AI385">
            <v>11030</v>
          </cell>
        </row>
        <row r="386"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I386">
            <v>0</v>
          </cell>
        </row>
        <row r="387"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I387">
            <v>0</v>
          </cell>
        </row>
        <row r="388">
          <cell r="I388">
            <v>12281</v>
          </cell>
          <cell r="J388">
            <v>10250</v>
          </cell>
          <cell r="K388">
            <v>10361</v>
          </cell>
          <cell r="L388">
            <v>11493</v>
          </cell>
          <cell r="M388">
            <v>11466</v>
          </cell>
          <cell r="N388">
            <v>12299</v>
          </cell>
          <cell r="O388">
            <v>10356</v>
          </cell>
          <cell r="P388">
            <v>8315</v>
          </cell>
          <cell r="Q388">
            <v>7931</v>
          </cell>
          <cell r="R388">
            <v>10512</v>
          </cell>
          <cell r="S388">
            <v>8829</v>
          </cell>
          <cell r="T388">
            <v>9090</v>
          </cell>
          <cell r="U388">
            <v>9912</v>
          </cell>
          <cell r="V388">
            <v>10136</v>
          </cell>
          <cell r="W388">
            <v>9580</v>
          </cell>
          <cell r="X388">
            <v>11070</v>
          </cell>
          <cell r="Y388">
            <v>10988</v>
          </cell>
          <cell r="Z388">
            <v>11113</v>
          </cell>
          <cell r="AA388">
            <v>9588</v>
          </cell>
          <cell r="AB388">
            <v>10161</v>
          </cell>
          <cell r="AC388">
            <v>9133</v>
          </cell>
          <cell r="AD388">
            <v>10028</v>
          </cell>
          <cell r="AE388">
            <v>9551</v>
          </cell>
          <cell r="AF388">
            <v>9767</v>
          </cell>
          <cell r="AG388">
            <v>10987</v>
          </cell>
          <cell r="AI388">
            <v>10250</v>
          </cell>
        </row>
        <row r="389">
          <cell r="I389">
            <v>5</v>
          </cell>
          <cell r="J389">
            <v>6</v>
          </cell>
          <cell r="K389">
            <v>5</v>
          </cell>
          <cell r="L389">
            <v>6</v>
          </cell>
          <cell r="M389">
            <v>5</v>
          </cell>
          <cell r="N389">
            <v>5</v>
          </cell>
          <cell r="O389">
            <v>5</v>
          </cell>
          <cell r="P389">
            <v>5</v>
          </cell>
          <cell r="Q389">
            <v>4</v>
          </cell>
          <cell r="R389">
            <v>4</v>
          </cell>
          <cell r="S389">
            <v>5</v>
          </cell>
          <cell r="T389">
            <v>3</v>
          </cell>
          <cell r="U389">
            <v>3</v>
          </cell>
          <cell r="V389">
            <v>4</v>
          </cell>
          <cell r="W389">
            <v>3</v>
          </cell>
          <cell r="X389">
            <v>7</v>
          </cell>
          <cell r="Y389">
            <v>6</v>
          </cell>
          <cell r="Z389">
            <v>4</v>
          </cell>
          <cell r="AA389">
            <v>5</v>
          </cell>
          <cell r="AB389">
            <v>4</v>
          </cell>
          <cell r="AC389">
            <v>3</v>
          </cell>
          <cell r="AD389">
            <v>4</v>
          </cell>
          <cell r="AE389">
            <v>4</v>
          </cell>
          <cell r="AF389">
            <v>7</v>
          </cell>
          <cell r="AG389">
            <v>6</v>
          </cell>
          <cell r="AI389">
            <v>6</v>
          </cell>
        </row>
        <row r="390">
          <cell r="I390">
            <v>12238</v>
          </cell>
          <cell r="J390">
            <v>12655</v>
          </cell>
          <cell r="K390">
            <v>12283</v>
          </cell>
          <cell r="L390">
            <v>12321</v>
          </cell>
          <cell r="M390">
            <v>15756</v>
          </cell>
          <cell r="N390">
            <v>20138</v>
          </cell>
          <cell r="O390">
            <v>15160</v>
          </cell>
          <cell r="P390">
            <v>13720</v>
          </cell>
          <cell r="Q390">
            <v>15600</v>
          </cell>
          <cell r="R390">
            <v>16240</v>
          </cell>
          <cell r="S390">
            <v>14000</v>
          </cell>
          <cell r="T390">
            <v>14200</v>
          </cell>
          <cell r="U390">
            <v>15240</v>
          </cell>
          <cell r="V390">
            <v>13480</v>
          </cell>
          <cell r="W390">
            <v>17880</v>
          </cell>
          <cell r="X390">
            <v>18120</v>
          </cell>
          <cell r="Y390">
            <v>18760</v>
          </cell>
          <cell r="Z390">
            <v>21600</v>
          </cell>
          <cell r="AA390">
            <v>18160</v>
          </cell>
          <cell r="AB390">
            <v>14880</v>
          </cell>
          <cell r="AC390">
            <v>11560</v>
          </cell>
          <cell r="AD390">
            <v>14920</v>
          </cell>
          <cell r="AE390">
            <v>16760</v>
          </cell>
          <cell r="AF390">
            <v>16960</v>
          </cell>
          <cell r="AG390">
            <v>15880</v>
          </cell>
          <cell r="AI390">
            <v>12655</v>
          </cell>
        </row>
        <row r="391">
          <cell r="I391">
            <v>88738</v>
          </cell>
          <cell r="J391">
            <v>84910</v>
          </cell>
          <cell r="K391">
            <v>97315</v>
          </cell>
          <cell r="L391">
            <v>98111</v>
          </cell>
          <cell r="M391">
            <v>101627</v>
          </cell>
          <cell r="N391">
            <v>119163</v>
          </cell>
          <cell r="O391">
            <v>89514</v>
          </cell>
          <cell r="P391">
            <v>86377</v>
          </cell>
          <cell r="Q391">
            <v>93996</v>
          </cell>
          <cell r="R391">
            <v>91830</v>
          </cell>
          <cell r="S391">
            <v>89530</v>
          </cell>
          <cell r="T391">
            <v>98880</v>
          </cell>
          <cell r="U391">
            <v>89471</v>
          </cell>
          <cell r="V391">
            <v>80549</v>
          </cell>
          <cell r="W391">
            <v>97585</v>
          </cell>
          <cell r="X391">
            <v>91860</v>
          </cell>
          <cell r="Y391">
            <v>110831</v>
          </cell>
          <cell r="Z391">
            <v>124452</v>
          </cell>
          <cell r="AA391">
            <v>106029</v>
          </cell>
          <cell r="AB391">
            <v>83880</v>
          </cell>
          <cell r="AC391">
            <v>89410</v>
          </cell>
          <cell r="AD391">
            <v>92655</v>
          </cell>
          <cell r="AE391">
            <v>96238</v>
          </cell>
          <cell r="AF391">
            <v>94935</v>
          </cell>
          <cell r="AG391">
            <v>84474</v>
          </cell>
          <cell r="AI391">
            <v>84910</v>
          </cell>
        </row>
        <row r="392"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I392">
            <v>0</v>
          </cell>
        </row>
        <row r="393"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I393">
            <v>0</v>
          </cell>
        </row>
        <row r="394"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I394">
            <v>0</v>
          </cell>
        </row>
        <row r="395"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I395">
            <v>0</v>
          </cell>
        </row>
        <row r="396"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I396">
            <v>0</v>
          </cell>
        </row>
        <row r="397">
          <cell r="I397">
            <v>17936</v>
          </cell>
          <cell r="J397">
            <v>24056</v>
          </cell>
          <cell r="K397">
            <v>29644</v>
          </cell>
          <cell r="L397">
            <v>33140</v>
          </cell>
          <cell r="M397">
            <v>35248</v>
          </cell>
          <cell r="N397">
            <v>43080</v>
          </cell>
          <cell r="O397">
            <v>29228</v>
          </cell>
          <cell r="P397">
            <v>24356</v>
          </cell>
          <cell r="Q397">
            <v>18968</v>
          </cell>
          <cell r="R397">
            <v>26152</v>
          </cell>
          <cell r="S397">
            <v>16324</v>
          </cell>
          <cell r="T397">
            <v>18512</v>
          </cell>
          <cell r="U397">
            <v>16192</v>
          </cell>
          <cell r="V397">
            <v>18756</v>
          </cell>
          <cell r="W397">
            <v>28192</v>
          </cell>
          <cell r="X397">
            <v>31556</v>
          </cell>
          <cell r="Y397">
            <v>37350</v>
          </cell>
          <cell r="Z397">
            <v>41518</v>
          </cell>
          <cell r="AA397">
            <v>35362</v>
          </cell>
          <cell r="AB397">
            <v>30228</v>
          </cell>
          <cell r="AC397">
            <v>28091</v>
          </cell>
          <cell r="AD397">
            <v>19064</v>
          </cell>
          <cell r="AE397">
            <v>20499</v>
          </cell>
          <cell r="AF397">
            <v>25718</v>
          </cell>
          <cell r="AG397">
            <v>26275</v>
          </cell>
          <cell r="AI397">
            <v>24056</v>
          </cell>
        </row>
        <row r="398"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I398">
            <v>0</v>
          </cell>
        </row>
        <row r="399">
          <cell r="I399">
            <v>10560</v>
          </cell>
          <cell r="J399">
            <v>11616</v>
          </cell>
          <cell r="K399">
            <v>12192</v>
          </cell>
          <cell r="L399">
            <v>12576</v>
          </cell>
          <cell r="M399">
            <v>13056</v>
          </cell>
          <cell r="N399">
            <v>15168</v>
          </cell>
          <cell r="O399">
            <v>12480</v>
          </cell>
          <cell r="P399">
            <v>10272</v>
          </cell>
          <cell r="Q399">
            <v>11424</v>
          </cell>
          <cell r="R399">
            <v>10368</v>
          </cell>
          <cell r="S399">
            <v>11232</v>
          </cell>
          <cell r="T399">
            <v>11136</v>
          </cell>
          <cell r="U399">
            <v>11904</v>
          </cell>
          <cell r="V399">
            <v>9696</v>
          </cell>
          <cell r="W399">
            <v>13536</v>
          </cell>
          <cell r="X399">
            <v>12384</v>
          </cell>
          <cell r="Y399">
            <v>13728</v>
          </cell>
          <cell r="Z399">
            <v>12672</v>
          </cell>
          <cell r="AA399">
            <v>12480</v>
          </cell>
          <cell r="AB399">
            <v>9984</v>
          </cell>
          <cell r="AC399">
            <v>10848</v>
          </cell>
          <cell r="AD399">
            <v>11136</v>
          </cell>
          <cell r="AE399">
            <v>11520</v>
          </cell>
          <cell r="AF399">
            <v>10368</v>
          </cell>
          <cell r="AG399">
            <v>10080</v>
          </cell>
          <cell r="AI399">
            <v>11616</v>
          </cell>
        </row>
        <row r="400"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I400">
            <v>0</v>
          </cell>
        </row>
        <row r="401"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I401">
            <v>0</v>
          </cell>
        </row>
        <row r="402">
          <cell r="I402">
            <v>946</v>
          </cell>
          <cell r="J402">
            <v>1146</v>
          </cell>
          <cell r="K402">
            <v>945</v>
          </cell>
          <cell r="L402">
            <v>1404</v>
          </cell>
          <cell r="M402">
            <v>1362</v>
          </cell>
          <cell r="N402">
            <v>1796</v>
          </cell>
          <cell r="O402">
            <v>1025</v>
          </cell>
          <cell r="P402">
            <v>864</v>
          </cell>
          <cell r="Q402">
            <v>909</v>
          </cell>
          <cell r="R402">
            <v>704</v>
          </cell>
          <cell r="S402">
            <v>787</v>
          </cell>
          <cell r="T402">
            <v>480</v>
          </cell>
          <cell r="U402">
            <v>943</v>
          </cell>
          <cell r="V402">
            <v>931</v>
          </cell>
          <cell r="W402">
            <v>1203</v>
          </cell>
          <cell r="X402">
            <v>1411</v>
          </cell>
          <cell r="Y402">
            <v>1616</v>
          </cell>
          <cell r="Z402">
            <v>1448</v>
          </cell>
          <cell r="AA402">
            <v>224</v>
          </cell>
          <cell r="AB402">
            <v>256</v>
          </cell>
          <cell r="AC402">
            <v>227</v>
          </cell>
          <cell r="AD402">
            <v>189</v>
          </cell>
          <cell r="AE402">
            <v>42</v>
          </cell>
          <cell r="AF402">
            <v>-482</v>
          </cell>
          <cell r="AG402">
            <v>591</v>
          </cell>
          <cell r="AI402">
            <v>1146</v>
          </cell>
        </row>
        <row r="403">
          <cell r="I403">
            <v>0</v>
          </cell>
          <cell r="J403">
            <v>3330</v>
          </cell>
          <cell r="K403">
            <v>5270</v>
          </cell>
          <cell r="L403">
            <v>6680</v>
          </cell>
          <cell r="M403">
            <v>6970</v>
          </cell>
          <cell r="N403">
            <v>7350</v>
          </cell>
          <cell r="O403">
            <v>6480</v>
          </cell>
          <cell r="P403">
            <v>5440</v>
          </cell>
          <cell r="Q403">
            <v>4470</v>
          </cell>
          <cell r="R403">
            <v>5010</v>
          </cell>
          <cell r="S403">
            <v>6120</v>
          </cell>
          <cell r="T403">
            <v>6670</v>
          </cell>
          <cell r="U403">
            <v>6530</v>
          </cell>
          <cell r="V403">
            <v>5390</v>
          </cell>
          <cell r="W403">
            <v>6310</v>
          </cell>
          <cell r="X403">
            <v>6600</v>
          </cell>
          <cell r="Y403">
            <v>7320</v>
          </cell>
          <cell r="Z403">
            <v>6640</v>
          </cell>
          <cell r="AA403">
            <v>6150</v>
          </cell>
          <cell r="AB403">
            <v>6150</v>
          </cell>
          <cell r="AC403">
            <v>5540</v>
          </cell>
          <cell r="AD403">
            <v>5120</v>
          </cell>
          <cell r="AE403">
            <v>4710</v>
          </cell>
          <cell r="AF403">
            <v>4340</v>
          </cell>
          <cell r="AG403">
            <v>4710</v>
          </cell>
          <cell r="AI403">
            <v>3330</v>
          </cell>
        </row>
        <row r="404">
          <cell r="I404">
            <v>3093</v>
          </cell>
          <cell r="J404">
            <v>3826</v>
          </cell>
          <cell r="K404">
            <v>3571</v>
          </cell>
          <cell r="L404">
            <v>4702</v>
          </cell>
          <cell r="M404">
            <v>4256</v>
          </cell>
          <cell r="N404">
            <v>3634</v>
          </cell>
          <cell r="O404">
            <v>5590</v>
          </cell>
          <cell r="P404">
            <v>3396</v>
          </cell>
          <cell r="Q404">
            <v>2725</v>
          </cell>
          <cell r="R404">
            <v>4043</v>
          </cell>
          <cell r="S404">
            <v>4203</v>
          </cell>
          <cell r="T404">
            <v>3755</v>
          </cell>
          <cell r="U404">
            <v>4741</v>
          </cell>
          <cell r="V404">
            <v>3880</v>
          </cell>
          <cell r="W404">
            <v>4211</v>
          </cell>
          <cell r="X404">
            <v>4974</v>
          </cell>
          <cell r="Y404">
            <v>4559</v>
          </cell>
          <cell r="Z404">
            <v>4227</v>
          </cell>
          <cell r="AA404">
            <v>5315</v>
          </cell>
          <cell r="AB404">
            <v>2182</v>
          </cell>
          <cell r="AC404">
            <v>2361</v>
          </cell>
          <cell r="AD404">
            <v>2223</v>
          </cell>
          <cell r="AE404">
            <v>2741</v>
          </cell>
          <cell r="AF404">
            <v>2822</v>
          </cell>
          <cell r="AG404">
            <v>2651</v>
          </cell>
          <cell r="AI404">
            <v>3826</v>
          </cell>
        </row>
        <row r="406">
          <cell r="I406">
            <v>2813890</v>
          </cell>
          <cell r="J406">
            <v>3229623</v>
          </cell>
          <cell r="K406">
            <v>4256346</v>
          </cell>
          <cell r="L406">
            <v>4509978</v>
          </cell>
          <cell r="M406">
            <v>4623069</v>
          </cell>
          <cell r="N406">
            <v>4876609</v>
          </cell>
          <cell r="O406">
            <v>3531606</v>
          </cell>
          <cell r="P406">
            <v>2870824</v>
          </cell>
          <cell r="Q406">
            <v>2813592</v>
          </cell>
          <cell r="R406">
            <v>2861370</v>
          </cell>
          <cell r="S406">
            <v>2951150</v>
          </cell>
          <cell r="T406">
            <v>2674993</v>
          </cell>
          <cell r="U406">
            <v>2807308</v>
          </cell>
          <cell r="V406">
            <v>3271605</v>
          </cell>
          <cell r="W406">
            <v>3567155</v>
          </cell>
          <cell r="X406">
            <v>4347638</v>
          </cell>
          <cell r="Y406">
            <v>4794199</v>
          </cell>
          <cell r="Z406">
            <v>4689605</v>
          </cell>
          <cell r="AA406">
            <v>3654041</v>
          </cell>
          <cell r="AB406">
            <v>2886253</v>
          </cell>
          <cell r="AC406">
            <v>2728068</v>
          </cell>
          <cell r="AD406">
            <v>3037262</v>
          </cell>
          <cell r="AE406">
            <v>2667590</v>
          </cell>
          <cell r="AF406">
            <v>2492789</v>
          </cell>
          <cell r="AG406">
            <v>2681795</v>
          </cell>
          <cell r="AI406">
            <v>3229623</v>
          </cell>
        </row>
        <row r="407">
          <cell r="I407">
            <v>4861108</v>
          </cell>
          <cell r="J407">
            <v>5085582</v>
          </cell>
          <cell r="K407">
            <v>6632222</v>
          </cell>
          <cell r="L407">
            <v>6655675</v>
          </cell>
          <cell r="M407">
            <v>6591617</v>
          </cell>
          <cell r="N407">
            <v>7363557</v>
          </cell>
          <cell r="O407">
            <v>5496246</v>
          </cell>
          <cell r="P407">
            <v>4923486</v>
          </cell>
          <cell r="Q407">
            <v>4482022</v>
          </cell>
          <cell r="R407">
            <v>4416630</v>
          </cell>
          <cell r="S407">
            <v>4042442</v>
          </cell>
          <cell r="T407">
            <v>4606024</v>
          </cell>
          <cell r="U407">
            <v>4302407</v>
          </cell>
          <cell r="V407">
            <v>5133744</v>
          </cell>
          <cell r="W407">
            <v>5371522</v>
          </cell>
          <cell r="X407">
            <v>5589826</v>
          </cell>
          <cell r="Y407">
            <v>6959648</v>
          </cell>
          <cell r="Z407">
            <v>6663394</v>
          </cell>
          <cell r="AA407">
            <v>5431465</v>
          </cell>
          <cell r="AB407">
            <v>4105136</v>
          </cell>
          <cell r="AC407">
            <v>3899890</v>
          </cell>
          <cell r="AD407">
            <v>4282857</v>
          </cell>
          <cell r="AE407">
            <v>4083212</v>
          </cell>
          <cell r="AF407">
            <v>3820244</v>
          </cell>
          <cell r="AG407">
            <v>4055935</v>
          </cell>
          <cell r="AI407">
            <v>5085582</v>
          </cell>
        </row>
        <row r="408">
          <cell r="I408">
            <v>1544641</v>
          </cell>
          <cell r="J408">
            <v>1789187</v>
          </cell>
          <cell r="K408">
            <v>2330982</v>
          </cell>
          <cell r="L408">
            <v>2733661</v>
          </cell>
          <cell r="M408">
            <v>2923821</v>
          </cell>
          <cell r="N408">
            <v>3224117</v>
          </cell>
          <cell r="O408">
            <v>2209872</v>
          </cell>
          <cell r="P408">
            <v>1511938</v>
          </cell>
          <cell r="Q408">
            <v>1560987</v>
          </cell>
          <cell r="R408">
            <v>1723832</v>
          </cell>
          <cell r="S408">
            <v>1774725</v>
          </cell>
          <cell r="T408">
            <v>1724043</v>
          </cell>
          <cell r="U408">
            <v>1599040</v>
          </cell>
          <cell r="V408">
            <v>1808174</v>
          </cell>
          <cell r="W408">
            <v>2276965</v>
          </cell>
          <cell r="X408">
            <v>2597226</v>
          </cell>
          <cell r="Y408">
            <v>3303179</v>
          </cell>
          <cell r="Z408">
            <v>3278325</v>
          </cell>
          <cell r="AA408">
            <v>2263047</v>
          </cell>
          <cell r="AB408">
            <v>1649722</v>
          </cell>
          <cell r="AC408">
            <v>1541852</v>
          </cell>
          <cell r="AD408">
            <v>1837147</v>
          </cell>
          <cell r="AE408">
            <v>1691259</v>
          </cell>
          <cell r="AF408">
            <v>1656491</v>
          </cell>
          <cell r="AG408">
            <v>1426701</v>
          </cell>
          <cell r="AI408">
            <v>1789187</v>
          </cell>
        </row>
        <row r="409">
          <cell r="I409">
            <v>2877407</v>
          </cell>
          <cell r="J409">
            <v>3182357</v>
          </cell>
          <cell r="K409">
            <v>4195690</v>
          </cell>
          <cell r="L409">
            <v>4704446</v>
          </cell>
          <cell r="M409">
            <v>4943444</v>
          </cell>
          <cell r="N409">
            <v>5201884</v>
          </cell>
          <cell r="O409">
            <v>3859509</v>
          </cell>
          <cell r="P409">
            <v>2628211</v>
          </cell>
          <cell r="Q409">
            <v>2660348</v>
          </cell>
          <cell r="R409">
            <v>2872080</v>
          </cell>
          <cell r="S409">
            <v>2812545</v>
          </cell>
          <cell r="T409">
            <v>2964662</v>
          </cell>
          <cell r="U409">
            <v>2729102</v>
          </cell>
          <cell r="V409">
            <v>3083634</v>
          </cell>
          <cell r="W409">
            <v>4126833</v>
          </cell>
          <cell r="X409">
            <v>4590834</v>
          </cell>
          <cell r="Y409">
            <v>5786684</v>
          </cell>
          <cell r="Z409">
            <v>5470984</v>
          </cell>
          <cell r="AA409">
            <v>4020444</v>
          </cell>
          <cell r="AB409">
            <v>2932621</v>
          </cell>
          <cell r="AC409">
            <v>2787654</v>
          </cell>
          <cell r="AD409">
            <v>3106029</v>
          </cell>
          <cell r="AE409">
            <v>2767588</v>
          </cell>
          <cell r="AF409">
            <v>2693631</v>
          </cell>
          <cell r="AG409">
            <v>2629308</v>
          </cell>
          <cell r="AI409">
            <v>3182357</v>
          </cell>
        </row>
        <row r="410">
          <cell r="I410">
            <v>2036816</v>
          </cell>
          <cell r="J410">
            <v>2432162</v>
          </cell>
          <cell r="K410">
            <v>3131686</v>
          </cell>
          <cell r="L410">
            <v>3730740</v>
          </cell>
          <cell r="M410">
            <v>4262916</v>
          </cell>
          <cell r="N410">
            <v>4177166</v>
          </cell>
          <cell r="O410">
            <v>3171848</v>
          </cell>
          <cell r="P410">
            <v>1968181</v>
          </cell>
          <cell r="Q410">
            <v>1956990</v>
          </cell>
          <cell r="R410">
            <v>2313572</v>
          </cell>
          <cell r="S410">
            <v>2265007</v>
          </cell>
          <cell r="T410">
            <v>2224977</v>
          </cell>
          <cell r="U410">
            <v>2100417</v>
          </cell>
          <cell r="V410">
            <v>2211558</v>
          </cell>
          <cell r="W410">
            <v>3075273</v>
          </cell>
          <cell r="X410">
            <v>3412629</v>
          </cell>
          <cell r="Y410">
            <v>4564557</v>
          </cell>
          <cell r="Z410">
            <v>4443481</v>
          </cell>
          <cell r="AA410">
            <v>3242229</v>
          </cell>
          <cell r="AB410">
            <v>2104537</v>
          </cell>
          <cell r="AC410">
            <v>2053439</v>
          </cell>
          <cell r="AD410">
            <v>2442627</v>
          </cell>
          <cell r="AE410">
            <v>2162976</v>
          </cell>
          <cell r="AF410">
            <v>2164068</v>
          </cell>
          <cell r="AG410">
            <v>1981798</v>
          </cell>
          <cell r="AI410">
            <v>2432162</v>
          </cell>
        </row>
        <row r="411">
          <cell r="I411">
            <v>2652551</v>
          </cell>
          <cell r="J411">
            <v>3002645</v>
          </cell>
          <cell r="K411">
            <v>3625149</v>
          </cell>
          <cell r="L411">
            <v>4354403</v>
          </cell>
          <cell r="M411">
            <v>4681916</v>
          </cell>
          <cell r="N411">
            <v>5145366</v>
          </cell>
          <cell r="O411">
            <v>3841373</v>
          </cell>
          <cell r="P411">
            <v>2707215</v>
          </cell>
          <cell r="Q411">
            <v>2700502</v>
          </cell>
          <cell r="R411">
            <v>2953879</v>
          </cell>
          <cell r="S411">
            <v>3050157</v>
          </cell>
          <cell r="T411">
            <v>3077450</v>
          </cell>
          <cell r="U411">
            <v>2896901</v>
          </cell>
          <cell r="V411">
            <v>2883528</v>
          </cell>
          <cell r="W411">
            <v>3710579</v>
          </cell>
          <cell r="X411">
            <v>4264069</v>
          </cell>
          <cell r="Y411">
            <v>5182997</v>
          </cell>
          <cell r="Z411">
            <v>5351389</v>
          </cell>
          <cell r="AA411">
            <v>4017186</v>
          </cell>
          <cell r="AB411">
            <v>2803164</v>
          </cell>
          <cell r="AC411">
            <v>2748761</v>
          </cell>
          <cell r="AD411">
            <v>3271249</v>
          </cell>
          <cell r="AE411">
            <v>3041159</v>
          </cell>
          <cell r="AF411">
            <v>2936649</v>
          </cell>
          <cell r="AG411">
            <v>2688172</v>
          </cell>
          <cell r="AI411">
            <v>3002645</v>
          </cell>
        </row>
        <row r="412">
          <cell r="I412">
            <v>2378373</v>
          </cell>
          <cell r="J412">
            <v>2634715</v>
          </cell>
          <cell r="K412">
            <v>3069092</v>
          </cell>
          <cell r="L412">
            <v>3810981</v>
          </cell>
          <cell r="M412">
            <v>4063534</v>
          </cell>
          <cell r="N412">
            <v>4415545</v>
          </cell>
          <cell r="O412">
            <v>3313592</v>
          </cell>
          <cell r="P412">
            <v>2386228</v>
          </cell>
          <cell r="Q412">
            <v>2242470</v>
          </cell>
          <cell r="R412">
            <v>2500566</v>
          </cell>
          <cell r="S412">
            <v>2400939</v>
          </cell>
          <cell r="T412">
            <v>2557383</v>
          </cell>
          <cell r="U412">
            <v>2287582</v>
          </cell>
          <cell r="V412">
            <v>2306719</v>
          </cell>
          <cell r="W412">
            <v>3327047</v>
          </cell>
          <cell r="X412">
            <v>3245012</v>
          </cell>
          <cell r="Y412">
            <v>3623444</v>
          </cell>
          <cell r="Z412">
            <v>4235883</v>
          </cell>
          <cell r="AA412">
            <v>3160600</v>
          </cell>
          <cell r="AB412">
            <v>2209770</v>
          </cell>
          <cell r="AC412">
            <v>2404553</v>
          </cell>
          <cell r="AD412">
            <v>2576315</v>
          </cell>
          <cell r="AE412">
            <v>1949423</v>
          </cell>
          <cell r="AF412">
            <v>2066117</v>
          </cell>
          <cell r="AG412">
            <v>1737022</v>
          </cell>
          <cell r="AI412">
            <v>2634715</v>
          </cell>
        </row>
        <row r="413">
          <cell r="I413">
            <v>2119726</v>
          </cell>
          <cell r="J413">
            <v>2531752</v>
          </cell>
          <cell r="K413">
            <v>3117398</v>
          </cell>
          <cell r="L413">
            <v>3971526</v>
          </cell>
          <cell r="M413">
            <v>4386871</v>
          </cell>
          <cell r="N413">
            <v>4444384</v>
          </cell>
          <cell r="O413">
            <v>3298414</v>
          </cell>
          <cell r="P413">
            <v>2204975</v>
          </cell>
          <cell r="Q413">
            <v>2068278</v>
          </cell>
          <cell r="R413">
            <v>2429838</v>
          </cell>
          <cell r="S413">
            <v>2332475</v>
          </cell>
          <cell r="T413">
            <v>2457277</v>
          </cell>
          <cell r="U413">
            <v>2162082</v>
          </cell>
          <cell r="V413">
            <v>2191506</v>
          </cell>
          <cell r="W413">
            <v>3299628</v>
          </cell>
          <cell r="X413">
            <v>3573807</v>
          </cell>
          <cell r="Y413">
            <v>4829232</v>
          </cell>
          <cell r="Z413">
            <v>4945385</v>
          </cell>
          <cell r="AA413">
            <v>3692153</v>
          </cell>
          <cell r="AB413">
            <v>2423778</v>
          </cell>
          <cell r="AC413">
            <v>2215919</v>
          </cell>
          <cell r="AD413">
            <v>2620416</v>
          </cell>
          <cell r="AE413">
            <v>2342069</v>
          </cell>
          <cell r="AF413">
            <v>2346034</v>
          </cell>
          <cell r="AG413">
            <v>2084821</v>
          </cell>
          <cell r="AI413">
            <v>2531752</v>
          </cell>
        </row>
        <row r="414">
          <cell r="I414">
            <v>2311646</v>
          </cell>
          <cell r="J414">
            <v>2606484</v>
          </cell>
          <cell r="K414">
            <v>3116724</v>
          </cell>
          <cell r="L414">
            <v>3785148</v>
          </cell>
          <cell r="M414">
            <v>4165942</v>
          </cell>
          <cell r="N414">
            <v>4315154</v>
          </cell>
          <cell r="O414">
            <v>3323994</v>
          </cell>
          <cell r="P414">
            <v>2429689</v>
          </cell>
          <cell r="Q414">
            <v>2383807</v>
          </cell>
          <cell r="R414">
            <v>2476906</v>
          </cell>
          <cell r="S414">
            <v>2549343</v>
          </cell>
          <cell r="T414">
            <v>2582656</v>
          </cell>
          <cell r="U414">
            <v>2578488</v>
          </cell>
          <cell r="V414">
            <v>2316450</v>
          </cell>
          <cell r="W414">
            <v>3340712</v>
          </cell>
          <cell r="X414">
            <v>3664434</v>
          </cell>
          <cell r="Y414">
            <v>4646737</v>
          </cell>
          <cell r="Z414">
            <v>5000687</v>
          </cell>
          <cell r="AA414">
            <v>3840783</v>
          </cell>
          <cell r="AB414">
            <v>2754022</v>
          </cell>
          <cell r="AC414">
            <v>2646935</v>
          </cell>
          <cell r="AD414">
            <v>2761826</v>
          </cell>
          <cell r="AE414">
            <v>2773576</v>
          </cell>
          <cell r="AF414">
            <v>2846821</v>
          </cell>
          <cell r="AG414">
            <v>2497911</v>
          </cell>
          <cell r="AI414">
            <v>2606484</v>
          </cell>
        </row>
        <row r="415">
          <cell r="I415">
            <v>1949044</v>
          </cell>
          <cell r="J415">
            <v>2137785</v>
          </cell>
          <cell r="K415">
            <v>2433925</v>
          </cell>
          <cell r="L415">
            <v>3404151</v>
          </cell>
          <cell r="M415">
            <v>3786600</v>
          </cell>
          <cell r="N415">
            <v>3707575</v>
          </cell>
          <cell r="O415">
            <v>2877045</v>
          </cell>
          <cell r="P415">
            <v>2114262</v>
          </cell>
          <cell r="Q415">
            <v>1755789</v>
          </cell>
          <cell r="R415">
            <v>1998276</v>
          </cell>
          <cell r="S415">
            <v>2027517</v>
          </cell>
          <cell r="T415">
            <v>2008761</v>
          </cell>
          <cell r="U415">
            <v>1965488</v>
          </cell>
          <cell r="V415">
            <v>1758292</v>
          </cell>
          <cell r="W415">
            <v>2672808</v>
          </cell>
          <cell r="X415">
            <v>2965429</v>
          </cell>
          <cell r="Y415">
            <v>3852989</v>
          </cell>
          <cell r="Z415">
            <v>4149237</v>
          </cell>
          <cell r="AA415">
            <v>3159836</v>
          </cell>
          <cell r="AB415">
            <v>2035451</v>
          </cell>
          <cell r="AC415">
            <v>1815243</v>
          </cell>
          <cell r="AD415">
            <v>2106018</v>
          </cell>
          <cell r="AE415">
            <v>1918691</v>
          </cell>
          <cell r="AF415">
            <v>1950479</v>
          </cell>
          <cell r="AG415">
            <v>1761656</v>
          </cell>
          <cell r="AI415">
            <v>2137785</v>
          </cell>
        </row>
        <row r="416">
          <cell r="I416">
            <v>4199923</v>
          </cell>
          <cell r="J416">
            <v>4870921</v>
          </cell>
          <cell r="K416">
            <v>5247048</v>
          </cell>
          <cell r="L416">
            <v>6900876</v>
          </cell>
          <cell r="M416">
            <v>6813692</v>
          </cell>
          <cell r="N416">
            <v>7629160</v>
          </cell>
          <cell r="O416">
            <v>6178716</v>
          </cell>
          <cell r="P416">
            <v>4667862</v>
          </cell>
          <cell r="Q416">
            <v>4119605</v>
          </cell>
          <cell r="R416">
            <v>4262784</v>
          </cell>
          <cell r="S416">
            <v>4898629</v>
          </cell>
          <cell r="T416">
            <v>4862936</v>
          </cell>
          <cell r="U416">
            <v>4806855</v>
          </cell>
          <cell r="V416">
            <v>4711081</v>
          </cell>
          <cell r="W416">
            <v>5734176</v>
          </cell>
          <cell r="X416">
            <v>6326943</v>
          </cell>
          <cell r="Y416">
            <v>7505156</v>
          </cell>
          <cell r="Z416">
            <v>6858817</v>
          </cell>
          <cell r="AA416">
            <v>6041777</v>
          </cell>
          <cell r="AB416">
            <v>4535222</v>
          </cell>
          <cell r="AC416">
            <v>4012992</v>
          </cell>
          <cell r="AD416">
            <v>4043266</v>
          </cell>
          <cell r="AE416">
            <v>4124695</v>
          </cell>
          <cell r="AF416">
            <v>3924357</v>
          </cell>
          <cell r="AG416">
            <v>3737194</v>
          </cell>
          <cell r="AI416">
            <v>4870921</v>
          </cell>
        </row>
        <row r="417">
          <cell r="I417">
            <v>1744895</v>
          </cell>
          <cell r="J417">
            <v>1887304</v>
          </cell>
          <cell r="K417">
            <v>2229430</v>
          </cell>
          <cell r="L417">
            <v>3081545</v>
          </cell>
          <cell r="M417">
            <v>3346284</v>
          </cell>
          <cell r="N417">
            <v>3612972</v>
          </cell>
          <cell r="O417">
            <v>2714441</v>
          </cell>
          <cell r="P417">
            <v>1917337</v>
          </cell>
          <cell r="Q417">
            <v>1631916</v>
          </cell>
          <cell r="R417">
            <v>1768168</v>
          </cell>
          <cell r="S417">
            <v>1727295</v>
          </cell>
          <cell r="T417">
            <v>1906620</v>
          </cell>
          <cell r="U417">
            <v>1687904</v>
          </cell>
          <cell r="V417">
            <v>1636924</v>
          </cell>
          <cell r="W417">
            <v>2431240</v>
          </cell>
          <cell r="X417">
            <v>2702667</v>
          </cell>
          <cell r="Y417">
            <v>3548832</v>
          </cell>
          <cell r="Z417">
            <v>3958917</v>
          </cell>
          <cell r="AA417">
            <v>2957266</v>
          </cell>
          <cell r="AB417">
            <v>1977617</v>
          </cell>
          <cell r="AC417">
            <v>1716402</v>
          </cell>
          <cell r="AD417">
            <v>1785641</v>
          </cell>
          <cell r="AE417">
            <v>1809426</v>
          </cell>
          <cell r="AF417">
            <v>1784461</v>
          </cell>
          <cell r="AG417">
            <v>1528983</v>
          </cell>
          <cell r="AI417">
            <v>1887304</v>
          </cell>
        </row>
        <row r="418">
          <cell r="I418">
            <v>8857451</v>
          </cell>
          <cell r="J418">
            <v>8318579</v>
          </cell>
          <cell r="K418">
            <v>9762838</v>
          </cell>
          <cell r="L418">
            <v>10032482</v>
          </cell>
          <cell r="M418">
            <v>10558397</v>
          </cell>
          <cell r="N418">
            <v>11530356</v>
          </cell>
          <cell r="O418">
            <v>9419787</v>
          </cell>
          <cell r="P418">
            <v>8063549</v>
          </cell>
          <cell r="Q418">
            <v>7589689</v>
          </cell>
          <cell r="R418">
            <v>8418752</v>
          </cell>
          <cell r="S418">
            <v>8089792</v>
          </cell>
          <cell r="T418">
            <v>8634438</v>
          </cell>
          <cell r="U418">
            <v>8144594</v>
          </cell>
          <cell r="V418">
            <v>7964265</v>
          </cell>
          <cell r="W418">
            <v>10057652</v>
          </cell>
          <cell r="X418">
            <v>10066736</v>
          </cell>
          <cell r="Y418">
            <v>11173307</v>
          </cell>
          <cell r="Z418">
            <v>12572420</v>
          </cell>
          <cell r="AA418">
            <v>10085476</v>
          </cell>
          <cell r="AB418">
            <v>8739582</v>
          </cell>
          <cell r="AC418">
            <v>8108216</v>
          </cell>
          <cell r="AD418">
            <v>8276491</v>
          </cell>
          <cell r="AE418">
            <v>8757840</v>
          </cell>
          <cell r="AF418">
            <v>8680330</v>
          </cell>
          <cell r="AG418">
            <v>8210361</v>
          </cell>
          <cell r="AI418">
            <v>8318579</v>
          </cell>
        </row>
        <row r="419">
          <cell r="I419">
            <v>2914015</v>
          </cell>
          <cell r="J419">
            <v>3132914</v>
          </cell>
          <cell r="K419">
            <v>4403061</v>
          </cell>
          <cell r="L419">
            <v>5703196</v>
          </cell>
          <cell r="M419">
            <v>6193527</v>
          </cell>
          <cell r="N419">
            <v>6325348</v>
          </cell>
          <cell r="O419">
            <v>5814233</v>
          </cell>
          <cell r="P419">
            <v>4208528</v>
          </cell>
          <cell r="Q419">
            <v>3785373</v>
          </cell>
          <cell r="R419">
            <v>4408701</v>
          </cell>
          <cell r="S419">
            <v>4132426</v>
          </cell>
          <cell r="T419">
            <v>4385856</v>
          </cell>
          <cell r="U419">
            <v>4011337</v>
          </cell>
          <cell r="V419">
            <v>3726035</v>
          </cell>
          <cell r="W419">
            <v>5048474</v>
          </cell>
          <cell r="X419">
            <v>5330156</v>
          </cell>
          <cell r="Y419">
            <v>6419970</v>
          </cell>
          <cell r="Z419">
            <v>7259277</v>
          </cell>
          <cell r="AA419">
            <v>6048539</v>
          </cell>
          <cell r="AB419">
            <v>4440577</v>
          </cell>
          <cell r="AC419">
            <v>4169056</v>
          </cell>
          <cell r="AD419">
            <v>4256482</v>
          </cell>
          <cell r="AE419">
            <v>4140035</v>
          </cell>
          <cell r="AF419">
            <v>4173946</v>
          </cell>
          <cell r="AG419">
            <v>4110462</v>
          </cell>
          <cell r="AI419">
            <v>3132914</v>
          </cell>
        </row>
        <row r="420">
          <cell r="I420">
            <v>1714415</v>
          </cell>
          <cell r="J420">
            <v>2318233</v>
          </cell>
          <cell r="K420">
            <v>2413004</v>
          </cell>
          <cell r="L420">
            <v>3087081</v>
          </cell>
          <cell r="M420">
            <v>3088402</v>
          </cell>
          <cell r="N420">
            <v>3537201</v>
          </cell>
          <cell r="O420">
            <v>3263895</v>
          </cell>
          <cell r="P420">
            <v>2294014</v>
          </cell>
          <cell r="Q420">
            <v>2115345</v>
          </cell>
          <cell r="R420">
            <v>2301411</v>
          </cell>
          <cell r="S420">
            <v>2435926</v>
          </cell>
          <cell r="T420">
            <v>2346109</v>
          </cell>
          <cell r="U420">
            <v>2484760</v>
          </cell>
          <cell r="V420">
            <v>1984911</v>
          </cell>
          <cell r="W420">
            <v>2700230</v>
          </cell>
          <cell r="X420">
            <v>2906213</v>
          </cell>
          <cell r="Y420">
            <v>3260487</v>
          </cell>
          <cell r="Z420">
            <v>4127441</v>
          </cell>
          <cell r="AA420">
            <v>2925641</v>
          </cell>
          <cell r="AB420">
            <v>2412314</v>
          </cell>
          <cell r="AC420">
            <v>2254699</v>
          </cell>
          <cell r="AD420">
            <v>2331174</v>
          </cell>
          <cell r="AE420">
            <v>2439938</v>
          </cell>
          <cell r="AF420">
            <v>2310178</v>
          </cell>
          <cell r="AG420">
            <v>2169526</v>
          </cell>
          <cell r="AI420">
            <v>2318233</v>
          </cell>
        </row>
        <row r="421">
          <cell r="I421">
            <v>2082567</v>
          </cell>
          <cell r="J421">
            <v>2193873</v>
          </cell>
          <cell r="K421">
            <v>2291184</v>
          </cell>
          <cell r="L421">
            <v>3161767</v>
          </cell>
          <cell r="M421">
            <v>3346584</v>
          </cell>
          <cell r="N421">
            <v>3867607</v>
          </cell>
          <cell r="O421">
            <v>3403203</v>
          </cell>
          <cell r="P421">
            <v>2150425</v>
          </cell>
          <cell r="Q421">
            <v>1950496</v>
          </cell>
          <cell r="R421">
            <v>2112918</v>
          </cell>
          <cell r="S421">
            <v>2023682</v>
          </cell>
          <cell r="T421">
            <v>2248553</v>
          </cell>
          <cell r="U421">
            <v>1936948</v>
          </cell>
          <cell r="V421">
            <v>2010147</v>
          </cell>
          <cell r="W421">
            <v>2341282</v>
          </cell>
          <cell r="X421">
            <v>2766867</v>
          </cell>
          <cell r="Y421">
            <v>3560489</v>
          </cell>
          <cell r="Z421">
            <v>3890061</v>
          </cell>
          <cell r="AA421">
            <v>3615703</v>
          </cell>
          <cell r="AB421">
            <v>2153983</v>
          </cell>
          <cell r="AC421">
            <v>1935485</v>
          </cell>
          <cell r="AD421">
            <v>2126639</v>
          </cell>
          <cell r="AE421">
            <v>2225839</v>
          </cell>
          <cell r="AF421">
            <v>2074486</v>
          </cell>
          <cell r="AG421">
            <v>1933879</v>
          </cell>
          <cell r="AI421">
            <v>2193873</v>
          </cell>
        </row>
        <row r="422">
          <cell r="I422">
            <v>3006392</v>
          </cell>
          <cell r="J422">
            <v>2780787</v>
          </cell>
          <cell r="K422">
            <v>2857036</v>
          </cell>
          <cell r="L422">
            <v>3860835</v>
          </cell>
          <cell r="M422">
            <v>3787227</v>
          </cell>
          <cell r="N422">
            <v>4102827</v>
          </cell>
          <cell r="O422">
            <v>4310199</v>
          </cell>
          <cell r="P422">
            <v>2772926</v>
          </cell>
          <cell r="Q422">
            <v>2577462</v>
          </cell>
          <cell r="R422">
            <v>2824531</v>
          </cell>
          <cell r="S422">
            <v>2748144</v>
          </cell>
          <cell r="T422">
            <v>3239392</v>
          </cell>
          <cell r="U422">
            <v>2639752</v>
          </cell>
          <cell r="V422">
            <v>2584957</v>
          </cell>
          <cell r="W422">
            <v>3048499</v>
          </cell>
          <cell r="X422">
            <v>3315854</v>
          </cell>
          <cell r="Y422">
            <v>4029525</v>
          </cell>
          <cell r="Z422">
            <v>4471270</v>
          </cell>
          <cell r="AA422">
            <v>4748679</v>
          </cell>
          <cell r="AB422">
            <v>2447893</v>
          </cell>
          <cell r="AC422">
            <v>2712834</v>
          </cell>
          <cell r="AD422">
            <v>2737698</v>
          </cell>
          <cell r="AE422">
            <v>2864279</v>
          </cell>
          <cell r="AF422">
            <v>2960923</v>
          </cell>
          <cell r="AG422">
            <v>2504584</v>
          </cell>
          <cell r="AI422">
            <v>2780787</v>
          </cell>
        </row>
        <row r="423">
          <cell r="I423">
            <v>4077814</v>
          </cell>
          <cell r="J423">
            <v>4273127</v>
          </cell>
          <cell r="K423">
            <v>4294405</v>
          </cell>
          <cell r="L423">
            <v>5988288</v>
          </cell>
          <cell r="M423">
            <v>5889480</v>
          </cell>
          <cell r="N423">
            <v>6942866</v>
          </cell>
          <cell r="O423">
            <v>5490341</v>
          </cell>
          <cell r="P423">
            <v>4640046</v>
          </cell>
          <cell r="Q423">
            <v>4018496</v>
          </cell>
          <cell r="R423">
            <v>4028075</v>
          </cell>
          <cell r="S423">
            <v>4379894</v>
          </cell>
          <cell r="T423">
            <v>4042086</v>
          </cell>
          <cell r="U423">
            <v>4294915</v>
          </cell>
          <cell r="V423">
            <v>4185100</v>
          </cell>
          <cell r="W423">
            <v>5046104</v>
          </cell>
          <cell r="X423">
            <v>5392303</v>
          </cell>
          <cell r="Y423">
            <v>6206147</v>
          </cell>
          <cell r="Z423">
            <v>7903046</v>
          </cell>
          <cell r="AA423">
            <v>5446361</v>
          </cell>
          <cell r="AB423">
            <v>4872727</v>
          </cell>
          <cell r="AC423">
            <v>4380498</v>
          </cell>
          <cell r="AD423">
            <v>3975962</v>
          </cell>
          <cell r="AE423">
            <v>4230718</v>
          </cell>
          <cell r="AF423">
            <v>4286122</v>
          </cell>
          <cell r="AG423">
            <v>4148444</v>
          </cell>
          <cell r="AI423">
            <v>4273127</v>
          </cell>
        </row>
        <row r="424">
          <cell r="I424">
            <v>2025275</v>
          </cell>
          <cell r="J424">
            <v>2066549</v>
          </cell>
          <cell r="K424">
            <v>2141385</v>
          </cell>
          <cell r="L424">
            <v>3677489</v>
          </cell>
          <cell r="M424">
            <v>3678706</v>
          </cell>
          <cell r="N424">
            <v>4313497</v>
          </cell>
          <cell r="O424">
            <v>3901037</v>
          </cell>
          <cell r="P424">
            <v>2588763</v>
          </cell>
          <cell r="Q424">
            <v>1844991</v>
          </cell>
          <cell r="R424">
            <v>1999375</v>
          </cell>
          <cell r="S424">
            <v>2229782</v>
          </cell>
          <cell r="T424">
            <v>2152630</v>
          </cell>
          <cell r="U424">
            <v>2128335</v>
          </cell>
          <cell r="V424">
            <v>2068198</v>
          </cell>
          <cell r="W424">
            <v>2474405</v>
          </cell>
          <cell r="X424">
            <v>2906299</v>
          </cell>
          <cell r="Y424">
            <v>4056282</v>
          </cell>
          <cell r="Z424">
            <v>4864901</v>
          </cell>
          <cell r="AA424">
            <v>4149241</v>
          </cell>
          <cell r="AB424">
            <v>2562925</v>
          </cell>
          <cell r="AC424">
            <v>2094385</v>
          </cell>
          <cell r="AD424">
            <v>1985142</v>
          </cell>
          <cell r="AE424">
            <v>2240077</v>
          </cell>
          <cell r="AF424">
            <v>2169987</v>
          </cell>
          <cell r="AG424">
            <v>1954367</v>
          </cell>
          <cell r="AI424">
            <v>2066549</v>
          </cell>
        </row>
        <row r="425">
          <cell r="I425">
            <v>8605053</v>
          </cell>
          <cell r="J425">
            <v>6881615</v>
          </cell>
          <cell r="K425">
            <v>5533696</v>
          </cell>
          <cell r="L425">
            <v>8600756</v>
          </cell>
          <cell r="M425">
            <v>8605429</v>
          </cell>
          <cell r="N425">
            <v>8729896</v>
          </cell>
          <cell r="O425">
            <v>9312413</v>
          </cell>
          <cell r="P425">
            <v>7055686</v>
          </cell>
          <cell r="Q425">
            <v>5724378</v>
          </cell>
          <cell r="R425">
            <v>5515764</v>
          </cell>
          <cell r="S425">
            <v>5811699</v>
          </cell>
          <cell r="T425">
            <v>5691965</v>
          </cell>
          <cell r="U425">
            <v>5390564</v>
          </cell>
          <cell r="V425">
            <v>5388725</v>
          </cell>
          <cell r="W425">
            <v>6031653</v>
          </cell>
          <cell r="X425">
            <v>7049902</v>
          </cell>
          <cell r="Y425">
            <v>8444669</v>
          </cell>
          <cell r="Z425">
            <v>9164621</v>
          </cell>
          <cell r="AA425">
            <v>9249999</v>
          </cell>
          <cell r="AB425">
            <v>6254323</v>
          </cell>
          <cell r="AC425">
            <v>5710659</v>
          </cell>
          <cell r="AD425">
            <v>5390150</v>
          </cell>
          <cell r="AE425">
            <v>5685470</v>
          </cell>
          <cell r="AF425">
            <v>5662314</v>
          </cell>
          <cell r="AG425">
            <v>4142890</v>
          </cell>
          <cell r="AI425">
            <v>6881615</v>
          </cell>
        </row>
      </sheetData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"/>
      <sheetName val="Oth"/>
      <sheetName val="Tot"/>
      <sheetName val="Pd"/>
      <sheetName val="408"/>
      <sheetName val="Intco"/>
      <sheetName val="Rp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Sheet1"/>
      <sheetName val="Sheet2"/>
      <sheetName val="Sheet3"/>
      <sheetName val="Rpt1"/>
      <sheetName val="Sheet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"/>
      <sheetName val="Exhibit 2"/>
      <sheetName val="BellarExhibits"/>
      <sheetName val="#REF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comes"/>
      <sheetName val="LGE Electric"/>
      <sheetName val="LGE Gas"/>
      <sheetName val="Cap"/>
      <sheetName val="Ex 1"/>
      <sheetName val="Ex 2"/>
      <sheetName val="Ex 3"/>
      <sheetName val="Ex 4"/>
      <sheetName val="A"/>
      <sheetName val="B"/>
      <sheetName val="C"/>
      <sheetName val="D"/>
      <sheetName val="E"/>
      <sheetName val="G"/>
      <sheetName val="F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Z"/>
      <sheetName val="AA"/>
      <sheetName val="AB"/>
      <sheetName val="AC"/>
      <sheetName val="AD"/>
      <sheetName val="AE"/>
      <sheetName val="AF"/>
      <sheetName val="AG"/>
      <sheetName val="AH"/>
      <sheetName val="AI"/>
      <sheetName val="AW"/>
      <sheetName val="Gross up Factor"/>
      <sheetName val="not used Ex 4"/>
      <sheetName val="not used Ex 5"/>
    </sheetNames>
    <sheetDataSet>
      <sheetData sheetId="0" refreshError="1"/>
      <sheetData sheetId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s==&gt;"/>
      <sheetName val="Sch M-2.1"/>
      <sheetName val="Sch M-2.2-pg 1"/>
      <sheetName val="Sch M-2.2 pgs 2-14"/>
      <sheetName val="Sch M-2.2 pgs 15-21"/>
      <sheetName val="Sch M-2.3 pg 1-2"/>
      <sheetName val="Sch M-2.3 pgs 3-19"/>
      <sheetName val="Sch M-2.3 pgs 20-26"/>
      <sheetName val="Summaries==&gt;"/>
      <sheetName val="Rate Summary"/>
      <sheetName val="Class Summary"/>
      <sheetName val="Data==&gt;"/>
      <sheetName val="12MonResults"/>
      <sheetName val="12MonLights"/>
      <sheetName val="12MonPoles"/>
      <sheetName val="ECR in Base Rates"/>
      <sheetName val="Sources ==&gt;"/>
      <sheetName val="Rates"/>
      <sheetName val="LightingRates"/>
      <sheetName val="PoleRates"/>
      <sheetName val="1022"/>
      <sheetName val="1051"/>
      <sheetName val="1055"/>
      <sheetName val="SBR"/>
      <sheetName val="MiscData"/>
      <sheetName val="Power Factor"/>
      <sheetName val="LEV"/>
      <sheetName val="Lighting"/>
    </sheetNames>
    <sheetDataSet>
      <sheetData sheetId="0"/>
      <sheetData sheetId="1"/>
      <sheetData sheetId="2"/>
      <sheetData sheetId="3"/>
      <sheetData sheetId="4"/>
      <sheetData sheetId="5"/>
      <sheetData sheetId="6">
        <row r="179">
          <cell r="D179">
            <v>2259463.5425757286</v>
          </cell>
        </row>
      </sheetData>
      <sheetData sheetId="7"/>
      <sheetData sheetId="8"/>
      <sheetData sheetId="9"/>
      <sheetData sheetId="10"/>
      <sheetData sheetId="11"/>
      <sheetData sheetId="12">
        <row r="4">
          <cell r="C4" t="str">
            <v>FLSP</v>
          </cell>
          <cell r="K4">
            <v>0</v>
          </cell>
        </row>
        <row r="5">
          <cell r="C5" t="str">
            <v>FLST</v>
          </cell>
          <cell r="K5">
            <v>0</v>
          </cell>
        </row>
        <row r="6">
          <cell r="C6" t="str">
            <v>GS</v>
          </cell>
          <cell r="K6">
            <v>0</v>
          </cell>
        </row>
        <row r="7">
          <cell r="C7" t="str">
            <v>GS</v>
          </cell>
          <cell r="K7">
            <v>0</v>
          </cell>
        </row>
        <row r="8">
          <cell r="C8" t="str">
            <v>GS</v>
          </cell>
          <cell r="K8">
            <v>0</v>
          </cell>
        </row>
        <row r="9">
          <cell r="C9" t="str">
            <v>GS</v>
          </cell>
          <cell r="K9">
            <v>0</v>
          </cell>
        </row>
        <row r="10">
          <cell r="C10" t="str">
            <v>GS</v>
          </cell>
          <cell r="K10">
            <v>0</v>
          </cell>
        </row>
        <row r="11">
          <cell r="C11" t="str">
            <v>GS</v>
          </cell>
          <cell r="K11">
            <v>0</v>
          </cell>
        </row>
        <row r="12">
          <cell r="C12" t="str">
            <v>PSS</v>
          </cell>
          <cell r="K12">
            <v>0</v>
          </cell>
        </row>
        <row r="13">
          <cell r="C13" t="str">
            <v>PSP</v>
          </cell>
          <cell r="K13">
            <v>0</v>
          </cell>
        </row>
        <row r="14">
          <cell r="C14" t="str">
            <v>PSS</v>
          </cell>
          <cell r="K14">
            <v>0</v>
          </cell>
        </row>
        <row r="15">
          <cell r="C15" t="str">
            <v>TODS</v>
          </cell>
          <cell r="K15">
            <v>118759</v>
          </cell>
        </row>
        <row r="16">
          <cell r="C16" t="str">
            <v>CTODP</v>
          </cell>
          <cell r="K16">
            <v>67143</v>
          </cell>
        </row>
        <row r="17">
          <cell r="C17" t="str">
            <v>GS3</v>
          </cell>
          <cell r="K17">
            <v>0</v>
          </cell>
        </row>
        <row r="18">
          <cell r="C18" t="str">
            <v>GS3</v>
          </cell>
          <cell r="K18">
            <v>202711</v>
          </cell>
        </row>
        <row r="19">
          <cell r="C19" t="str">
            <v>GS3</v>
          </cell>
          <cell r="K19">
            <v>0</v>
          </cell>
        </row>
        <row r="20">
          <cell r="C20" t="str">
            <v>GS3</v>
          </cell>
          <cell r="K20">
            <v>0</v>
          </cell>
        </row>
        <row r="21">
          <cell r="C21" t="str">
            <v>LWC</v>
          </cell>
          <cell r="K21">
            <v>0</v>
          </cell>
        </row>
        <row r="22">
          <cell r="C22" t="str">
            <v>CSR</v>
          </cell>
          <cell r="K22">
            <v>0</v>
          </cell>
        </row>
        <row r="23">
          <cell r="C23" t="str">
            <v>CSR</v>
          </cell>
          <cell r="K23">
            <v>0</v>
          </cell>
        </row>
        <row r="24">
          <cell r="C24" t="str">
            <v>FK</v>
          </cell>
          <cell r="K24">
            <v>0</v>
          </cell>
        </row>
        <row r="25">
          <cell r="C25" t="str">
            <v>RTS</v>
          </cell>
          <cell r="K25">
            <v>167002</v>
          </cell>
        </row>
        <row r="26">
          <cell r="C26" t="str">
            <v>PSS</v>
          </cell>
          <cell r="K26">
            <v>0</v>
          </cell>
        </row>
        <row r="27">
          <cell r="C27" t="str">
            <v>PSP</v>
          </cell>
          <cell r="K27">
            <v>0</v>
          </cell>
        </row>
        <row r="28">
          <cell r="C28" t="str">
            <v>TODS</v>
          </cell>
          <cell r="K28">
            <v>50459</v>
          </cell>
        </row>
        <row r="29">
          <cell r="C29" t="str">
            <v>ITODP</v>
          </cell>
          <cell r="K29">
            <v>328863</v>
          </cell>
        </row>
        <row r="30">
          <cell r="C30" t="str">
            <v>ITODP</v>
          </cell>
          <cell r="K30">
            <v>0</v>
          </cell>
        </row>
        <row r="31">
          <cell r="C31" t="str">
            <v>LE</v>
          </cell>
          <cell r="K31">
            <v>0</v>
          </cell>
        </row>
        <row r="32">
          <cell r="C32" t="str">
            <v>LE</v>
          </cell>
          <cell r="K32">
            <v>0</v>
          </cell>
        </row>
        <row r="33">
          <cell r="C33" t="str">
            <v>LE</v>
          </cell>
          <cell r="K33">
            <v>0</v>
          </cell>
        </row>
        <row r="34">
          <cell r="C34" t="str">
            <v>TE</v>
          </cell>
          <cell r="K34">
            <v>0</v>
          </cell>
        </row>
        <row r="35">
          <cell r="C35" t="str">
            <v>TE</v>
          </cell>
          <cell r="K35">
            <v>0</v>
          </cell>
        </row>
        <row r="36">
          <cell r="C36" t="str">
            <v>RS</v>
          </cell>
          <cell r="K36">
            <v>0</v>
          </cell>
        </row>
        <row r="37">
          <cell r="C37" t="str">
            <v>RS</v>
          </cell>
          <cell r="K37">
            <v>0</v>
          </cell>
        </row>
        <row r="38">
          <cell r="C38" t="str">
            <v>RS</v>
          </cell>
          <cell r="K38">
            <v>0</v>
          </cell>
        </row>
        <row r="39">
          <cell r="C39" t="str">
            <v>RS</v>
          </cell>
          <cell r="K39">
            <v>0</v>
          </cell>
        </row>
        <row r="40">
          <cell r="C40" t="str">
            <v>LEV</v>
          </cell>
          <cell r="K40">
            <v>0</v>
          </cell>
        </row>
        <row r="41">
          <cell r="C41" t="str">
            <v>LEV</v>
          </cell>
          <cell r="K41">
            <v>0</v>
          </cell>
        </row>
        <row r="42">
          <cell r="C42" t="str">
            <v>FLSP</v>
          </cell>
          <cell r="K42">
            <v>0</v>
          </cell>
        </row>
        <row r="43">
          <cell r="C43" t="str">
            <v>FLST</v>
          </cell>
          <cell r="K43">
            <v>0</v>
          </cell>
        </row>
        <row r="44">
          <cell r="C44" t="str">
            <v>GS</v>
          </cell>
          <cell r="K44">
            <v>0</v>
          </cell>
        </row>
        <row r="45">
          <cell r="C45" t="str">
            <v>GS</v>
          </cell>
          <cell r="K45">
            <v>0</v>
          </cell>
        </row>
        <row r="46">
          <cell r="C46" t="str">
            <v>GS</v>
          </cell>
          <cell r="K46">
            <v>0</v>
          </cell>
        </row>
        <row r="47">
          <cell r="C47" t="str">
            <v>GS</v>
          </cell>
          <cell r="K47">
            <v>0</v>
          </cell>
        </row>
        <row r="48">
          <cell r="C48" t="str">
            <v>GS</v>
          </cell>
          <cell r="K48">
            <v>0</v>
          </cell>
        </row>
        <row r="49">
          <cell r="C49" t="str">
            <v>GS</v>
          </cell>
          <cell r="K49">
            <v>0</v>
          </cell>
        </row>
        <row r="50">
          <cell r="C50" t="str">
            <v>PSS</v>
          </cell>
          <cell r="K50">
            <v>0</v>
          </cell>
        </row>
        <row r="51">
          <cell r="C51" t="str">
            <v>PSP</v>
          </cell>
          <cell r="K51">
            <v>0</v>
          </cell>
        </row>
        <row r="52">
          <cell r="C52" t="str">
            <v>PSS</v>
          </cell>
          <cell r="K52">
            <v>0</v>
          </cell>
        </row>
        <row r="53">
          <cell r="C53" t="str">
            <v>TODS</v>
          </cell>
          <cell r="K53">
            <v>135574</v>
          </cell>
        </row>
        <row r="54">
          <cell r="C54" t="str">
            <v>CTODP</v>
          </cell>
          <cell r="K54">
            <v>65290</v>
          </cell>
        </row>
        <row r="55">
          <cell r="C55" t="str">
            <v>GS3</v>
          </cell>
          <cell r="K55">
            <v>0</v>
          </cell>
        </row>
        <row r="56">
          <cell r="C56" t="str">
            <v>GS3</v>
          </cell>
          <cell r="K56">
            <v>197213</v>
          </cell>
        </row>
        <row r="57">
          <cell r="C57" t="str">
            <v>GS3</v>
          </cell>
          <cell r="K57">
            <v>0</v>
          </cell>
        </row>
        <row r="58">
          <cell r="C58" t="str">
            <v>GS3</v>
          </cell>
          <cell r="K58">
            <v>0</v>
          </cell>
        </row>
        <row r="59">
          <cell r="C59" t="str">
            <v>LWC</v>
          </cell>
          <cell r="K59">
            <v>0</v>
          </cell>
        </row>
        <row r="60">
          <cell r="C60" t="str">
            <v>CSR</v>
          </cell>
          <cell r="K60">
            <v>0</v>
          </cell>
        </row>
        <row r="61">
          <cell r="C61" t="str">
            <v>CSR</v>
          </cell>
          <cell r="K61">
            <v>0</v>
          </cell>
        </row>
        <row r="62">
          <cell r="C62" t="str">
            <v>FK</v>
          </cell>
          <cell r="K62">
            <v>0</v>
          </cell>
        </row>
        <row r="63">
          <cell r="C63" t="str">
            <v>RTS</v>
          </cell>
          <cell r="K63">
            <v>157758</v>
          </cell>
        </row>
        <row r="64">
          <cell r="C64" t="str">
            <v>PSS</v>
          </cell>
          <cell r="K64">
            <v>0</v>
          </cell>
        </row>
        <row r="65">
          <cell r="C65" t="str">
            <v>PSP</v>
          </cell>
          <cell r="K65">
            <v>0</v>
          </cell>
        </row>
        <row r="66">
          <cell r="C66" t="str">
            <v>TODS</v>
          </cell>
          <cell r="K66">
            <v>53949</v>
          </cell>
        </row>
        <row r="67">
          <cell r="C67" t="str">
            <v>ITODP</v>
          </cell>
          <cell r="K67">
            <v>318625</v>
          </cell>
        </row>
        <row r="68">
          <cell r="C68" t="str">
            <v>ITODP</v>
          </cell>
          <cell r="K68">
            <v>0</v>
          </cell>
        </row>
        <row r="69">
          <cell r="C69" t="str">
            <v>LE</v>
          </cell>
          <cell r="K69">
            <v>0</v>
          </cell>
        </row>
        <row r="70">
          <cell r="C70" t="str">
            <v>LE</v>
          </cell>
          <cell r="K70">
            <v>0</v>
          </cell>
        </row>
        <row r="71">
          <cell r="C71" t="str">
            <v>LE</v>
          </cell>
          <cell r="K71">
            <v>0</v>
          </cell>
        </row>
        <row r="72">
          <cell r="C72" t="str">
            <v>TE</v>
          </cell>
          <cell r="K72">
            <v>0</v>
          </cell>
        </row>
        <row r="73">
          <cell r="C73" t="str">
            <v>TE</v>
          </cell>
          <cell r="K73">
            <v>0</v>
          </cell>
        </row>
        <row r="74">
          <cell r="C74" t="str">
            <v>RS</v>
          </cell>
          <cell r="K74">
            <v>0</v>
          </cell>
        </row>
        <row r="75">
          <cell r="C75" t="str">
            <v>RS</v>
          </cell>
          <cell r="K75">
            <v>0</v>
          </cell>
        </row>
        <row r="76">
          <cell r="C76" t="str">
            <v>RS</v>
          </cell>
          <cell r="K76">
            <v>0</v>
          </cell>
        </row>
        <row r="77">
          <cell r="C77" t="str">
            <v>RS</v>
          </cell>
          <cell r="K77">
            <v>0</v>
          </cell>
        </row>
        <row r="78">
          <cell r="C78" t="str">
            <v>LEV</v>
          </cell>
          <cell r="K78">
            <v>0</v>
          </cell>
        </row>
        <row r="79">
          <cell r="C79" t="str">
            <v>LEV</v>
          </cell>
          <cell r="K79">
            <v>0</v>
          </cell>
        </row>
        <row r="80">
          <cell r="C80" t="str">
            <v>FLSP</v>
          </cell>
          <cell r="K80">
            <v>0</v>
          </cell>
        </row>
        <row r="81">
          <cell r="C81" t="str">
            <v>FLST</v>
          </cell>
          <cell r="K81">
            <v>0</v>
          </cell>
        </row>
        <row r="82">
          <cell r="C82" t="str">
            <v>GS</v>
          </cell>
          <cell r="K82">
            <v>0</v>
          </cell>
        </row>
        <row r="83">
          <cell r="C83" t="str">
            <v>GS</v>
          </cell>
          <cell r="K83">
            <v>0</v>
          </cell>
        </row>
        <row r="84">
          <cell r="C84" t="str">
            <v>GS</v>
          </cell>
          <cell r="K84">
            <v>0</v>
          </cell>
        </row>
        <row r="85">
          <cell r="C85" t="str">
            <v>GS</v>
          </cell>
          <cell r="K85">
            <v>0</v>
          </cell>
        </row>
        <row r="86">
          <cell r="C86" t="str">
            <v>GS</v>
          </cell>
          <cell r="K86">
            <v>0</v>
          </cell>
        </row>
        <row r="87">
          <cell r="C87" t="str">
            <v>GS</v>
          </cell>
          <cell r="K87">
            <v>0</v>
          </cell>
        </row>
        <row r="88">
          <cell r="C88" t="str">
            <v>PSS</v>
          </cell>
          <cell r="K88">
            <v>0</v>
          </cell>
        </row>
        <row r="89">
          <cell r="C89" t="str">
            <v>PSP</v>
          </cell>
          <cell r="K89">
            <v>0</v>
          </cell>
        </row>
        <row r="90">
          <cell r="C90" t="str">
            <v>PSS</v>
          </cell>
          <cell r="K90">
            <v>0</v>
          </cell>
        </row>
        <row r="91">
          <cell r="C91" t="str">
            <v>TODS</v>
          </cell>
          <cell r="K91">
            <v>130300</v>
          </cell>
        </row>
        <row r="92">
          <cell r="C92" t="str">
            <v>CTODP</v>
          </cell>
          <cell r="K92">
            <v>65971</v>
          </cell>
        </row>
        <row r="93">
          <cell r="C93" t="str">
            <v>GS3</v>
          </cell>
          <cell r="K93">
            <v>0</v>
          </cell>
        </row>
        <row r="94">
          <cell r="C94" t="str">
            <v>GS3</v>
          </cell>
          <cell r="K94">
            <v>197201</v>
          </cell>
        </row>
        <row r="95">
          <cell r="C95" t="str">
            <v>GS3</v>
          </cell>
          <cell r="K95">
            <v>0</v>
          </cell>
        </row>
        <row r="96">
          <cell r="C96" t="str">
            <v>GS3</v>
          </cell>
          <cell r="K96">
            <v>0</v>
          </cell>
        </row>
        <row r="97">
          <cell r="C97" t="str">
            <v>LWC</v>
          </cell>
          <cell r="K97">
            <v>0</v>
          </cell>
        </row>
        <row r="98">
          <cell r="C98" t="str">
            <v>CSR</v>
          </cell>
          <cell r="K98">
            <v>0</v>
          </cell>
        </row>
        <row r="99">
          <cell r="C99" t="str">
            <v>CSR</v>
          </cell>
          <cell r="K99">
            <v>0</v>
          </cell>
        </row>
        <row r="100">
          <cell r="C100" t="str">
            <v>FK</v>
          </cell>
          <cell r="K100">
            <v>0</v>
          </cell>
        </row>
        <row r="101">
          <cell r="C101" t="str">
            <v>RTS</v>
          </cell>
          <cell r="K101">
            <v>157141</v>
          </cell>
        </row>
        <row r="102">
          <cell r="C102" t="str">
            <v>PSS</v>
          </cell>
          <cell r="K102">
            <v>0</v>
          </cell>
        </row>
        <row r="103">
          <cell r="C103" t="str">
            <v>PSP</v>
          </cell>
          <cell r="K103">
            <v>0</v>
          </cell>
        </row>
        <row r="104">
          <cell r="C104" t="str">
            <v>TODS</v>
          </cell>
          <cell r="K104">
            <v>53453</v>
          </cell>
        </row>
        <row r="105">
          <cell r="C105" t="str">
            <v>ITODP</v>
          </cell>
          <cell r="K105">
            <v>325255</v>
          </cell>
        </row>
        <row r="106">
          <cell r="C106" t="str">
            <v>ITODP</v>
          </cell>
          <cell r="K106">
            <v>0</v>
          </cell>
        </row>
        <row r="107">
          <cell r="C107" t="str">
            <v>LE</v>
          </cell>
          <cell r="K107">
            <v>0</v>
          </cell>
        </row>
        <row r="108">
          <cell r="C108" t="str">
            <v>LE</v>
          </cell>
          <cell r="K108">
            <v>0</v>
          </cell>
        </row>
        <row r="109">
          <cell r="C109" t="str">
            <v>LE</v>
          </cell>
          <cell r="K109">
            <v>0</v>
          </cell>
        </row>
        <row r="110">
          <cell r="C110" t="str">
            <v>TE</v>
          </cell>
          <cell r="K110">
            <v>0</v>
          </cell>
        </row>
        <row r="111">
          <cell r="C111" t="str">
            <v>TE</v>
          </cell>
          <cell r="K111">
            <v>0</v>
          </cell>
        </row>
        <row r="112">
          <cell r="C112" t="str">
            <v>RS</v>
          </cell>
          <cell r="K112">
            <v>0</v>
          </cell>
        </row>
        <row r="113">
          <cell r="C113" t="str">
            <v>RS</v>
          </cell>
          <cell r="K113">
            <v>0</v>
          </cell>
        </row>
        <row r="114">
          <cell r="C114" t="str">
            <v>RS</v>
          </cell>
          <cell r="K114">
            <v>0</v>
          </cell>
        </row>
        <row r="115">
          <cell r="C115" t="str">
            <v>RS</v>
          </cell>
          <cell r="K115">
            <v>0</v>
          </cell>
        </row>
        <row r="116">
          <cell r="C116" t="str">
            <v>LEV</v>
          </cell>
          <cell r="K116">
            <v>0</v>
          </cell>
        </row>
        <row r="117">
          <cell r="C117" t="str">
            <v>LEV</v>
          </cell>
          <cell r="K117">
            <v>0</v>
          </cell>
        </row>
        <row r="118">
          <cell r="C118" t="str">
            <v>FLSP</v>
          </cell>
          <cell r="K118">
            <v>0</v>
          </cell>
        </row>
        <row r="119">
          <cell r="C119" t="str">
            <v>FLST</v>
          </cell>
          <cell r="K119">
            <v>0</v>
          </cell>
        </row>
        <row r="120">
          <cell r="C120" t="str">
            <v>GS</v>
          </cell>
          <cell r="K120">
            <v>0</v>
          </cell>
        </row>
        <row r="121">
          <cell r="C121" t="str">
            <v>GS</v>
          </cell>
          <cell r="K121">
            <v>0</v>
          </cell>
        </row>
        <row r="122">
          <cell r="C122" t="str">
            <v>GS</v>
          </cell>
          <cell r="K122">
            <v>0</v>
          </cell>
        </row>
        <row r="123">
          <cell r="C123" t="str">
            <v>GS</v>
          </cell>
          <cell r="K123">
            <v>0</v>
          </cell>
        </row>
        <row r="124">
          <cell r="C124" t="str">
            <v>GS</v>
          </cell>
          <cell r="K124">
            <v>0</v>
          </cell>
        </row>
        <row r="125">
          <cell r="C125" t="str">
            <v>GS</v>
          </cell>
          <cell r="K125">
            <v>0</v>
          </cell>
        </row>
        <row r="126">
          <cell r="C126" t="str">
            <v>PSS</v>
          </cell>
          <cell r="K126">
            <v>0</v>
          </cell>
        </row>
        <row r="127">
          <cell r="C127" t="str">
            <v>PSP</v>
          </cell>
          <cell r="K127">
            <v>0</v>
          </cell>
        </row>
        <row r="128">
          <cell r="C128" t="str">
            <v>PSS</v>
          </cell>
          <cell r="K128">
            <v>0</v>
          </cell>
        </row>
        <row r="129">
          <cell r="C129" t="str">
            <v>TODS</v>
          </cell>
          <cell r="K129">
            <v>138479</v>
          </cell>
        </row>
        <row r="130">
          <cell r="C130" t="str">
            <v>CTODP</v>
          </cell>
          <cell r="K130">
            <v>68635</v>
          </cell>
        </row>
        <row r="131">
          <cell r="C131" t="str">
            <v>GS3</v>
          </cell>
          <cell r="K131">
            <v>0</v>
          </cell>
        </row>
        <row r="132">
          <cell r="C132" t="str">
            <v>GS3</v>
          </cell>
          <cell r="K132">
            <v>214875</v>
          </cell>
        </row>
        <row r="133">
          <cell r="C133" t="str">
            <v>GS3</v>
          </cell>
          <cell r="K133">
            <v>0</v>
          </cell>
        </row>
        <row r="134">
          <cell r="C134" t="str">
            <v>GS3</v>
          </cell>
          <cell r="K134">
            <v>0</v>
          </cell>
        </row>
        <row r="135">
          <cell r="C135" t="str">
            <v>LWC</v>
          </cell>
          <cell r="K135">
            <v>0</v>
          </cell>
        </row>
        <row r="136">
          <cell r="C136" t="str">
            <v>CSR</v>
          </cell>
          <cell r="K136">
            <v>0</v>
          </cell>
        </row>
        <row r="137">
          <cell r="C137" t="str">
            <v>CSR</v>
          </cell>
          <cell r="K137">
            <v>0</v>
          </cell>
        </row>
        <row r="138">
          <cell r="C138" t="str">
            <v>FK</v>
          </cell>
          <cell r="K138">
            <v>0</v>
          </cell>
        </row>
        <row r="139">
          <cell r="C139" t="str">
            <v>RTS</v>
          </cell>
          <cell r="K139">
            <v>171798</v>
          </cell>
        </row>
        <row r="140">
          <cell r="C140" t="str">
            <v>PSS</v>
          </cell>
          <cell r="K140">
            <v>0</v>
          </cell>
        </row>
        <row r="141">
          <cell r="C141" t="str">
            <v>PSP</v>
          </cell>
          <cell r="K141">
            <v>0</v>
          </cell>
        </row>
        <row r="142">
          <cell r="C142" t="str">
            <v>TODS</v>
          </cell>
          <cell r="K142">
            <v>53481</v>
          </cell>
        </row>
        <row r="143">
          <cell r="C143" t="str">
            <v>ITODP</v>
          </cell>
          <cell r="K143">
            <v>333045</v>
          </cell>
        </row>
        <row r="144">
          <cell r="C144" t="str">
            <v>ITODP</v>
          </cell>
          <cell r="K144">
            <v>0</v>
          </cell>
        </row>
        <row r="145">
          <cell r="C145" t="str">
            <v>LE</v>
          </cell>
          <cell r="K145">
            <v>0</v>
          </cell>
        </row>
        <row r="146">
          <cell r="C146" t="str">
            <v>LE</v>
          </cell>
          <cell r="K146">
            <v>0</v>
          </cell>
        </row>
        <row r="147">
          <cell r="C147" t="str">
            <v>LE</v>
          </cell>
          <cell r="K147">
            <v>0</v>
          </cell>
        </row>
        <row r="148">
          <cell r="C148" t="str">
            <v>TE</v>
          </cell>
          <cell r="K148">
            <v>0</v>
          </cell>
        </row>
        <row r="149">
          <cell r="C149" t="str">
            <v>TE</v>
          </cell>
          <cell r="K149">
            <v>0</v>
          </cell>
        </row>
        <row r="150">
          <cell r="C150" t="str">
            <v>RS</v>
          </cell>
          <cell r="K150">
            <v>0</v>
          </cell>
        </row>
        <row r="151">
          <cell r="C151" t="str">
            <v>RS</v>
          </cell>
          <cell r="K151">
            <v>0</v>
          </cell>
        </row>
        <row r="152">
          <cell r="C152" t="str">
            <v>RS</v>
          </cell>
          <cell r="K152">
            <v>0</v>
          </cell>
        </row>
        <row r="153">
          <cell r="C153" t="str">
            <v>RS</v>
          </cell>
          <cell r="K153">
            <v>0</v>
          </cell>
        </row>
        <row r="154">
          <cell r="C154" t="str">
            <v>LEV</v>
          </cell>
          <cell r="K154">
            <v>0</v>
          </cell>
        </row>
        <row r="155">
          <cell r="C155" t="str">
            <v>LEV</v>
          </cell>
          <cell r="K155">
            <v>0</v>
          </cell>
        </row>
        <row r="156">
          <cell r="C156" t="str">
            <v>FLSP</v>
          </cell>
          <cell r="K156">
            <v>0</v>
          </cell>
        </row>
        <row r="157">
          <cell r="C157" t="str">
            <v>FLST</v>
          </cell>
          <cell r="K157">
            <v>0</v>
          </cell>
        </row>
        <row r="158">
          <cell r="C158" t="str">
            <v>GS</v>
          </cell>
          <cell r="K158">
            <v>0</v>
          </cell>
        </row>
        <row r="159">
          <cell r="C159" t="str">
            <v>GS</v>
          </cell>
          <cell r="K159">
            <v>0</v>
          </cell>
        </row>
        <row r="160">
          <cell r="C160" t="str">
            <v>GS</v>
          </cell>
          <cell r="K160">
            <v>0</v>
          </cell>
        </row>
        <row r="161">
          <cell r="C161" t="str">
            <v>GS</v>
          </cell>
          <cell r="K161">
            <v>0</v>
          </cell>
        </row>
        <row r="162">
          <cell r="C162" t="str">
            <v>GS</v>
          </cell>
          <cell r="K162">
            <v>0</v>
          </cell>
        </row>
        <row r="163">
          <cell r="C163" t="str">
            <v>GS</v>
          </cell>
          <cell r="K163">
            <v>0</v>
          </cell>
        </row>
        <row r="164">
          <cell r="C164" t="str">
            <v>PSS</v>
          </cell>
          <cell r="K164">
            <v>0</v>
          </cell>
        </row>
        <row r="165">
          <cell r="C165" t="str">
            <v>PSP</v>
          </cell>
          <cell r="K165">
            <v>0</v>
          </cell>
        </row>
        <row r="166">
          <cell r="C166" t="str">
            <v>PSS</v>
          </cell>
          <cell r="K166">
            <v>0</v>
          </cell>
        </row>
        <row r="167">
          <cell r="C167" t="str">
            <v>TODS</v>
          </cell>
          <cell r="K167">
            <v>139944</v>
          </cell>
        </row>
        <row r="168">
          <cell r="C168" t="str">
            <v>CTODP</v>
          </cell>
          <cell r="K168">
            <v>69868</v>
          </cell>
        </row>
        <row r="169">
          <cell r="C169" t="str">
            <v>GS3</v>
          </cell>
          <cell r="K169">
            <v>0</v>
          </cell>
        </row>
        <row r="170">
          <cell r="C170" t="str">
            <v>GS3</v>
          </cell>
          <cell r="K170">
            <v>220979</v>
          </cell>
        </row>
        <row r="171">
          <cell r="C171" t="str">
            <v>GS3</v>
          </cell>
          <cell r="K171">
            <v>0</v>
          </cell>
        </row>
        <row r="172">
          <cell r="C172" t="str">
            <v>GS3</v>
          </cell>
          <cell r="K172">
            <v>0</v>
          </cell>
        </row>
        <row r="173">
          <cell r="C173" t="str">
            <v>LWC</v>
          </cell>
          <cell r="K173">
            <v>0</v>
          </cell>
        </row>
        <row r="174">
          <cell r="C174" t="str">
            <v>CSR</v>
          </cell>
          <cell r="K174">
            <v>0</v>
          </cell>
        </row>
        <row r="175">
          <cell r="C175" t="str">
            <v>CSR</v>
          </cell>
          <cell r="K175">
            <v>0</v>
          </cell>
        </row>
        <row r="176">
          <cell r="C176" t="str">
            <v>FK</v>
          </cell>
          <cell r="K176">
            <v>0</v>
          </cell>
        </row>
        <row r="177">
          <cell r="C177" t="str">
            <v>RTS</v>
          </cell>
          <cell r="K177">
            <v>164840</v>
          </cell>
        </row>
        <row r="178">
          <cell r="C178" t="str">
            <v>PSS</v>
          </cell>
          <cell r="K178">
            <v>0</v>
          </cell>
        </row>
        <row r="179">
          <cell r="C179" t="str">
            <v>PSP</v>
          </cell>
          <cell r="K179">
            <v>0</v>
          </cell>
        </row>
        <row r="180">
          <cell r="C180" t="str">
            <v>TODS</v>
          </cell>
          <cell r="K180">
            <v>55168</v>
          </cell>
        </row>
        <row r="181">
          <cell r="C181" t="str">
            <v>ITODP</v>
          </cell>
          <cell r="K181">
            <v>342427</v>
          </cell>
        </row>
        <row r="182">
          <cell r="C182" t="str">
            <v>ITODP</v>
          </cell>
          <cell r="K182">
            <v>0</v>
          </cell>
        </row>
        <row r="183">
          <cell r="C183" t="str">
            <v>LE</v>
          </cell>
          <cell r="K183">
            <v>0</v>
          </cell>
        </row>
        <row r="184">
          <cell r="C184" t="str">
            <v>LE</v>
          </cell>
          <cell r="K184">
            <v>0</v>
          </cell>
        </row>
        <row r="185">
          <cell r="C185" t="str">
            <v>LE</v>
          </cell>
          <cell r="K185">
            <v>0</v>
          </cell>
        </row>
        <row r="186">
          <cell r="C186" t="str">
            <v>TE</v>
          </cell>
          <cell r="K186">
            <v>0</v>
          </cell>
        </row>
        <row r="187">
          <cell r="C187" t="str">
            <v>TE</v>
          </cell>
          <cell r="K187">
            <v>0</v>
          </cell>
        </row>
        <row r="188">
          <cell r="C188" t="str">
            <v>RS</v>
          </cell>
          <cell r="K188">
            <v>0</v>
          </cell>
        </row>
        <row r="189">
          <cell r="C189" t="str">
            <v>RS</v>
          </cell>
          <cell r="K189">
            <v>0</v>
          </cell>
        </row>
        <row r="190">
          <cell r="C190" t="str">
            <v>RS</v>
          </cell>
          <cell r="K190">
            <v>0</v>
          </cell>
        </row>
        <row r="191">
          <cell r="C191" t="str">
            <v>RS</v>
          </cell>
          <cell r="K191">
            <v>0</v>
          </cell>
        </row>
        <row r="192">
          <cell r="C192" t="str">
            <v>LEV</v>
          </cell>
          <cell r="K192">
            <v>0</v>
          </cell>
        </row>
        <row r="193">
          <cell r="C193" t="str">
            <v>LEV</v>
          </cell>
          <cell r="K193">
            <v>0</v>
          </cell>
        </row>
        <row r="194">
          <cell r="C194" t="str">
            <v>FLSP</v>
          </cell>
          <cell r="K194">
            <v>0</v>
          </cell>
        </row>
        <row r="195">
          <cell r="C195" t="str">
            <v>FLST</v>
          </cell>
          <cell r="K195">
            <v>0</v>
          </cell>
        </row>
        <row r="196">
          <cell r="C196" t="str">
            <v>GS</v>
          </cell>
          <cell r="K196">
            <v>0</v>
          </cell>
        </row>
        <row r="197">
          <cell r="C197" t="str">
            <v>GS</v>
          </cell>
          <cell r="K197">
            <v>0</v>
          </cell>
        </row>
        <row r="198">
          <cell r="C198" t="str">
            <v>GS</v>
          </cell>
          <cell r="K198">
            <v>0</v>
          </cell>
        </row>
        <row r="199">
          <cell r="C199" t="str">
            <v>GS</v>
          </cell>
          <cell r="K199">
            <v>0</v>
          </cell>
        </row>
        <row r="200">
          <cell r="C200" t="str">
            <v>GS</v>
          </cell>
          <cell r="K200">
            <v>0</v>
          </cell>
        </row>
        <row r="201">
          <cell r="C201" t="str">
            <v>GS</v>
          </cell>
          <cell r="K201">
            <v>0</v>
          </cell>
        </row>
        <row r="202">
          <cell r="C202" t="str">
            <v>PSS</v>
          </cell>
          <cell r="K202">
            <v>0</v>
          </cell>
        </row>
        <row r="203">
          <cell r="C203" t="str">
            <v>PSP</v>
          </cell>
          <cell r="K203">
            <v>0</v>
          </cell>
        </row>
        <row r="204">
          <cell r="C204" t="str">
            <v>PSS</v>
          </cell>
          <cell r="K204">
            <v>0</v>
          </cell>
        </row>
        <row r="205">
          <cell r="C205" t="str">
            <v>TODS</v>
          </cell>
          <cell r="K205">
            <v>155338</v>
          </cell>
        </row>
        <row r="206">
          <cell r="C206" t="str">
            <v>CTODP</v>
          </cell>
          <cell r="K206">
            <v>80665</v>
          </cell>
        </row>
        <row r="207">
          <cell r="C207" t="str">
            <v>GS3</v>
          </cell>
          <cell r="K207">
            <v>0</v>
          </cell>
        </row>
        <row r="208">
          <cell r="C208" t="str">
            <v>GS3</v>
          </cell>
          <cell r="K208">
            <v>216926</v>
          </cell>
        </row>
        <row r="209">
          <cell r="C209" t="str">
            <v>GS3</v>
          </cell>
          <cell r="K209">
            <v>0</v>
          </cell>
        </row>
        <row r="210">
          <cell r="C210" t="str">
            <v>GS3</v>
          </cell>
          <cell r="K210">
            <v>0</v>
          </cell>
        </row>
        <row r="211">
          <cell r="C211" t="str">
            <v>LWC</v>
          </cell>
          <cell r="K211">
            <v>0</v>
          </cell>
        </row>
        <row r="212">
          <cell r="C212" t="str">
            <v>CSR</v>
          </cell>
          <cell r="K212">
            <v>0</v>
          </cell>
        </row>
        <row r="213">
          <cell r="C213" t="str">
            <v>CSR</v>
          </cell>
          <cell r="K213">
            <v>0</v>
          </cell>
        </row>
        <row r="214">
          <cell r="C214" t="str">
            <v>FK</v>
          </cell>
          <cell r="K214">
            <v>0</v>
          </cell>
        </row>
        <row r="215">
          <cell r="C215" t="str">
            <v>RTS</v>
          </cell>
          <cell r="K215">
            <v>165068</v>
          </cell>
        </row>
        <row r="216">
          <cell r="C216" t="str">
            <v>PSS</v>
          </cell>
          <cell r="K216">
            <v>0</v>
          </cell>
        </row>
        <row r="217">
          <cell r="C217" t="str">
            <v>PSP</v>
          </cell>
          <cell r="K217">
            <v>0</v>
          </cell>
        </row>
        <row r="218">
          <cell r="C218" t="str">
            <v>TODS</v>
          </cell>
          <cell r="K218">
            <v>58439</v>
          </cell>
        </row>
        <row r="219">
          <cell r="C219" t="str">
            <v>ITODP</v>
          </cell>
          <cell r="K219">
            <v>369509</v>
          </cell>
        </row>
        <row r="220">
          <cell r="C220" t="str">
            <v>ITODP</v>
          </cell>
          <cell r="K220">
            <v>0</v>
          </cell>
        </row>
        <row r="221">
          <cell r="C221" t="str">
            <v>LE</v>
          </cell>
          <cell r="K221">
            <v>0</v>
          </cell>
        </row>
        <row r="222">
          <cell r="C222" t="str">
            <v>LE</v>
          </cell>
          <cell r="K222">
            <v>0</v>
          </cell>
        </row>
        <row r="223">
          <cell r="C223" t="str">
            <v>LE</v>
          </cell>
          <cell r="K223">
            <v>0</v>
          </cell>
        </row>
        <row r="224">
          <cell r="C224" t="str">
            <v>TE</v>
          </cell>
          <cell r="K224">
            <v>0</v>
          </cell>
        </row>
        <row r="225">
          <cell r="C225" t="str">
            <v>TE</v>
          </cell>
          <cell r="K225">
            <v>0</v>
          </cell>
        </row>
        <row r="226">
          <cell r="C226" t="str">
            <v>RS</v>
          </cell>
          <cell r="K226">
            <v>0</v>
          </cell>
        </row>
        <row r="227">
          <cell r="C227" t="str">
            <v>RS</v>
          </cell>
          <cell r="K227">
            <v>0</v>
          </cell>
        </row>
        <row r="228">
          <cell r="C228" t="str">
            <v>RS</v>
          </cell>
          <cell r="K228">
            <v>0</v>
          </cell>
        </row>
        <row r="229">
          <cell r="C229" t="str">
            <v>RS</v>
          </cell>
          <cell r="K229">
            <v>0</v>
          </cell>
        </row>
        <row r="230">
          <cell r="C230" t="str">
            <v>LEV</v>
          </cell>
          <cell r="K230">
            <v>0</v>
          </cell>
        </row>
        <row r="231">
          <cell r="C231" t="str">
            <v>LEV</v>
          </cell>
          <cell r="K231">
            <v>0</v>
          </cell>
        </row>
        <row r="232">
          <cell r="C232" t="str">
            <v>FLSP</v>
          </cell>
          <cell r="K232">
            <v>0</v>
          </cell>
        </row>
        <row r="233">
          <cell r="C233" t="str">
            <v>FLST</v>
          </cell>
          <cell r="K233">
            <v>0</v>
          </cell>
        </row>
        <row r="234">
          <cell r="C234" t="str">
            <v>GS</v>
          </cell>
          <cell r="K234">
            <v>0</v>
          </cell>
        </row>
        <row r="235">
          <cell r="C235" t="str">
            <v>GS</v>
          </cell>
          <cell r="K235">
            <v>0</v>
          </cell>
        </row>
        <row r="236">
          <cell r="C236" t="str">
            <v>GS</v>
          </cell>
          <cell r="K236">
            <v>0</v>
          </cell>
        </row>
        <row r="237">
          <cell r="C237" t="str">
            <v>GS</v>
          </cell>
          <cell r="K237">
            <v>0</v>
          </cell>
        </row>
        <row r="238">
          <cell r="C238" t="str">
            <v>GS</v>
          </cell>
          <cell r="K238">
            <v>0</v>
          </cell>
        </row>
        <row r="239">
          <cell r="C239" t="str">
            <v>GS</v>
          </cell>
          <cell r="K239">
            <v>0</v>
          </cell>
        </row>
        <row r="240">
          <cell r="C240" t="str">
            <v>PSS</v>
          </cell>
          <cell r="K240">
            <v>0</v>
          </cell>
        </row>
        <row r="241">
          <cell r="C241" t="str">
            <v>PSP</v>
          </cell>
          <cell r="K241">
            <v>0</v>
          </cell>
        </row>
        <row r="242">
          <cell r="C242" t="str">
            <v>PSS</v>
          </cell>
          <cell r="K242">
            <v>0</v>
          </cell>
        </row>
        <row r="243">
          <cell r="C243" t="str">
            <v>TODS</v>
          </cell>
          <cell r="K243">
            <v>156986</v>
          </cell>
        </row>
        <row r="244">
          <cell r="C244" t="str">
            <v>CTODP</v>
          </cell>
          <cell r="K244">
            <v>85062</v>
          </cell>
        </row>
        <row r="245">
          <cell r="C245" t="str">
            <v>GS3</v>
          </cell>
          <cell r="K245">
            <v>0</v>
          </cell>
        </row>
        <row r="246">
          <cell r="C246" t="str">
            <v>GS3</v>
          </cell>
          <cell r="K246">
            <v>238335</v>
          </cell>
        </row>
        <row r="247">
          <cell r="C247" t="str">
            <v>GS3</v>
          </cell>
          <cell r="K247">
            <v>0</v>
          </cell>
        </row>
        <row r="248">
          <cell r="C248" t="str">
            <v>GS3</v>
          </cell>
          <cell r="K248">
            <v>0</v>
          </cell>
        </row>
        <row r="249">
          <cell r="C249" t="str">
            <v>LWC</v>
          </cell>
          <cell r="K249">
            <v>0</v>
          </cell>
        </row>
        <row r="250">
          <cell r="C250" t="str">
            <v>CSR</v>
          </cell>
          <cell r="K250">
            <v>0</v>
          </cell>
        </row>
        <row r="251">
          <cell r="C251" t="str">
            <v>CSR</v>
          </cell>
          <cell r="K251">
            <v>0</v>
          </cell>
        </row>
        <row r="252">
          <cell r="C252" t="str">
            <v>FK</v>
          </cell>
          <cell r="K252">
            <v>0</v>
          </cell>
        </row>
        <row r="253">
          <cell r="C253" t="str">
            <v>RTS</v>
          </cell>
          <cell r="K253">
            <v>148471</v>
          </cell>
        </row>
        <row r="254">
          <cell r="C254" t="str">
            <v>PSS</v>
          </cell>
          <cell r="K254">
            <v>0</v>
          </cell>
        </row>
        <row r="255">
          <cell r="C255" t="str">
            <v>PSP</v>
          </cell>
          <cell r="K255">
            <v>0</v>
          </cell>
        </row>
        <row r="256">
          <cell r="C256" t="str">
            <v>TODS</v>
          </cell>
          <cell r="K256">
            <v>55144</v>
          </cell>
        </row>
        <row r="257">
          <cell r="C257" t="str">
            <v>ITODP</v>
          </cell>
          <cell r="K257">
            <v>355998</v>
          </cell>
        </row>
        <row r="258">
          <cell r="C258" t="str">
            <v>ITODP</v>
          </cell>
          <cell r="K258">
            <v>0</v>
          </cell>
        </row>
        <row r="259">
          <cell r="C259" t="str">
            <v>LE</v>
          </cell>
          <cell r="K259">
            <v>0</v>
          </cell>
        </row>
        <row r="260">
          <cell r="C260" t="str">
            <v>LE</v>
          </cell>
          <cell r="K260">
            <v>0</v>
          </cell>
        </row>
        <row r="261">
          <cell r="C261" t="str">
            <v>LE</v>
          </cell>
          <cell r="K261">
            <v>0</v>
          </cell>
        </row>
        <row r="262">
          <cell r="C262" t="str">
            <v>TE</v>
          </cell>
          <cell r="K262">
            <v>0</v>
          </cell>
        </row>
        <row r="263">
          <cell r="C263" t="str">
            <v>TE</v>
          </cell>
          <cell r="K263">
            <v>0</v>
          </cell>
        </row>
        <row r="264">
          <cell r="C264" t="str">
            <v>RS</v>
          </cell>
          <cell r="K264">
            <v>0</v>
          </cell>
        </row>
        <row r="265">
          <cell r="C265" t="str">
            <v>RS</v>
          </cell>
          <cell r="K265">
            <v>0</v>
          </cell>
        </row>
        <row r="266">
          <cell r="C266" t="str">
            <v>RS</v>
          </cell>
          <cell r="K266">
            <v>0</v>
          </cell>
        </row>
        <row r="267">
          <cell r="C267" t="str">
            <v>RS</v>
          </cell>
          <cell r="K267">
            <v>0</v>
          </cell>
        </row>
        <row r="268">
          <cell r="C268" t="str">
            <v>LEV</v>
          </cell>
          <cell r="K268">
            <v>0</v>
          </cell>
        </row>
        <row r="269">
          <cell r="C269" t="str">
            <v>LEV</v>
          </cell>
          <cell r="K269">
            <v>0</v>
          </cell>
        </row>
        <row r="270">
          <cell r="C270" t="str">
            <v>FLSP</v>
          </cell>
          <cell r="K270">
            <v>0</v>
          </cell>
        </row>
        <row r="271">
          <cell r="C271" t="str">
            <v>FLST</v>
          </cell>
          <cell r="K271">
            <v>0</v>
          </cell>
        </row>
        <row r="272">
          <cell r="C272" t="str">
            <v>GS</v>
          </cell>
          <cell r="K272">
            <v>0</v>
          </cell>
        </row>
        <row r="273">
          <cell r="C273" t="str">
            <v>GS</v>
          </cell>
          <cell r="K273">
            <v>0</v>
          </cell>
        </row>
        <row r="274">
          <cell r="C274" t="str">
            <v>GS</v>
          </cell>
          <cell r="K274">
            <v>0</v>
          </cell>
        </row>
        <row r="275">
          <cell r="C275" t="str">
            <v>GS</v>
          </cell>
          <cell r="K275">
            <v>0</v>
          </cell>
        </row>
        <row r="276">
          <cell r="C276" t="str">
            <v>GS</v>
          </cell>
          <cell r="K276">
            <v>0</v>
          </cell>
        </row>
        <row r="277">
          <cell r="C277" t="str">
            <v>GS</v>
          </cell>
          <cell r="K277">
            <v>0</v>
          </cell>
        </row>
        <row r="278">
          <cell r="C278" t="str">
            <v>PSS</v>
          </cell>
          <cell r="K278">
            <v>0</v>
          </cell>
        </row>
        <row r="279">
          <cell r="C279" t="str">
            <v>PSP</v>
          </cell>
          <cell r="K279">
            <v>0</v>
          </cell>
        </row>
        <row r="280">
          <cell r="C280" t="str">
            <v>PSS</v>
          </cell>
          <cell r="K280">
            <v>0</v>
          </cell>
        </row>
        <row r="281">
          <cell r="C281" t="str">
            <v>TODS</v>
          </cell>
          <cell r="K281">
            <v>162445</v>
          </cell>
        </row>
        <row r="282">
          <cell r="C282" t="str">
            <v>CTODP</v>
          </cell>
          <cell r="K282">
            <v>83741</v>
          </cell>
        </row>
        <row r="283">
          <cell r="C283" t="str">
            <v>GS3</v>
          </cell>
          <cell r="K283">
            <v>0</v>
          </cell>
        </row>
        <row r="284">
          <cell r="C284" t="str">
            <v>GS3</v>
          </cell>
          <cell r="K284">
            <v>239619</v>
          </cell>
        </row>
        <row r="285">
          <cell r="C285" t="str">
            <v>GS3</v>
          </cell>
          <cell r="K285">
            <v>0</v>
          </cell>
        </row>
        <row r="286">
          <cell r="C286" t="str">
            <v>GS3</v>
          </cell>
          <cell r="K286">
            <v>0</v>
          </cell>
        </row>
        <row r="287">
          <cell r="C287" t="str">
            <v>LWC</v>
          </cell>
          <cell r="K287">
            <v>0</v>
          </cell>
        </row>
        <row r="288">
          <cell r="C288" t="str">
            <v>CSR</v>
          </cell>
          <cell r="K288">
            <v>0</v>
          </cell>
        </row>
        <row r="289">
          <cell r="C289" t="str">
            <v>CSR</v>
          </cell>
          <cell r="K289">
            <v>0</v>
          </cell>
        </row>
        <row r="290">
          <cell r="C290" t="str">
            <v>FK</v>
          </cell>
          <cell r="K290">
            <v>0</v>
          </cell>
        </row>
        <row r="291">
          <cell r="C291" t="str">
            <v>RTS</v>
          </cell>
          <cell r="K291">
            <v>158091</v>
          </cell>
        </row>
        <row r="292">
          <cell r="C292" t="str">
            <v>PSS</v>
          </cell>
          <cell r="K292">
            <v>0</v>
          </cell>
        </row>
        <row r="293">
          <cell r="C293" t="str">
            <v>PSP</v>
          </cell>
          <cell r="K293">
            <v>0</v>
          </cell>
        </row>
        <row r="294">
          <cell r="C294" t="str">
            <v>TODS</v>
          </cell>
          <cell r="K294">
            <v>57193</v>
          </cell>
        </row>
        <row r="295">
          <cell r="C295" t="str">
            <v>ITODP</v>
          </cell>
          <cell r="K295">
            <v>380170</v>
          </cell>
        </row>
        <row r="296">
          <cell r="C296" t="str">
            <v>ITODP</v>
          </cell>
          <cell r="K296">
            <v>0</v>
          </cell>
        </row>
        <row r="297">
          <cell r="C297" t="str">
            <v>LE</v>
          </cell>
          <cell r="K297">
            <v>0</v>
          </cell>
        </row>
        <row r="298">
          <cell r="C298" t="str">
            <v>LE</v>
          </cell>
          <cell r="K298">
            <v>0</v>
          </cell>
        </row>
        <row r="299">
          <cell r="C299" t="str">
            <v>LE</v>
          </cell>
          <cell r="K299">
            <v>0</v>
          </cell>
        </row>
        <row r="300">
          <cell r="C300" t="str">
            <v>TE</v>
          </cell>
          <cell r="K300">
            <v>0</v>
          </cell>
        </row>
        <row r="301">
          <cell r="C301" t="str">
            <v>TE</v>
          </cell>
          <cell r="K301">
            <v>0</v>
          </cell>
        </row>
        <row r="302">
          <cell r="C302" t="str">
            <v>RS</v>
          </cell>
          <cell r="K302">
            <v>0</v>
          </cell>
        </row>
        <row r="303">
          <cell r="C303" t="str">
            <v>RS</v>
          </cell>
          <cell r="K303">
            <v>0</v>
          </cell>
        </row>
        <row r="304">
          <cell r="C304" t="str">
            <v>RS</v>
          </cell>
          <cell r="K304">
            <v>0</v>
          </cell>
        </row>
        <row r="305">
          <cell r="C305" t="str">
            <v>RS</v>
          </cell>
          <cell r="K305">
            <v>0</v>
          </cell>
        </row>
        <row r="306">
          <cell r="C306" t="str">
            <v>LEV</v>
          </cell>
          <cell r="K306">
            <v>0</v>
          </cell>
        </row>
        <row r="307">
          <cell r="C307" t="str">
            <v>LEV</v>
          </cell>
          <cell r="K307">
            <v>0</v>
          </cell>
        </row>
        <row r="308">
          <cell r="C308" t="str">
            <v>FLSP</v>
          </cell>
          <cell r="K308">
            <v>0</v>
          </cell>
        </row>
        <row r="309">
          <cell r="C309" t="str">
            <v>FLST</v>
          </cell>
          <cell r="K309">
            <v>0</v>
          </cell>
        </row>
        <row r="310">
          <cell r="C310" t="str">
            <v>GS</v>
          </cell>
          <cell r="K310">
            <v>0</v>
          </cell>
        </row>
        <row r="311">
          <cell r="C311" t="str">
            <v>GS</v>
          </cell>
          <cell r="K311">
            <v>0</v>
          </cell>
        </row>
        <row r="312">
          <cell r="C312" t="str">
            <v>GS</v>
          </cell>
          <cell r="K312">
            <v>0</v>
          </cell>
        </row>
        <row r="313">
          <cell r="C313" t="str">
            <v>GS</v>
          </cell>
          <cell r="K313">
            <v>0</v>
          </cell>
        </row>
        <row r="314">
          <cell r="C314" t="str">
            <v>GS</v>
          </cell>
          <cell r="K314">
            <v>0</v>
          </cell>
        </row>
        <row r="315">
          <cell r="C315" t="str">
            <v>GS</v>
          </cell>
          <cell r="K315">
            <v>0</v>
          </cell>
        </row>
        <row r="316">
          <cell r="C316" t="str">
            <v>PSS</v>
          </cell>
          <cell r="K316">
            <v>0</v>
          </cell>
        </row>
        <row r="317">
          <cell r="C317" t="str">
            <v>PSP</v>
          </cell>
          <cell r="K317">
            <v>0</v>
          </cell>
        </row>
        <row r="318">
          <cell r="C318" t="str">
            <v>PSS</v>
          </cell>
          <cell r="K318">
            <v>0</v>
          </cell>
        </row>
        <row r="319">
          <cell r="C319" t="str">
            <v>TODS</v>
          </cell>
          <cell r="K319">
            <v>156169</v>
          </cell>
        </row>
        <row r="320">
          <cell r="C320" t="str">
            <v>CTODP</v>
          </cell>
          <cell r="K320">
            <v>83488</v>
          </cell>
        </row>
        <row r="321">
          <cell r="C321" t="str">
            <v>GS3</v>
          </cell>
          <cell r="K321">
            <v>0</v>
          </cell>
        </row>
        <row r="322">
          <cell r="C322" t="str">
            <v>GS3</v>
          </cell>
          <cell r="K322">
            <v>227086</v>
          </cell>
        </row>
        <row r="323">
          <cell r="C323" t="str">
            <v>GS3</v>
          </cell>
          <cell r="K323">
            <v>0</v>
          </cell>
        </row>
        <row r="324">
          <cell r="C324" t="str">
            <v>GS3</v>
          </cell>
          <cell r="K324">
            <v>0</v>
          </cell>
        </row>
        <row r="325">
          <cell r="C325" t="str">
            <v>LWC</v>
          </cell>
          <cell r="K325">
            <v>0</v>
          </cell>
        </row>
        <row r="326">
          <cell r="C326" t="str">
            <v>CSR</v>
          </cell>
          <cell r="K326">
            <v>0</v>
          </cell>
        </row>
        <row r="327">
          <cell r="C327" t="str">
            <v>CSR</v>
          </cell>
          <cell r="K327">
            <v>0</v>
          </cell>
        </row>
        <row r="328">
          <cell r="C328" t="str">
            <v>FK</v>
          </cell>
          <cell r="K328">
            <v>0</v>
          </cell>
        </row>
        <row r="329">
          <cell r="C329" t="str">
            <v>RTS</v>
          </cell>
          <cell r="K329">
            <v>159696</v>
          </cell>
        </row>
        <row r="330">
          <cell r="C330" t="str">
            <v>PSS</v>
          </cell>
          <cell r="K330">
            <v>0</v>
          </cell>
        </row>
        <row r="331">
          <cell r="C331" t="str">
            <v>PSP</v>
          </cell>
          <cell r="K331">
            <v>0</v>
          </cell>
        </row>
        <row r="332">
          <cell r="C332" t="str">
            <v>TODS</v>
          </cell>
          <cell r="K332">
            <v>54409</v>
          </cell>
        </row>
        <row r="333">
          <cell r="C333" t="str">
            <v>ITODP</v>
          </cell>
          <cell r="K333">
            <v>362538</v>
          </cell>
        </row>
        <row r="334">
          <cell r="C334" t="str">
            <v>ITODP</v>
          </cell>
          <cell r="K334">
            <v>0</v>
          </cell>
        </row>
        <row r="335">
          <cell r="C335" t="str">
            <v>LE</v>
          </cell>
          <cell r="K335">
            <v>0</v>
          </cell>
        </row>
        <row r="336">
          <cell r="C336" t="str">
            <v>LE</v>
          </cell>
          <cell r="K336">
            <v>0</v>
          </cell>
        </row>
        <row r="337">
          <cell r="C337" t="str">
            <v>LE</v>
          </cell>
          <cell r="K337">
            <v>0</v>
          </cell>
        </row>
        <row r="338">
          <cell r="C338" t="str">
            <v>TE</v>
          </cell>
          <cell r="K338">
            <v>0</v>
          </cell>
        </row>
        <row r="339">
          <cell r="C339" t="str">
            <v>TE</v>
          </cell>
          <cell r="K339">
            <v>0</v>
          </cell>
        </row>
        <row r="340">
          <cell r="C340" t="str">
            <v>RS</v>
          </cell>
          <cell r="K340">
            <v>0</v>
          </cell>
        </row>
        <row r="341">
          <cell r="C341" t="str">
            <v>RS</v>
          </cell>
          <cell r="K341">
            <v>0</v>
          </cell>
        </row>
        <row r="342">
          <cell r="C342" t="str">
            <v>RS</v>
          </cell>
          <cell r="K342">
            <v>0</v>
          </cell>
        </row>
        <row r="343">
          <cell r="C343" t="str">
            <v>RS</v>
          </cell>
          <cell r="K343">
            <v>0</v>
          </cell>
        </row>
        <row r="344">
          <cell r="C344" t="str">
            <v>LEV</v>
          </cell>
          <cell r="K344">
            <v>0</v>
          </cell>
        </row>
        <row r="345">
          <cell r="C345" t="str">
            <v>LEV</v>
          </cell>
          <cell r="K345">
            <v>0</v>
          </cell>
        </row>
        <row r="346">
          <cell r="C346" t="str">
            <v>FLSP</v>
          </cell>
          <cell r="K346">
            <v>0</v>
          </cell>
        </row>
        <row r="347">
          <cell r="C347" t="str">
            <v>FLST</v>
          </cell>
          <cell r="K347">
            <v>0</v>
          </cell>
        </row>
        <row r="348">
          <cell r="C348" t="str">
            <v>GS</v>
          </cell>
          <cell r="K348">
            <v>0</v>
          </cell>
        </row>
        <row r="349">
          <cell r="C349" t="str">
            <v>GS</v>
          </cell>
          <cell r="K349">
            <v>0</v>
          </cell>
        </row>
        <row r="350">
          <cell r="C350" t="str">
            <v>GS</v>
          </cell>
          <cell r="K350">
            <v>0</v>
          </cell>
        </row>
        <row r="351">
          <cell r="C351" t="str">
            <v>GS</v>
          </cell>
          <cell r="K351">
            <v>0</v>
          </cell>
        </row>
        <row r="352">
          <cell r="C352" t="str">
            <v>GS</v>
          </cell>
          <cell r="K352">
            <v>0</v>
          </cell>
        </row>
        <row r="353">
          <cell r="C353" t="str">
            <v>GS</v>
          </cell>
          <cell r="K353">
            <v>0</v>
          </cell>
        </row>
        <row r="354">
          <cell r="C354" t="str">
            <v>PSS</v>
          </cell>
          <cell r="K354">
            <v>0</v>
          </cell>
        </row>
        <row r="355">
          <cell r="C355" t="str">
            <v>PSP</v>
          </cell>
          <cell r="K355">
            <v>0</v>
          </cell>
        </row>
        <row r="356">
          <cell r="C356" t="str">
            <v>PSS</v>
          </cell>
          <cell r="K356">
            <v>0</v>
          </cell>
        </row>
        <row r="357">
          <cell r="C357" t="str">
            <v>TODS</v>
          </cell>
          <cell r="K357">
            <v>143906</v>
          </cell>
        </row>
        <row r="358">
          <cell r="C358" t="str">
            <v>CTODP</v>
          </cell>
          <cell r="K358">
            <v>74509</v>
          </cell>
        </row>
        <row r="359">
          <cell r="C359" t="str">
            <v>GS3</v>
          </cell>
          <cell r="K359">
            <v>0</v>
          </cell>
        </row>
        <row r="360">
          <cell r="C360" t="str">
            <v>GS3</v>
          </cell>
          <cell r="K360">
            <v>215612</v>
          </cell>
        </row>
        <row r="361">
          <cell r="C361" t="str">
            <v>GS3</v>
          </cell>
          <cell r="K361">
            <v>0</v>
          </cell>
        </row>
        <row r="362">
          <cell r="C362" t="str">
            <v>GS3</v>
          </cell>
          <cell r="K362">
            <v>0</v>
          </cell>
        </row>
        <row r="363">
          <cell r="C363" t="str">
            <v>LWC</v>
          </cell>
          <cell r="K363">
            <v>0</v>
          </cell>
        </row>
        <row r="364">
          <cell r="C364" t="str">
            <v>CSR</v>
          </cell>
          <cell r="K364">
            <v>0</v>
          </cell>
        </row>
        <row r="365">
          <cell r="C365" t="str">
            <v>CSR</v>
          </cell>
          <cell r="K365">
            <v>0</v>
          </cell>
        </row>
        <row r="366">
          <cell r="C366" t="str">
            <v>FK</v>
          </cell>
          <cell r="K366">
            <v>0</v>
          </cell>
        </row>
        <row r="367">
          <cell r="C367" t="str">
            <v>RTS</v>
          </cell>
          <cell r="K367">
            <v>163502</v>
          </cell>
        </row>
        <row r="368">
          <cell r="C368" t="str">
            <v>PSS</v>
          </cell>
          <cell r="K368">
            <v>0</v>
          </cell>
        </row>
        <row r="369">
          <cell r="C369" t="str">
            <v>PSP</v>
          </cell>
          <cell r="K369">
            <v>0</v>
          </cell>
        </row>
        <row r="370">
          <cell r="C370" t="str">
            <v>TODS</v>
          </cell>
          <cell r="K370">
            <v>52059</v>
          </cell>
        </row>
        <row r="371">
          <cell r="C371" t="str">
            <v>ITODP</v>
          </cell>
          <cell r="K371">
            <v>332089</v>
          </cell>
        </row>
        <row r="372">
          <cell r="C372" t="str">
            <v>ITODP</v>
          </cell>
          <cell r="K372">
            <v>0</v>
          </cell>
        </row>
        <row r="373">
          <cell r="C373" t="str">
            <v>LE</v>
          </cell>
          <cell r="K373">
            <v>0</v>
          </cell>
        </row>
        <row r="374">
          <cell r="C374" t="str">
            <v>LE</v>
          </cell>
          <cell r="K374">
            <v>0</v>
          </cell>
        </row>
        <row r="375">
          <cell r="C375" t="str">
            <v>LE</v>
          </cell>
          <cell r="K375">
            <v>0</v>
          </cell>
        </row>
        <row r="376">
          <cell r="C376" t="str">
            <v>TE</v>
          </cell>
          <cell r="K376">
            <v>0</v>
          </cell>
        </row>
        <row r="377">
          <cell r="C377" t="str">
            <v>TE</v>
          </cell>
          <cell r="K377">
            <v>0</v>
          </cell>
        </row>
        <row r="378">
          <cell r="C378" t="str">
            <v>RS</v>
          </cell>
          <cell r="K378">
            <v>0</v>
          </cell>
        </row>
        <row r="379">
          <cell r="C379" t="str">
            <v>RS</v>
          </cell>
          <cell r="K379">
            <v>0</v>
          </cell>
        </row>
        <row r="380">
          <cell r="C380" t="str">
            <v>RS</v>
          </cell>
          <cell r="K380">
            <v>0</v>
          </cell>
        </row>
        <row r="381">
          <cell r="C381" t="str">
            <v>RS</v>
          </cell>
          <cell r="K381">
            <v>0</v>
          </cell>
        </row>
        <row r="382">
          <cell r="C382" t="str">
            <v>LEV</v>
          </cell>
          <cell r="K382">
            <v>0</v>
          </cell>
        </row>
        <row r="383">
          <cell r="C383" t="str">
            <v>LEV</v>
          </cell>
          <cell r="K383">
            <v>0</v>
          </cell>
        </row>
        <row r="384">
          <cell r="C384" t="str">
            <v>FLSP</v>
          </cell>
          <cell r="K384">
            <v>0</v>
          </cell>
        </row>
        <row r="385">
          <cell r="C385" t="str">
            <v>FLST</v>
          </cell>
          <cell r="K385">
            <v>0</v>
          </cell>
        </row>
        <row r="386">
          <cell r="C386" t="str">
            <v>GS</v>
          </cell>
          <cell r="K386">
            <v>0</v>
          </cell>
        </row>
        <row r="387">
          <cell r="C387" t="str">
            <v>GS</v>
          </cell>
          <cell r="K387">
            <v>0</v>
          </cell>
        </row>
        <row r="388">
          <cell r="C388" t="str">
            <v>GS</v>
          </cell>
          <cell r="K388">
            <v>0</v>
          </cell>
        </row>
        <row r="389">
          <cell r="C389" t="str">
            <v>GS</v>
          </cell>
          <cell r="K389">
            <v>0</v>
          </cell>
        </row>
        <row r="390">
          <cell r="C390" t="str">
            <v>GS</v>
          </cell>
          <cell r="K390">
            <v>0</v>
          </cell>
        </row>
        <row r="391">
          <cell r="C391" t="str">
            <v>GS</v>
          </cell>
          <cell r="K391">
            <v>0</v>
          </cell>
        </row>
        <row r="392">
          <cell r="C392" t="str">
            <v>PSS</v>
          </cell>
          <cell r="K392">
            <v>0</v>
          </cell>
        </row>
        <row r="393">
          <cell r="C393" t="str">
            <v>PSP</v>
          </cell>
          <cell r="K393">
            <v>0</v>
          </cell>
        </row>
        <row r="394">
          <cell r="C394" t="str">
            <v>PSS</v>
          </cell>
          <cell r="K394">
            <v>0</v>
          </cell>
        </row>
        <row r="395">
          <cell r="C395" t="str">
            <v>TODS</v>
          </cell>
          <cell r="K395">
            <v>137838</v>
          </cell>
        </row>
        <row r="396">
          <cell r="C396" t="str">
            <v>CTODP</v>
          </cell>
          <cell r="K396">
            <v>70146</v>
          </cell>
        </row>
        <row r="397">
          <cell r="C397" t="str">
            <v>GS3</v>
          </cell>
          <cell r="K397">
            <v>0</v>
          </cell>
        </row>
        <row r="398">
          <cell r="C398" t="str">
            <v>GS3</v>
          </cell>
          <cell r="K398">
            <v>211286</v>
          </cell>
        </row>
        <row r="399">
          <cell r="C399" t="str">
            <v>GS3</v>
          </cell>
          <cell r="K399">
            <v>0</v>
          </cell>
        </row>
        <row r="400">
          <cell r="C400" t="str">
            <v>GS3</v>
          </cell>
          <cell r="K400">
            <v>0</v>
          </cell>
        </row>
        <row r="401">
          <cell r="C401" t="str">
            <v>LWC</v>
          </cell>
          <cell r="K401">
            <v>0</v>
          </cell>
        </row>
        <row r="402">
          <cell r="C402" t="str">
            <v>CSR</v>
          </cell>
          <cell r="K402">
            <v>0</v>
          </cell>
        </row>
        <row r="403">
          <cell r="C403" t="str">
            <v>CSR</v>
          </cell>
          <cell r="K403">
            <v>0</v>
          </cell>
        </row>
        <row r="404">
          <cell r="C404" t="str">
            <v>FK</v>
          </cell>
          <cell r="K404">
            <v>0</v>
          </cell>
        </row>
        <row r="405">
          <cell r="C405" t="str">
            <v>RTS</v>
          </cell>
          <cell r="K405">
            <v>148975</v>
          </cell>
        </row>
        <row r="406">
          <cell r="C406" t="str">
            <v>PSS</v>
          </cell>
          <cell r="K406">
            <v>0</v>
          </cell>
        </row>
        <row r="407">
          <cell r="C407" t="str">
            <v>PSP</v>
          </cell>
          <cell r="K407">
            <v>0</v>
          </cell>
        </row>
        <row r="408">
          <cell r="C408" t="str">
            <v>TODS</v>
          </cell>
          <cell r="K408">
            <v>53247</v>
          </cell>
        </row>
        <row r="409">
          <cell r="C409" t="str">
            <v>ITODP</v>
          </cell>
          <cell r="K409">
            <v>322436</v>
          </cell>
        </row>
        <row r="410">
          <cell r="C410" t="str">
            <v>ITODP</v>
          </cell>
          <cell r="K410">
            <v>0</v>
          </cell>
        </row>
        <row r="411">
          <cell r="C411" t="str">
            <v>LE</v>
          </cell>
          <cell r="K411">
            <v>0</v>
          </cell>
        </row>
        <row r="412">
          <cell r="C412" t="str">
            <v>LE</v>
          </cell>
          <cell r="K412">
            <v>0</v>
          </cell>
        </row>
        <row r="413">
          <cell r="C413" t="str">
            <v>LE</v>
          </cell>
          <cell r="K413">
            <v>0</v>
          </cell>
        </row>
        <row r="414">
          <cell r="C414" t="str">
            <v>TE</v>
          </cell>
          <cell r="K414">
            <v>0</v>
          </cell>
        </row>
        <row r="415">
          <cell r="C415" t="str">
            <v>TE</v>
          </cell>
          <cell r="K415">
            <v>0</v>
          </cell>
        </row>
        <row r="416">
          <cell r="C416" t="str">
            <v>RS</v>
          </cell>
          <cell r="K416">
            <v>0</v>
          </cell>
        </row>
        <row r="417">
          <cell r="C417" t="str">
            <v>RS</v>
          </cell>
          <cell r="K417">
            <v>0</v>
          </cell>
        </row>
        <row r="418">
          <cell r="C418" t="str">
            <v>RS</v>
          </cell>
          <cell r="K418">
            <v>0</v>
          </cell>
        </row>
        <row r="419">
          <cell r="C419" t="str">
            <v>RS</v>
          </cell>
          <cell r="K419">
            <v>0</v>
          </cell>
        </row>
        <row r="420">
          <cell r="C420" t="str">
            <v>LEV</v>
          </cell>
          <cell r="K420">
            <v>0</v>
          </cell>
        </row>
        <row r="421">
          <cell r="C421" t="str">
            <v>LEV</v>
          </cell>
          <cell r="K421">
            <v>0</v>
          </cell>
        </row>
        <row r="422">
          <cell r="C422" t="str">
            <v>FLSP</v>
          </cell>
          <cell r="K422">
            <v>0</v>
          </cell>
        </row>
        <row r="423">
          <cell r="C423" t="str">
            <v>FLST</v>
          </cell>
          <cell r="K423">
            <v>0</v>
          </cell>
        </row>
        <row r="424">
          <cell r="C424" t="str">
            <v>GS</v>
          </cell>
          <cell r="K424">
            <v>0</v>
          </cell>
        </row>
        <row r="425">
          <cell r="C425" t="str">
            <v>GS</v>
          </cell>
          <cell r="K425">
            <v>0</v>
          </cell>
        </row>
        <row r="426">
          <cell r="C426" t="str">
            <v>GS</v>
          </cell>
          <cell r="K426">
            <v>0</v>
          </cell>
        </row>
        <row r="427">
          <cell r="C427" t="str">
            <v>GS</v>
          </cell>
          <cell r="K427">
            <v>0</v>
          </cell>
        </row>
        <row r="428">
          <cell r="C428" t="str">
            <v>GS</v>
          </cell>
          <cell r="K428">
            <v>0</v>
          </cell>
        </row>
        <row r="429">
          <cell r="C429" t="str">
            <v>GS</v>
          </cell>
          <cell r="K429">
            <v>0</v>
          </cell>
        </row>
        <row r="430">
          <cell r="C430" t="str">
            <v>PSS</v>
          </cell>
          <cell r="K430">
            <v>0</v>
          </cell>
        </row>
        <row r="431">
          <cell r="C431" t="str">
            <v>PSP</v>
          </cell>
          <cell r="K431">
            <v>0</v>
          </cell>
        </row>
        <row r="432">
          <cell r="C432" t="str">
            <v>PSS</v>
          </cell>
          <cell r="K432">
            <v>0</v>
          </cell>
        </row>
        <row r="433">
          <cell r="C433" t="str">
            <v>TODS</v>
          </cell>
          <cell r="K433">
            <v>139785</v>
          </cell>
        </row>
        <row r="434">
          <cell r="C434" t="str">
            <v>CTODP</v>
          </cell>
          <cell r="K434">
            <v>72450</v>
          </cell>
        </row>
        <row r="435">
          <cell r="C435" t="str">
            <v>GS3</v>
          </cell>
          <cell r="K435">
            <v>0</v>
          </cell>
        </row>
        <row r="436">
          <cell r="C436" t="str">
            <v>GS3</v>
          </cell>
          <cell r="K436">
            <v>192223</v>
          </cell>
        </row>
        <row r="437">
          <cell r="C437" t="str">
            <v>GS3</v>
          </cell>
          <cell r="K437">
            <v>0</v>
          </cell>
        </row>
        <row r="438">
          <cell r="C438" t="str">
            <v>GS3</v>
          </cell>
          <cell r="K438">
            <v>0</v>
          </cell>
        </row>
        <row r="439">
          <cell r="C439" t="str">
            <v>LWC</v>
          </cell>
          <cell r="K439">
            <v>0</v>
          </cell>
        </row>
        <row r="440">
          <cell r="C440" t="str">
            <v>CSR</v>
          </cell>
          <cell r="K440">
            <v>0</v>
          </cell>
        </row>
        <row r="441">
          <cell r="C441" t="str">
            <v>CSR</v>
          </cell>
          <cell r="K441">
            <v>0</v>
          </cell>
        </row>
        <row r="442">
          <cell r="C442" t="str">
            <v>FK</v>
          </cell>
          <cell r="K442">
            <v>0</v>
          </cell>
        </row>
        <row r="443">
          <cell r="C443" t="str">
            <v>RTS</v>
          </cell>
          <cell r="K443">
            <v>155352</v>
          </cell>
        </row>
        <row r="444">
          <cell r="C444" t="str">
            <v>PSS</v>
          </cell>
          <cell r="K444">
            <v>0</v>
          </cell>
        </row>
        <row r="445">
          <cell r="C445" t="str">
            <v>PSP</v>
          </cell>
          <cell r="K445">
            <v>0</v>
          </cell>
        </row>
        <row r="446">
          <cell r="C446" t="str">
            <v>TODS</v>
          </cell>
          <cell r="K446">
            <v>51840</v>
          </cell>
        </row>
        <row r="447">
          <cell r="C447" t="str">
            <v>ITODP</v>
          </cell>
          <cell r="K447">
            <v>333146</v>
          </cell>
        </row>
        <row r="448">
          <cell r="C448" t="str">
            <v>ITODP</v>
          </cell>
          <cell r="K448">
            <v>0</v>
          </cell>
        </row>
        <row r="449">
          <cell r="C449" t="str">
            <v>LE</v>
          </cell>
          <cell r="K449">
            <v>0</v>
          </cell>
        </row>
        <row r="450">
          <cell r="C450" t="str">
            <v>LE</v>
          </cell>
          <cell r="K450">
            <v>0</v>
          </cell>
        </row>
        <row r="451">
          <cell r="C451" t="str">
            <v>LE</v>
          </cell>
          <cell r="K451">
            <v>0</v>
          </cell>
        </row>
        <row r="452">
          <cell r="C452" t="str">
            <v>TE</v>
          </cell>
          <cell r="K452">
            <v>0</v>
          </cell>
        </row>
        <row r="453">
          <cell r="C453" t="str">
            <v>TE</v>
          </cell>
          <cell r="K453">
            <v>0</v>
          </cell>
        </row>
        <row r="454">
          <cell r="C454" t="str">
            <v>RS</v>
          </cell>
          <cell r="K454">
            <v>0</v>
          </cell>
        </row>
        <row r="455">
          <cell r="C455" t="str">
            <v>RS</v>
          </cell>
          <cell r="K455">
            <v>0</v>
          </cell>
        </row>
        <row r="456">
          <cell r="C456" t="str">
            <v>RS</v>
          </cell>
          <cell r="K456">
            <v>0</v>
          </cell>
        </row>
        <row r="457">
          <cell r="C457" t="str">
            <v>RS</v>
          </cell>
          <cell r="K457">
            <v>0</v>
          </cell>
        </row>
        <row r="458">
          <cell r="C458" t="str">
            <v>LEV</v>
          </cell>
          <cell r="K458">
            <v>0</v>
          </cell>
        </row>
        <row r="459">
          <cell r="C459" t="str">
            <v>LEV</v>
          </cell>
          <cell r="K459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0">
          <cell r="Y10" t="str">
            <v>GS3</v>
          </cell>
        </row>
      </sheetData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70"/>
  <sheetViews>
    <sheetView view="pageBreakPreview" zoomScale="75" zoomScaleNormal="85" zoomScaleSheetLayoutView="75" workbookViewId="0">
      <pane xSplit="4" ySplit="4" topLeftCell="E5" activePane="bottomRight" state="frozen"/>
      <selection activeCell="F767" sqref="F767"/>
      <selection pane="topRight" activeCell="F767" sqref="F767"/>
      <selection pane="bottomLeft" activeCell="F767" sqref="F767"/>
      <selection pane="bottomRight" activeCell="E5" sqref="E5"/>
    </sheetView>
  </sheetViews>
  <sheetFormatPr defaultColWidth="9.140625" defaultRowHeight="14.25"/>
  <cols>
    <col min="1" max="1" width="7.7109375" style="42" customWidth="1"/>
    <col min="2" max="2" width="55.85546875" style="42" customWidth="1"/>
    <col min="3" max="3" width="14.42578125" style="42" customWidth="1"/>
    <col min="4" max="4" width="12.42578125" style="42" customWidth="1"/>
    <col min="5" max="5" width="2.7109375" style="42" customWidth="1"/>
    <col min="6" max="6" width="17.5703125" style="58" customWidth="1"/>
    <col min="7" max="7" width="2.140625" style="42" customWidth="1"/>
    <col min="8" max="8" width="20.42578125" style="42" bestFit="1" customWidth="1"/>
    <col min="9" max="9" width="19" style="42" bestFit="1" customWidth="1"/>
    <col min="10" max="11" width="18" style="42" customWidth="1"/>
    <col min="12" max="12" width="21.85546875" style="42" hidden="1" customWidth="1"/>
    <col min="13" max="13" width="22.28515625" style="42" hidden="1" customWidth="1"/>
    <col min="14" max="14" width="18.7109375" style="42" bestFit="1" customWidth="1"/>
    <col min="15" max="16" width="18.7109375" style="42" hidden="1" customWidth="1"/>
    <col min="17" max="17" width="17.5703125" style="42" hidden="1" customWidth="1"/>
    <col min="18" max="18" width="17.5703125" style="42" customWidth="1"/>
    <col min="19" max="19" width="16.28515625" style="42" customWidth="1"/>
    <col min="20" max="20" width="17.85546875" style="42" customWidth="1"/>
    <col min="21" max="21" width="16.28515625" style="42" customWidth="1"/>
    <col min="22" max="22" width="16.7109375" style="42" customWidth="1"/>
    <col min="23" max="23" width="16.7109375" style="41" customWidth="1"/>
    <col min="24" max="25" width="16.85546875" style="42" customWidth="1"/>
    <col min="26" max="28" width="17.5703125" style="42" customWidth="1"/>
    <col min="29" max="29" width="17.85546875" style="42" customWidth="1"/>
    <col min="30" max="30" width="15" style="42" customWidth="1"/>
    <col min="31" max="31" width="18.28515625" style="42" bestFit="1" customWidth="1"/>
    <col min="32" max="32" width="18.28515625" style="42" customWidth="1"/>
    <col min="33" max="33" width="14.7109375" style="42" customWidth="1"/>
    <col min="34" max="35" width="17.5703125" style="42" bestFit="1" customWidth="1"/>
    <col min="36" max="36" width="15.140625" style="42" bestFit="1" customWidth="1"/>
    <col min="37" max="37" width="17.5703125" style="42" bestFit="1" customWidth="1"/>
    <col min="38" max="16384" width="9.140625" style="42"/>
  </cols>
  <sheetData>
    <row r="1" spans="1:37" ht="15" thickBot="1"/>
    <row r="2" spans="1:37" ht="15" hidden="1" thickBot="1">
      <c r="A2" s="41"/>
      <c r="B2" s="41"/>
      <c r="C2" s="41">
        <v>1</v>
      </c>
      <c r="D2" s="41">
        <f>C2+1</f>
        <v>2</v>
      </c>
      <c r="E2" s="41">
        <f t="shared" ref="E2:AG2" si="0">D2+1</f>
        <v>3</v>
      </c>
      <c r="F2" s="74">
        <f t="shared" si="0"/>
        <v>4</v>
      </c>
      <c r="G2" s="41">
        <f t="shared" si="0"/>
        <v>5</v>
      </c>
      <c r="H2" s="41">
        <f t="shared" si="0"/>
        <v>6</v>
      </c>
      <c r="I2" s="41">
        <f t="shared" si="0"/>
        <v>7</v>
      </c>
      <c r="J2" s="41">
        <f t="shared" si="0"/>
        <v>8</v>
      </c>
      <c r="K2" s="41">
        <f t="shared" si="0"/>
        <v>9</v>
      </c>
      <c r="L2" s="41">
        <f t="shared" si="0"/>
        <v>10</v>
      </c>
      <c r="M2" s="41">
        <f t="shared" si="0"/>
        <v>11</v>
      </c>
      <c r="N2" s="41">
        <f t="shared" si="0"/>
        <v>12</v>
      </c>
      <c r="O2" s="41">
        <f t="shared" si="0"/>
        <v>13</v>
      </c>
      <c r="P2" s="41">
        <f t="shared" si="0"/>
        <v>14</v>
      </c>
      <c r="Q2" s="41">
        <f t="shared" si="0"/>
        <v>15</v>
      </c>
      <c r="R2" s="41">
        <f t="shared" si="0"/>
        <v>16</v>
      </c>
      <c r="S2" s="41">
        <f t="shared" si="0"/>
        <v>17</v>
      </c>
      <c r="T2" s="41">
        <f t="shared" si="0"/>
        <v>18</v>
      </c>
      <c r="U2" s="41">
        <f t="shared" si="0"/>
        <v>19</v>
      </c>
      <c r="V2" s="41">
        <f t="shared" si="0"/>
        <v>20</v>
      </c>
      <c r="W2" s="41">
        <f t="shared" si="0"/>
        <v>21</v>
      </c>
      <c r="X2" s="41">
        <f t="shared" si="0"/>
        <v>22</v>
      </c>
      <c r="Y2" s="41">
        <f t="shared" si="0"/>
        <v>23</v>
      </c>
      <c r="Z2" s="41">
        <f t="shared" si="0"/>
        <v>24</v>
      </c>
      <c r="AA2" s="41">
        <f t="shared" si="0"/>
        <v>25</v>
      </c>
      <c r="AB2" s="41">
        <f t="shared" si="0"/>
        <v>26</v>
      </c>
      <c r="AC2" s="41">
        <f t="shared" si="0"/>
        <v>27</v>
      </c>
      <c r="AD2" s="41">
        <f t="shared" si="0"/>
        <v>28</v>
      </c>
      <c r="AE2" s="41">
        <f t="shared" si="0"/>
        <v>29</v>
      </c>
      <c r="AF2" s="41">
        <f t="shared" si="0"/>
        <v>30</v>
      </c>
      <c r="AG2" s="41">
        <f t="shared" si="0"/>
        <v>31</v>
      </c>
    </row>
    <row r="3" spans="1:37" ht="48" customHeight="1" thickBot="1">
      <c r="A3" s="43"/>
      <c r="B3" s="43"/>
      <c r="C3" s="44"/>
      <c r="D3" s="45" t="s">
        <v>921</v>
      </c>
      <c r="E3" s="44"/>
      <c r="F3" s="70" t="s">
        <v>922</v>
      </c>
      <c r="G3" s="44"/>
      <c r="H3" s="284" t="s">
        <v>345</v>
      </c>
      <c r="I3" s="285"/>
      <c r="J3" s="286"/>
      <c r="K3" s="48" t="s">
        <v>346</v>
      </c>
      <c r="L3" s="46"/>
      <c r="M3" s="47"/>
      <c r="N3" s="48" t="s">
        <v>175</v>
      </c>
      <c r="O3" s="248"/>
      <c r="P3" s="248"/>
      <c r="Q3" s="247" t="s">
        <v>348</v>
      </c>
      <c r="R3" s="48" t="s">
        <v>349</v>
      </c>
      <c r="S3" s="284" t="s">
        <v>356</v>
      </c>
      <c r="T3" s="285"/>
      <c r="U3" s="286"/>
      <c r="V3" s="282" t="s">
        <v>355</v>
      </c>
      <c r="W3" s="283"/>
      <c r="X3" s="282" t="s">
        <v>357</v>
      </c>
      <c r="Y3" s="283"/>
      <c r="Z3" s="48" t="s">
        <v>354</v>
      </c>
      <c r="AA3" s="48" t="s">
        <v>353</v>
      </c>
      <c r="AB3" s="48" t="s">
        <v>352</v>
      </c>
      <c r="AC3" s="48" t="s">
        <v>1025</v>
      </c>
      <c r="AD3" s="48" t="s">
        <v>351</v>
      </c>
      <c r="AE3" s="48" t="s">
        <v>350</v>
      </c>
      <c r="AF3" s="43"/>
      <c r="AG3" s="43"/>
    </row>
    <row r="4" spans="1:37" ht="15.75" thickBot="1">
      <c r="A4" s="49" t="s">
        <v>925</v>
      </c>
      <c r="B4" s="49"/>
      <c r="C4" s="50" t="s">
        <v>926</v>
      </c>
      <c r="D4" s="50" t="s">
        <v>927</v>
      </c>
      <c r="E4" s="51"/>
      <c r="F4" s="71" t="s">
        <v>928</v>
      </c>
      <c r="G4" s="52"/>
      <c r="H4" s="51" t="s">
        <v>183</v>
      </c>
      <c r="I4" s="51" t="s">
        <v>1200</v>
      </c>
      <c r="J4" s="51" t="s">
        <v>1201</v>
      </c>
      <c r="K4" s="51"/>
      <c r="L4" s="51"/>
      <c r="M4" s="51"/>
      <c r="N4" s="51" t="s">
        <v>929</v>
      </c>
      <c r="O4" s="51"/>
      <c r="P4" s="51"/>
      <c r="Q4" s="51" t="s">
        <v>347</v>
      </c>
      <c r="R4" s="51" t="s">
        <v>205</v>
      </c>
      <c r="S4" s="51" t="s">
        <v>347</v>
      </c>
      <c r="T4" s="51" t="s">
        <v>929</v>
      </c>
      <c r="U4" s="51" t="s">
        <v>931</v>
      </c>
      <c r="V4" s="51" t="s">
        <v>929</v>
      </c>
      <c r="W4" s="51" t="s">
        <v>931</v>
      </c>
      <c r="X4" s="51" t="s">
        <v>929</v>
      </c>
      <c r="Y4" s="51" t="s">
        <v>931</v>
      </c>
      <c r="Z4" s="51" t="s">
        <v>931</v>
      </c>
      <c r="AA4" s="51"/>
      <c r="AB4" s="51"/>
      <c r="AC4" s="51"/>
      <c r="AD4" s="51"/>
      <c r="AE4" s="51"/>
      <c r="AF4" s="51" t="s">
        <v>932</v>
      </c>
      <c r="AG4" s="53" t="s">
        <v>933</v>
      </c>
    </row>
    <row r="5" spans="1:37">
      <c r="F5" s="75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5"/>
      <c r="X5" s="54"/>
      <c r="Y5" s="54"/>
      <c r="Z5" s="54"/>
      <c r="AA5" s="54"/>
      <c r="AB5" s="54"/>
      <c r="AC5" s="54"/>
      <c r="AD5" s="54"/>
      <c r="AE5" s="54"/>
      <c r="AG5" s="56"/>
    </row>
    <row r="6" spans="1:37" ht="15">
      <c r="A6" s="157" t="s">
        <v>934</v>
      </c>
      <c r="F6" s="75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5"/>
      <c r="X6" s="54"/>
      <c r="Y6" s="54"/>
      <c r="Z6" s="54"/>
      <c r="AA6" s="54"/>
      <c r="AB6" s="54"/>
      <c r="AC6" s="54"/>
      <c r="AD6" s="54"/>
      <c r="AE6" s="54"/>
      <c r="AG6" s="56"/>
      <c r="AK6" s="171"/>
    </row>
    <row r="7" spans="1:37">
      <c r="A7" s="58"/>
      <c r="AG7" s="56"/>
      <c r="AH7" s="42" t="s">
        <v>1230</v>
      </c>
      <c r="AJ7" s="72">
        <v>0.7</v>
      </c>
    </row>
    <row r="8" spans="1:37" ht="15">
      <c r="A8" s="57" t="s">
        <v>1132</v>
      </c>
      <c r="B8" s="58"/>
      <c r="AG8" s="56"/>
      <c r="AJ8" s="167"/>
    </row>
    <row r="9" spans="1:37">
      <c r="A9" s="59">
        <v>301</v>
      </c>
      <c r="B9" s="58" t="s">
        <v>1135</v>
      </c>
      <c r="C9" s="42" t="s">
        <v>1136</v>
      </c>
      <c r="D9" s="42" t="s">
        <v>1163</v>
      </c>
      <c r="F9" s="73">
        <v>2240.2600000000002</v>
      </c>
      <c r="H9" s="61">
        <f t="shared" ref="H9:Q13" si="1">IF(VLOOKUP($D9,$C$6:$AE$653,H$2,)=0,0,((VLOOKUP($D9,$C$6:$AE$653,H$2,)/VLOOKUP($D9,$C$6:$AE$653,4,))*$F9))</f>
        <v>432.00964298566305</v>
      </c>
      <c r="I9" s="61">
        <f t="shared" si="1"/>
        <v>452.55744478522757</v>
      </c>
      <c r="J9" s="61">
        <f t="shared" si="1"/>
        <v>372.00069358041463</v>
      </c>
      <c r="K9" s="61">
        <f t="shared" si="1"/>
        <v>0</v>
      </c>
      <c r="L9" s="61">
        <f t="shared" si="1"/>
        <v>0</v>
      </c>
      <c r="M9" s="61">
        <f t="shared" si="1"/>
        <v>0</v>
      </c>
      <c r="N9" s="61">
        <f t="shared" si="1"/>
        <v>241.01991756327914</v>
      </c>
      <c r="O9" s="61">
        <f t="shared" si="1"/>
        <v>0</v>
      </c>
      <c r="P9" s="61">
        <f t="shared" si="1"/>
        <v>0</v>
      </c>
      <c r="Q9" s="61">
        <f t="shared" si="1"/>
        <v>0</v>
      </c>
      <c r="R9" s="61">
        <f t="shared" ref="R9:AE13" si="2">IF(VLOOKUP($D9,$C$6:$AE$653,R$2,)=0,0,((VLOOKUP($D9,$C$6:$AE$653,R$2,)/VLOOKUP($D9,$C$6:$AE$653,4,))*$F9))</f>
        <v>83.210751696166724</v>
      </c>
      <c r="S9" s="61">
        <f t="shared" si="2"/>
        <v>0</v>
      </c>
      <c r="T9" s="61">
        <f t="shared" si="2"/>
        <v>142.29894446331681</v>
      </c>
      <c r="U9" s="61">
        <f t="shared" si="2"/>
        <v>226.45050854984552</v>
      </c>
      <c r="V9" s="61">
        <f t="shared" si="2"/>
        <v>39.118514594606545</v>
      </c>
      <c r="W9" s="61">
        <f t="shared" si="2"/>
        <v>59.446687975871285</v>
      </c>
      <c r="X9" s="61">
        <f t="shared" si="2"/>
        <v>54.07358946008582</v>
      </c>
      <c r="Y9" s="61">
        <f t="shared" si="2"/>
        <v>37.816492082904702</v>
      </c>
      <c r="Z9" s="61">
        <f t="shared" si="2"/>
        <v>18.780377047705514</v>
      </c>
      <c r="AA9" s="61">
        <f t="shared" si="2"/>
        <v>21.784712803141915</v>
      </c>
      <c r="AB9" s="61">
        <f t="shared" si="2"/>
        <v>59.691722411771039</v>
      </c>
      <c r="AC9" s="61">
        <f t="shared" si="2"/>
        <v>0</v>
      </c>
      <c r="AD9" s="61">
        <f t="shared" si="2"/>
        <v>0</v>
      </c>
      <c r="AE9" s="61">
        <f t="shared" si="2"/>
        <v>0</v>
      </c>
      <c r="AF9" s="61">
        <f>SUM(H9:AE9)</f>
        <v>2240.2599999999998</v>
      </c>
      <c r="AG9" s="56" t="str">
        <f>IF(ABS(AF9-F9)&lt;1,"ok","err")</f>
        <v>ok</v>
      </c>
      <c r="AH9" s="42" t="s">
        <v>1231</v>
      </c>
      <c r="AJ9" s="72">
        <v>0.3</v>
      </c>
    </row>
    <row r="10" spans="1:37">
      <c r="A10" s="59">
        <v>302</v>
      </c>
      <c r="B10" s="58" t="s">
        <v>1134</v>
      </c>
      <c r="C10" s="42" t="s">
        <v>1136</v>
      </c>
      <c r="D10" s="42" t="s">
        <v>1163</v>
      </c>
      <c r="F10" s="76"/>
      <c r="H10" s="61">
        <f t="shared" si="1"/>
        <v>0</v>
      </c>
      <c r="I10" s="61">
        <f t="shared" si="1"/>
        <v>0</v>
      </c>
      <c r="J10" s="61">
        <f t="shared" si="1"/>
        <v>0</v>
      </c>
      <c r="K10" s="61">
        <f t="shared" si="1"/>
        <v>0</v>
      </c>
      <c r="L10" s="61">
        <f t="shared" si="1"/>
        <v>0</v>
      </c>
      <c r="M10" s="61">
        <f t="shared" si="1"/>
        <v>0</v>
      </c>
      <c r="N10" s="61">
        <f t="shared" si="1"/>
        <v>0</v>
      </c>
      <c r="O10" s="61">
        <f t="shared" si="1"/>
        <v>0</v>
      </c>
      <c r="P10" s="61">
        <f t="shared" si="1"/>
        <v>0</v>
      </c>
      <c r="Q10" s="61">
        <f t="shared" si="1"/>
        <v>0</v>
      </c>
      <c r="R10" s="61">
        <f t="shared" si="2"/>
        <v>0</v>
      </c>
      <c r="S10" s="61">
        <f t="shared" si="2"/>
        <v>0</v>
      </c>
      <c r="T10" s="61">
        <f t="shared" si="2"/>
        <v>0</v>
      </c>
      <c r="U10" s="61">
        <f t="shared" si="2"/>
        <v>0</v>
      </c>
      <c r="V10" s="61">
        <f t="shared" si="2"/>
        <v>0</v>
      </c>
      <c r="W10" s="61">
        <f t="shared" si="2"/>
        <v>0</v>
      </c>
      <c r="X10" s="61">
        <f t="shared" si="2"/>
        <v>0</v>
      </c>
      <c r="Y10" s="61">
        <f t="shared" si="2"/>
        <v>0</v>
      </c>
      <c r="Z10" s="61">
        <f t="shared" si="2"/>
        <v>0</v>
      </c>
      <c r="AA10" s="61">
        <f t="shared" si="2"/>
        <v>0</v>
      </c>
      <c r="AB10" s="61">
        <f t="shared" si="2"/>
        <v>0</v>
      </c>
      <c r="AC10" s="61">
        <f t="shared" si="2"/>
        <v>0</v>
      </c>
      <c r="AD10" s="61">
        <f t="shared" si="2"/>
        <v>0</v>
      </c>
      <c r="AE10" s="61">
        <f t="shared" si="2"/>
        <v>0</v>
      </c>
      <c r="AF10" s="61">
        <f>SUM(H10:AE10)</f>
        <v>0</v>
      </c>
      <c r="AG10" s="56" t="str">
        <f>IF(ABS(AF10-F10)&lt;1,"ok","err")</f>
        <v>ok</v>
      </c>
    </row>
    <row r="11" spans="1:37">
      <c r="A11" s="59">
        <v>303</v>
      </c>
      <c r="B11" s="58" t="s">
        <v>915</v>
      </c>
      <c r="C11" s="42" t="s">
        <v>1137</v>
      </c>
      <c r="D11" s="42" t="s">
        <v>1163</v>
      </c>
      <c r="F11" s="76"/>
      <c r="H11" s="61">
        <f t="shared" si="1"/>
        <v>0</v>
      </c>
      <c r="I11" s="61">
        <f t="shared" si="1"/>
        <v>0</v>
      </c>
      <c r="J11" s="61">
        <f t="shared" si="1"/>
        <v>0</v>
      </c>
      <c r="K11" s="61">
        <f t="shared" si="1"/>
        <v>0</v>
      </c>
      <c r="L11" s="61">
        <f t="shared" si="1"/>
        <v>0</v>
      </c>
      <c r="M11" s="61">
        <f t="shared" si="1"/>
        <v>0</v>
      </c>
      <c r="N11" s="61">
        <f t="shared" si="1"/>
        <v>0</v>
      </c>
      <c r="O11" s="61">
        <f t="shared" si="1"/>
        <v>0</v>
      </c>
      <c r="P11" s="61">
        <f t="shared" si="1"/>
        <v>0</v>
      </c>
      <c r="Q11" s="61">
        <f t="shared" si="1"/>
        <v>0</v>
      </c>
      <c r="R11" s="61">
        <f t="shared" si="2"/>
        <v>0</v>
      </c>
      <c r="S11" s="61">
        <f t="shared" si="2"/>
        <v>0</v>
      </c>
      <c r="T11" s="61">
        <f t="shared" si="2"/>
        <v>0</v>
      </c>
      <c r="U11" s="61">
        <f t="shared" si="2"/>
        <v>0</v>
      </c>
      <c r="V11" s="61">
        <f t="shared" si="2"/>
        <v>0</v>
      </c>
      <c r="W11" s="61">
        <f t="shared" si="2"/>
        <v>0</v>
      </c>
      <c r="X11" s="61">
        <f t="shared" si="2"/>
        <v>0</v>
      </c>
      <c r="Y11" s="61">
        <f t="shared" si="2"/>
        <v>0</v>
      </c>
      <c r="Z11" s="61">
        <f t="shared" si="2"/>
        <v>0</v>
      </c>
      <c r="AA11" s="61">
        <f t="shared" si="2"/>
        <v>0</v>
      </c>
      <c r="AB11" s="61">
        <f t="shared" si="2"/>
        <v>0</v>
      </c>
      <c r="AC11" s="61">
        <f t="shared" si="2"/>
        <v>0</v>
      </c>
      <c r="AD11" s="61">
        <f t="shared" si="2"/>
        <v>0</v>
      </c>
      <c r="AE11" s="61">
        <f t="shared" si="2"/>
        <v>0</v>
      </c>
      <c r="AF11" s="61">
        <f>SUM(H11:AE11)</f>
        <v>0</v>
      </c>
      <c r="AG11" s="56" t="str">
        <f>IF(ABS(AF11-F11)&lt;1,"ok","err")</f>
        <v>ok</v>
      </c>
    </row>
    <row r="12" spans="1:37">
      <c r="A12" s="59">
        <v>301</v>
      </c>
      <c r="B12" s="58" t="s">
        <v>913</v>
      </c>
      <c r="C12" s="42" t="s">
        <v>1136</v>
      </c>
      <c r="D12" s="42" t="s">
        <v>1163</v>
      </c>
      <c r="F12" s="170"/>
      <c r="H12" s="61">
        <f t="shared" si="1"/>
        <v>0</v>
      </c>
      <c r="I12" s="61">
        <f t="shared" si="1"/>
        <v>0</v>
      </c>
      <c r="J12" s="61">
        <f t="shared" si="1"/>
        <v>0</v>
      </c>
      <c r="K12" s="61">
        <f t="shared" si="1"/>
        <v>0</v>
      </c>
      <c r="L12" s="61">
        <f t="shared" si="1"/>
        <v>0</v>
      </c>
      <c r="M12" s="61">
        <f t="shared" si="1"/>
        <v>0</v>
      </c>
      <c r="N12" s="61">
        <f t="shared" si="1"/>
        <v>0</v>
      </c>
      <c r="O12" s="61">
        <f t="shared" si="1"/>
        <v>0</v>
      </c>
      <c r="P12" s="61">
        <f t="shared" si="1"/>
        <v>0</v>
      </c>
      <c r="Q12" s="61">
        <f t="shared" si="1"/>
        <v>0</v>
      </c>
      <c r="R12" s="61">
        <f t="shared" si="2"/>
        <v>0</v>
      </c>
      <c r="S12" s="61">
        <f t="shared" si="2"/>
        <v>0</v>
      </c>
      <c r="T12" s="61">
        <f t="shared" si="2"/>
        <v>0</v>
      </c>
      <c r="U12" s="61">
        <f t="shared" si="2"/>
        <v>0</v>
      </c>
      <c r="V12" s="61">
        <f t="shared" si="2"/>
        <v>0</v>
      </c>
      <c r="W12" s="61">
        <f t="shared" si="2"/>
        <v>0</v>
      </c>
      <c r="X12" s="61">
        <f t="shared" si="2"/>
        <v>0</v>
      </c>
      <c r="Y12" s="61">
        <f t="shared" si="2"/>
        <v>0</v>
      </c>
      <c r="Z12" s="61">
        <f t="shared" si="2"/>
        <v>0</v>
      </c>
      <c r="AA12" s="61">
        <f t="shared" si="2"/>
        <v>0</v>
      </c>
      <c r="AB12" s="61">
        <f t="shared" si="2"/>
        <v>0</v>
      </c>
      <c r="AC12" s="61">
        <f t="shared" si="2"/>
        <v>0</v>
      </c>
      <c r="AD12" s="61">
        <f t="shared" si="2"/>
        <v>0</v>
      </c>
      <c r="AE12" s="61">
        <f t="shared" si="2"/>
        <v>0</v>
      </c>
      <c r="AF12" s="61">
        <f>SUM(H12:AE12)</f>
        <v>0</v>
      </c>
      <c r="AG12" s="56" t="str">
        <f>IF(ABS(AF12-F12)&lt;1,"ok","err")</f>
        <v>ok</v>
      </c>
    </row>
    <row r="13" spans="1:37">
      <c r="A13" s="59">
        <v>302</v>
      </c>
      <c r="B13" s="58" t="s">
        <v>914</v>
      </c>
      <c r="C13" s="42" t="s">
        <v>1136</v>
      </c>
      <c r="D13" s="42" t="s">
        <v>1163</v>
      </c>
      <c r="F13" s="76"/>
      <c r="H13" s="61">
        <f t="shared" si="1"/>
        <v>0</v>
      </c>
      <c r="I13" s="61">
        <f t="shared" si="1"/>
        <v>0</v>
      </c>
      <c r="J13" s="61">
        <f t="shared" si="1"/>
        <v>0</v>
      </c>
      <c r="K13" s="61">
        <f t="shared" si="1"/>
        <v>0</v>
      </c>
      <c r="L13" s="61">
        <f t="shared" si="1"/>
        <v>0</v>
      </c>
      <c r="M13" s="61">
        <f t="shared" si="1"/>
        <v>0</v>
      </c>
      <c r="N13" s="61">
        <f t="shared" si="1"/>
        <v>0</v>
      </c>
      <c r="O13" s="61">
        <f t="shared" si="1"/>
        <v>0</v>
      </c>
      <c r="P13" s="61">
        <f t="shared" si="1"/>
        <v>0</v>
      </c>
      <c r="Q13" s="61">
        <f t="shared" si="1"/>
        <v>0</v>
      </c>
      <c r="R13" s="61">
        <f t="shared" si="2"/>
        <v>0</v>
      </c>
      <c r="S13" s="61">
        <f t="shared" si="2"/>
        <v>0</v>
      </c>
      <c r="T13" s="61">
        <f t="shared" si="2"/>
        <v>0</v>
      </c>
      <c r="U13" s="61">
        <f t="shared" si="2"/>
        <v>0</v>
      </c>
      <c r="V13" s="61">
        <f t="shared" si="2"/>
        <v>0</v>
      </c>
      <c r="W13" s="61">
        <f t="shared" si="2"/>
        <v>0</v>
      </c>
      <c r="X13" s="61">
        <f t="shared" si="2"/>
        <v>0</v>
      </c>
      <c r="Y13" s="61">
        <f t="shared" si="2"/>
        <v>0</v>
      </c>
      <c r="Z13" s="61">
        <f t="shared" si="2"/>
        <v>0</v>
      </c>
      <c r="AA13" s="61">
        <f t="shared" si="2"/>
        <v>0</v>
      </c>
      <c r="AB13" s="61">
        <f t="shared" si="2"/>
        <v>0</v>
      </c>
      <c r="AC13" s="61">
        <f t="shared" si="2"/>
        <v>0</v>
      </c>
      <c r="AD13" s="61">
        <f t="shared" si="2"/>
        <v>0</v>
      </c>
      <c r="AE13" s="61">
        <f t="shared" si="2"/>
        <v>0</v>
      </c>
      <c r="AF13" s="61">
        <f>SUM(H13:AE13)</f>
        <v>0</v>
      </c>
      <c r="AG13" s="56" t="str">
        <f>IF(ABS(AF13-F13)&lt;1,"ok","err")</f>
        <v>ok</v>
      </c>
    </row>
    <row r="14" spans="1:37">
      <c r="A14" s="58"/>
      <c r="B14" s="58"/>
      <c r="AG14" s="56"/>
    </row>
    <row r="15" spans="1:37">
      <c r="A15" s="58"/>
      <c r="B15" s="58" t="s">
        <v>936</v>
      </c>
      <c r="C15" s="42" t="s">
        <v>937</v>
      </c>
      <c r="F15" s="77">
        <f>SUM(F9:F14)</f>
        <v>2240.2600000000002</v>
      </c>
      <c r="G15" s="62">
        <f>SUM(G9:G11)</f>
        <v>0</v>
      </c>
      <c r="H15" s="62">
        <f>SUM(H9:H13)</f>
        <v>432.00964298566305</v>
      </c>
      <c r="I15" s="62">
        <f>SUM(I9:I13)</f>
        <v>452.55744478522757</v>
      </c>
      <c r="J15" s="62">
        <f t="shared" ref="J15:AE15" si="3">SUM(J9:J13)</f>
        <v>372.00069358041463</v>
      </c>
      <c r="K15" s="62">
        <f t="shared" si="3"/>
        <v>0</v>
      </c>
      <c r="L15" s="62">
        <f t="shared" si="3"/>
        <v>0</v>
      </c>
      <c r="M15" s="62">
        <f t="shared" si="3"/>
        <v>0</v>
      </c>
      <c r="N15" s="62">
        <f t="shared" si="3"/>
        <v>241.01991756327914</v>
      </c>
      <c r="O15" s="62">
        <f t="shared" si="3"/>
        <v>0</v>
      </c>
      <c r="P15" s="62">
        <f t="shared" si="3"/>
        <v>0</v>
      </c>
      <c r="Q15" s="62">
        <f t="shared" si="3"/>
        <v>0</v>
      </c>
      <c r="R15" s="62">
        <f t="shared" si="3"/>
        <v>83.210751696166724</v>
      </c>
      <c r="S15" s="62">
        <f t="shared" si="3"/>
        <v>0</v>
      </c>
      <c r="T15" s="62">
        <f t="shared" si="3"/>
        <v>142.29894446331681</v>
      </c>
      <c r="U15" s="62">
        <f t="shared" si="3"/>
        <v>226.45050854984552</v>
      </c>
      <c r="V15" s="62">
        <f t="shared" si="3"/>
        <v>39.118514594606545</v>
      </c>
      <c r="W15" s="62">
        <f t="shared" si="3"/>
        <v>59.446687975871285</v>
      </c>
      <c r="X15" s="62">
        <f t="shared" si="3"/>
        <v>54.07358946008582</v>
      </c>
      <c r="Y15" s="62">
        <f t="shared" si="3"/>
        <v>37.816492082904702</v>
      </c>
      <c r="Z15" s="62">
        <f t="shared" si="3"/>
        <v>18.780377047705514</v>
      </c>
      <c r="AA15" s="62">
        <f t="shared" si="3"/>
        <v>21.784712803141915</v>
      </c>
      <c r="AB15" s="62">
        <f t="shared" si="3"/>
        <v>59.691722411771039</v>
      </c>
      <c r="AC15" s="62">
        <f t="shared" si="3"/>
        <v>0</v>
      </c>
      <c r="AD15" s="62">
        <f t="shared" si="3"/>
        <v>0</v>
      </c>
      <c r="AE15" s="62">
        <f t="shared" si="3"/>
        <v>0</v>
      </c>
      <c r="AF15" s="61">
        <f>SUM(H15:AE15)</f>
        <v>2240.2599999999998</v>
      </c>
      <c r="AG15" s="56" t="str">
        <f>IF(ABS(AF15-F15)&lt;1,"ok","err")</f>
        <v>ok</v>
      </c>
    </row>
    <row r="16" spans="1:37">
      <c r="A16" s="58"/>
      <c r="B16" s="58"/>
      <c r="F16" s="77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1"/>
      <c r="AG16" s="56"/>
    </row>
    <row r="17" spans="1:33" ht="15">
      <c r="A17" s="57" t="s">
        <v>194</v>
      </c>
      <c r="B17" s="58"/>
      <c r="W17" s="42"/>
      <c r="AG17" s="56"/>
    </row>
    <row r="18" spans="1:33">
      <c r="A18" s="58"/>
      <c r="B18" s="58"/>
      <c r="F18" s="77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1"/>
      <c r="AG18" s="56"/>
    </row>
    <row r="19" spans="1:33">
      <c r="A19" s="58"/>
      <c r="B19" s="58" t="s">
        <v>195</v>
      </c>
      <c r="C19" s="42" t="s">
        <v>196</v>
      </c>
      <c r="D19" s="42" t="s">
        <v>638</v>
      </c>
      <c r="F19" s="77">
        <v>1762102620.8707695</v>
      </c>
      <c r="G19" s="62"/>
      <c r="H19" s="61">
        <f t="shared" ref="H19:AE19" si="4">IF(VLOOKUP($D19,$C$6:$AE$653,H$2,)=0,0,((VLOOKUP($D19,$C$6:$AE$653,H$2,)/VLOOKUP($D19,$C$6:$AE$653,4,))*$F19))</f>
        <v>605813180.5097245</v>
      </c>
      <c r="I19" s="61">
        <f t="shared" si="4"/>
        <v>634627651.11886954</v>
      </c>
      <c r="J19" s="61">
        <f t="shared" si="4"/>
        <v>521661789.24217552</v>
      </c>
      <c r="K19" s="61">
        <f t="shared" si="4"/>
        <v>0</v>
      </c>
      <c r="L19" s="61">
        <f t="shared" si="4"/>
        <v>0</v>
      </c>
      <c r="M19" s="61">
        <f t="shared" si="4"/>
        <v>0</v>
      </c>
      <c r="N19" s="61">
        <f t="shared" si="4"/>
        <v>0</v>
      </c>
      <c r="O19" s="61">
        <f t="shared" si="4"/>
        <v>0</v>
      </c>
      <c r="P19" s="61">
        <f t="shared" si="4"/>
        <v>0</v>
      </c>
      <c r="Q19" s="61">
        <f t="shared" si="4"/>
        <v>0</v>
      </c>
      <c r="R19" s="61">
        <f t="shared" si="4"/>
        <v>0</v>
      </c>
      <c r="S19" s="61">
        <f t="shared" si="4"/>
        <v>0</v>
      </c>
      <c r="T19" s="61">
        <f t="shared" si="4"/>
        <v>0</v>
      </c>
      <c r="U19" s="61">
        <f t="shared" si="4"/>
        <v>0</v>
      </c>
      <c r="V19" s="61">
        <f t="shared" si="4"/>
        <v>0</v>
      </c>
      <c r="W19" s="61">
        <f t="shared" si="4"/>
        <v>0</v>
      </c>
      <c r="X19" s="61">
        <f t="shared" si="4"/>
        <v>0</v>
      </c>
      <c r="Y19" s="61">
        <f t="shared" si="4"/>
        <v>0</v>
      </c>
      <c r="Z19" s="61">
        <f t="shared" si="4"/>
        <v>0</v>
      </c>
      <c r="AA19" s="61">
        <f t="shared" si="4"/>
        <v>0</v>
      </c>
      <c r="AB19" s="61">
        <f t="shared" si="4"/>
        <v>0</v>
      </c>
      <c r="AC19" s="61">
        <f t="shared" si="4"/>
        <v>0</v>
      </c>
      <c r="AD19" s="61">
        <f t="shared" si="4"/>
        <v>0</v>
      </c>
      <c r="AE19" s="61">
        <f t="shared" si="4"/>
        <v>0</v>
      </c>
      <c r="AF19" s="61">
        <f>SUM(H19:AE19)</f>
        <v>1762102620.8707695</v>
      </c>
      <c r="AG19" s="56" t="str">
        <f>IF(ABS(AF19-F19)&lt;1,"ok","err")</f>
        <v>ok</v>
      </c>
    </row>
    <row r="20" spans="1:33">
      <c r="A20" s="58"/>
      <c r="B20" s="58"/>
      <c r="AG20" s="56"/>
    </row>
    <row r="21" spans="1:33" ht="15">
      <c r="A21" s="57" t="s">
        <v>302</v>
      </c>
      <c r="B21" s="58"/>
      <c r="W21" s="42"/>
      <c r="AG21" s="56"/>
    </row>
    <row r="22" spans="1:33">
      <c r="A22" s="58"/>
      <c r="B22" s="58"/>
      <c r="F22" s="77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1"/>
      <c r="AG22" s="56"/>
    </row>
    <row r="23" spans="1:33">
      <c r="A23" s="58"/>
      <c r="B23" s="58" t="s">
        <v>303</v>
      </c>
      <c r="C23" s="42" t="s">
        <v>304</v>
      </c>
      <c r="D23" s="42" t="s">
        <v>638</v>
      </c>
      <c r="F23" s="77">
        <v>146463607.74692306</v>
      </c>
      <c r="G23" s="62"/>
      <c r="H23" s="61">
        <f t="shared" ref="H23:AE23" si="5">IF(VLOOKUP($D23,$C$6:$AE$653,H$2,)=0,0,((VLOOKUP($D23,$C$6:$AE$653,H$2,)/VLOOKUP($D23,$C$6:$AE$653,4,))*$F23))</f>
        <v>50354379.470955625</v>
      </c>
      <c r="I23" s="61">
        <f t="shared" si="5"/>
        <v>52749399.642168783</v>
      </c>
      <c r="J23" s="61">
        <f t="shared" si="5"/>
        <v>43359828.633798651</v>
      </c>
      <c r="K23" s="61">
        <f t="shared" si="5"/>
        <v>0</v>
      </c>
      <c r="L23" s="61">
        <f t="shared" si="5"/>
        <v>0</v>
      </c>
      <c r="M23" s="61">
        <f t="shared" si="5"/>
        <v>0</v>
      </c>
      <c r="N23" s="61">
        <f t="shared" si="5"/>
        <v>0</v>
      </c>
      <c r="O23" s="61">
        <f t="shared" si="5"/>
        <v>0</v>
      </c>
      <c r="P23" s="61">
        <f t="shared" si="5"/>
        <v>0</v>
      </c>
      <c r="Q23" s="61">
        <f t="shared" si="5"/>
        <v>0</v>
      </c>
      <c r="R23" s="61">
        <f t="shared" si="5"/>
        <v>0</v>
      </c>
      <c r="S23" s="61">
        <f t="shared" si="5"/>
        <v>0</v>
      </c>
      <c r="T23" s="61">
        <f t="shared" si="5"/>
        <v>0</v>
      </c>
      <c r="U23" s="61">
        <f t="shared" si="5"/>
        <v>0</v>
      </c>
      <c r="V23" s="61">
        <f t="shared" si="5"/>
        <v>0</v>
      </c>
      <c r="W23" s="61">
        <f t="shared" si="5"/>
        <v>0</v>
      </c>
      <c r="X23" s="61">
        <f t="shared" si="5"/>
        <v>0</v>
      </c>
      <c r="Y23" s="61">
        <f t="shared" si="5"/>
        <v>0</v>
      </c>
      <c r="Z23" s="61">
        <f t="shared" si="5"/>
        <v>0</v>
      </c>
      <c r="AA23" s="61">
        <f t="shared" si="5"/>
        <v>0</v>
      </c>
      <c r="AB23" s="61">
        <f t="shared" si="5"/>
        <v>0</v>
      </c>
      <c r="AC23" s="61">
        <f t="shared" si="5"/>
        <v>0</v>
      </c>
      <c r="AD23" s="61">
        <f t="shared" si="5"/>
        <v>0</v>
      </c>
      <c r="AE23" s="61">
        <f t="shared" si="5"/>
        <v>0</v>
      </c>
      <c r="AF23" s="61">
        <f>SUM(H23:AE23)</f>
        <v>146463607.74692306</v>
      </c>
      <c r="AG23" s="56" t="str">
        <f>IF(ABS(AF23-F23)&lt;1,"ok","err")</f>
        <v>ok</v>
      </c>
    </row>
    <row r="24" spans="1:33">
      <c r="A24" s="58"/>
      <c r="B24" s="58"/>
      <c r="AG24" s="56"/>
    </row>
    <row r="25" spans="1:33" ht="15">
      <c r="A25" s="57" t="s">
        <v>197</v>
      </c>
      <c r="B25" s="58"/>
      <c r="W25" s="42"/>
      <c r="AG25" s="56"/>
    </row>
    <row r="26" spans="1:33">
      <c r="A26" s="58"/>
      <c r="B26" s="58"/>
      <c r="F26" s="77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1"/>
      <c r="AG26" s="56"/>
    </row>
    <row r="27" spans="1:33">
      <c r="A27" s="58"/>
      <c r="B27" s="58" t="s">
        <v>198</v>
      </c>
      <c r="C27" s="42" t="s">
        <v>199</v>
      </c>
      <c r="D27" s="42" t="s">
        <v>638</v>
      </c>
      <c r="F27" s="77">
        <v>396983699.15923077</v>
      </c>
      <c r="G27" s="62"/>
      <c r="H27" s="61">
        <f t="shared" ref="H27:AE27" si="6">IF(VLOOKUP($D27,$C$6:$AE$653,H$2,)=0,0,((VLOOKUP($D27,$C$6:$AE$653,H$2,)/VLOOKUP($D27,$C$6:$AE$653,4,))*$F27))</f>
        <v>136483513.81449255</v>
      </c>
      <c r="I27" s="61">
        <f t="shared" si="6"/>
        <v>142975119.35224533</v>
      </c>
      <c r="J27" s="61">
        <f t="shared" si="6"/>
        <v>117525065.99249288</v>
      </c>
      <c r="K27" s="61">
        <f t="shared" si="6"/>
        <v>0</v>
      </c>
      <c r="L27" s="61">
        <f t="shared" si="6"/>
        <v>0</v>
      </c>
      <c r="M27" s="61">
        <f t="shared" si="6"/>
        <v>0</v>
      </c>
      <c r="N27" s="61">
        <f t="shared" si="6"/>
        <v>0</v>
      </c>
      <c r="O27" s="61">
        <f t="shared" si="6"/>
        <v>0</v>
      </c>
      <c r="P27" s="61">
        <f t="shared" si="6"/>
        <v>0</v>
      </c>
      <c r="Q27" s="61">
        <f t="shared" si="6"/>
        <v>0</v>
      </c>
      <c r="R27" s="61">
        <f t="shared" si="6"/>
        <v>0</v>
      </c>
      <c r="S27" s="61">
        <f t="shared" si="6"/>
        <v>0</v>
      </c>
      <c r="T27" s="61">
        <f t="shared" si="6"/>
        <v>0</v>
      </c>
      <c r="U27" s="61">
        <f t="shared" si="6"/>
        <v>0</v>
      </c>
      <c r="V27" s="61">
        <f t="shared" si="6"/>
        <v>0</v>
      </c>
      <c r="W27" s="61">
        <f t="shared" si="6"/>
        <v>0</v>
      </c>
      <c r="X27" s="61">
        <f t="shared" si="6"/>
        <v>0</v>
      </c>
      <c r="Y27" s="61">
        <f t="shared" si="6"/>
        <v>0</v>
      </c>
      <c r="Z27" s="61">
        <f t="shared" si="6"/>
        <v>0</v>
      </c>
      <c r="AA27" s="61">
        <f t="shared" si="6"/>
        <v>0</v>
      </c>
      <c r="AB27" s="61">
        <f t="shared" si="6"/>
        <v>0</v>
      </c>
      <c r="AC27" s="61">
        <f t="shared" si="6"/>
        <v>0</v>
      </c>
      <c r="AD27" s="61">
        <f t="shared" si="6"/>
        <v>0</v>
      </c>
      <c r="AE27" s="61">
        <f t="shared" si="6"/>
        <v>0</v>
      </c>
      <c r="AF27" s="61">
        <f>SUM(H27:AE27)</f>
        <v>396983699.15923083</v>
      </c>
      <c r="AG27" s="56" t="str">
        <f>IF(ABS(AF27-F27)&lt;1,"ok","err")</f>
        <v>ok</v>
      </c>
    </row>
    <row r="28" spans="1:33">
      <c r="A28" s="58"/>
      <c r="B28" s="58"/>
      <c r="AG28" s="56"/>
    </row>
    <row r="29" spans="1:33" ht="15">
      <c r="A29" s="58"/>
      <c r="B29" s="63" t="s">
        <v>200</v>
      </c>
      <c r="C29" s="42" t="s">
        <v>201</v>
      </c>
      <c r="F29" s="77">
        <f>SUM(F19:F28)</f>
        <v>2305549927.7769232</v>
      </c>
      <c r="G29" s="62"/>
      <c r="H29" s="62">
        <f t="shared" ref="H29:Q29" si="7">H19+H23+H27</f>
        <v>792651073.79517269</v>
      </c>
      <c r="I29" s="62">
        <f t="shared" si="7"/>
        <v>830352170.11328363</v>
      </c>
      <c r="J29" s="62">
        <f t="shared" si="7"/>
        <v>682546683.86846709</v>
      </c>
      <c r="K29" s="62">
        <f t="shared" si="7"/>
        <v>0</v>
      </c>
      <c r="L29" s="62">
        <f t="shared" si="7"/>
        <v>0</v>
      </c>
      <c r="M29" s="62">
        <f t="shared" si="7"/>
        <v>0</v>
      </c>
      <c r="N29" s="62">
        <f t="shared" si="7"/>
        <v>0</v>
      </c>
      <c r="O29" s="62">
        <f t="shared" si="7"/>
        <v>0</v>
      </c>
      <c r="P29" s="62">
        <f t="shared" si="7"/>
        <v>0</v>
      </c>
      <c r="Q29" s="62">
        <f t="shared" si="7"/>
        <v>0</v>
      </c>
      <c r="R29" s="62"/>
      <c r="S29" s="62">
        <f>S19+S23+S27</f>
        <v>0</v>
      </c>
      <c r="T29" s="62">
        <f>T19+T23+T27</f>
        <v>0</v>
      </c>
      <c r="U29" s="62"/>
      <c r="V29" s="62"/>
      <c r="W29" s="62"/>
      <c r="X29" s="62">
        <f>X19+X23+X27</f>
        <v>0</v>
      </c>
      <c r="Y29" s="62">
        <f>Y19+Y23+Y27</f>
        <v>0</v>
      </c>
      <c r="Z29" s="62"/>
      <c r="AA29" s="62"/>
      <c r="AB29" s="62">
        <f>AB19+AB23+AB27</f>
        <v>0</v>
      </c>
      <c r="AC29" s="62">
        <f>AC19+AC23+AC27</f>
        <v>0</v>
      </c>
      <c r="AD29" s="62">
        <f>AD19+AD23+AD27</f>
        <v>0</v>
      </c>
      <c r="AE29" s="62">
        <f>AE19+AE23+AE27</f>
        <v>0</v>
      </c>
      <c r="AF29" s="61">
        <f>SUM(H29:AE29)</f>
        <v>2305549927.7769232</v>
      </c>
      <c r="AG29" s="56" t="str">
        <f>IF(ABS(AF29-F29)&lt;1,"ok","err")</f>
        <v>ok</v>
      </c>
    </row>
    <row r="30" spans="1:33">
      <c r="A30" s="58"/>
      <c r="B30" s="58"/>
      <c r="AG30" s="56"/>
    </row>
    <row r="31" spans="1:33" ht="15">
      <c r="A31" s="57" t="s">
        <v>1130</v>
      </c>
      <c r="B31" s="58"/>
      <c r="W31" s="42"/>
      <c r="AG31" s="56"/>
    </row>
    <row r="32" spans="1:33">
      <c r="A32" s="58"/>
      <c r="B32" s="58"/>
      <c r="W32" s="42"/>
      <c r="AF32" s="61"/>
      <c r="AG32" s="56"/>
    </row>
    <row r="33" spans="1:33">
      <c r="A33" s="58"/>
      <c r="B33" s="58" t="s">
        <v>1133</v>
      </c>
      <c r="C33" s="42" t="s">
        <v>1161</v>
      </c>
      <c r="D33" s="42" t="s">
        <v>1162</v>
      </c>
      <c r="F33" s="77">
        <v>442223222.47769213</v>
      </c>
      <c r="G33" s="62"/>
      <c r="H33" s="61">
        <f t="shared" ref="H33:AE33" si="8">IF(VLOOKUP($D33,$C$6:$AE$653,H$2,)=0,0,((VLOOKUP($D33,$C$6:$AE$653,H$2,)/VLOOKUP($D33,$C$6:$AE$653,4,))*$F33))</f>
        <v>0</v>
      </c>
      <c r="I33" s="61">
        <f t="shared" si="8"/>
        <v>0</v>
      </c>
      <c r="J33" s="61">
        <f t="shared" si="8"/>
        <v>0</v>
      </c>
      <c r="K33" s="61">
        <f t="shared" si="8"/>
        <v>0</v>
      </c>
      <c r="L33" s="61">
        <f t="shared" si="8"/>
        <v>0</v>
      </c>
      <c r="M33" s="61">
        <f t="shared" si="8"/>
        <v>0</v>
      </c>
      <c r="N33" s="61">
        <f t="shared" si="8"/>
        <v>442223222.47769213</v>
      </c>
      <c r="O33" s="61">
        <f t="shared" si="8"/>
        <v>0</v>
      </c>
      <c r="P33" s="61">
        <f t="shared" si="8"/>
        <v>0</v>
      </c>
      <c r="Q33" s="61">
        <f t="shared" si="8"/>
        <v>0</v>
      </c>
      <c r="R33" s="61">
        <f t="shared" si="8"/>
        <v>0</v>
      </c>
      <c r="S33" s="61">
        <f t="shared" si="8"/>
        <v>0</v>
      </c>
      <c r="T33" s="61">
        <f t="shared" si="8"/>
        <v>0</v>
      </c>
      <c r="U33" s="61">
        <f t="shared" si="8"/>
        <v>0</v>
      </c>
      <c r="V33" s="61">
        <f t="shared" si="8"/>
        <v>0</v>
      </c>
      <c r="W33" s="61">
        <f t="shared" si="8"/>
        <v>0</v>
      </c>
      <c r="X33" s="61">
        <f t="shared" si="8"/>
        <v>0</v>
      </c>
      <c r="Y33" s="61">
        <f t="shared" si="8"/>
        <v>0</v>
      </c>
      <c r="Z33" s="61">
        <f t="shared" si="8"/>
        <v>0</v>
      </c>
      <c r="AA33" s="61">
        <f t="shared" si="8"/>
        <v>0</v>
      </c>
      <c r="AB33" s="61">
        <f t="shared" si="8"/>
        <v>0</v>
      </c>
      <c r="AC33" s="61">
        <f t="shared" si="8"/>
        <v>0</v>
      </c>
      <c r="AD33" s="61">
        <f t="shared" si="8"/>
        <v>0</v>
      </c>
      <c r="AE33" s="61">
        <f t="shared" si="8"/>
        <v>0</v>
      </c>
      <c r="AF33" s="61">
        <f>SUM(H33:AE33)</f>
        <v>442223222.47769213</v>
      </c>
      <c r="AG33" s="56" t="str">
        <f>IF(ABS(AF33-F33)&lt;1,"ok","err")</f>
        <v>ok</v>
      </c>
    </row>
    <row r="34" spans="1:33">
      <c r="A34" s="58"/>
      <c r="B34" s="58"/>
      <c r="F34" s="77"/>
      <c r="G34" s="62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56"/>
    </row>
    <row r="35" spans="1:33" ht="15">
      <c r="A35" s="58"/>
      <c r="B35" s="63" t="s">
        <v>1133</v>
      </c>
      <c r="C35" s="42" t="s">
        <v>1296</v>
      </c>
      <c r="F35" s="77">
        <f>SUM(F33:F33)</f>
        <v>442223222.47769213</v>
      </c>
      <c r="G35" s="62"/>
      <c r="H35" s="77">
        <f>SUM(H33:H33)</f>
        <v>0</v>
      </c>
      <c r="I35" s="77">
        <f>SUM(I33:I33)</f>
        <v>0</v>
      </c>
      <c r="J35" s="77">
        <f>SUM(J33:J33)</f>
        <v>0</v>
      </c>
      <c r="K35" s="77">
        <f>SUM(K33:K33)</f>
        <v>0</v>
      </c>
      <c r="L35" s="62">
        <f>L24+L28+L33</f>
        <v>0</v>
      </c>
      <c r="M35" s="62">
        <f>M24+M28+M33</f>
        <v>0</v>
      </c>
      <c r="N35" s="77">
        <f>SUM(N33:N33)</f>
        <v>442223222.47769213</v>
      </c>
      <c r="O35" s="77">
        <f>SUM(O33:O33)</f>
        <v>0</v>
      </c>
      <c r="P35" s="77">
        <f>SUM(P33:P33)</f>
        <v>0</v>
      </c>
      <c r="Q35" s="62">
        <f>Q24+Q28+Q33</f>
        <v>0</v>
      </c>
      <c r="R35" s="77">
        <f t="shared" ref="R35:AE35" si="9">SUM(R33:R33)</f>
        <v>0</v>
      </c>
      <c r="S35" s="77">
        <f t="shared" si="9"/>
        <v>0</v>
      </c>
      <c r="T35" s="77">
        <f t="shared" si="9"/>
        <v>0</v>
      </c>
      <c r="U35" s="77">
        <f t="shared" si="9"/>
        <v>0</v>
      </c>
      <c r="V35" s="77">
        <f t="shared" si="9"/>
        <v>0</v>
      </c>
      <c r="W35" s="77">
        <f t="shared" si="9"/>
        <v>0</v>
      </c>
      <c r="X35" s="77">
        <f t="shared" si="9"/>
        <v>0</v>
      </c>
      <c r="Y35" s="77">
        <f t="shared" si="9"/>
        <v>0</v>
      </c>
      <c r="Z35" s="77">
        <f t="shared" si="9"/>
        <v>0</v>
      </c>
      <c r="AA35" s="77">
        <f t="shared" si="9"/>
        <v>0</v>
      </c>
      <c r="AB35" s="77">
        <f t="shared" si="9"/>
        <v>0</v>
      </c>
      <c r="AC35" s="77">
        <f t="shared" si="9"/>
        <v>0</v>
      </c>
      <c r="AD35" s="77">
        <f t="shared" si="9"/>
        <v>0</v>
      </c>
      <c r="AE35" s="77">
        <f t="shared" si="9"/>
        <v>0</v>
      </c>
      <c r="AF35" s="61">
        <f>SUM(H35:AE35)</f>
        <v>442223222.47769213</v>
      </c>
      <c r="AG35" s="56" t="str">
        <f>IF(ABS(AF35-F35)&lt;1,"ok","err")</f>
        <v>ok</v>
      </c>
    </row>
    <row r="36" spans="1:33">
      <c r="A36" s="58"/>
      <c r="B36" s="58"/>
      <c r="W36" s="42"/>
      <c r="AG36" s="56"/>
    </row>
    <row r="37" spans="1:33" ht="15">
      <c r="A37" s="57" t="s">
        <v>938</v>
      </c>
      <c r="B37" s="58"/>
      <c r="W37" s="42"/>
      <c r="AG37" s="56"/>
    </row>
    <row r="38" spans="1:33">
      <c r="A38" s="185"/>
      <c r="B38" s="40" t="s">
        <v>305</v>
      </c>
      <c r="C38" s="42" t="s">
        <v>939</v>
      </c>
      <c r="D38" s="42" t="s">
        <v>940</v>
      </c>
      <c r="F38" s="73">
        <f>4477292+8074953+140122800</f>
        <v>152675045</v>
      </c>
      <c r="H38" s="61">
        <f t="shared" ref="H38:Q46" si="10">IF(VLOOKUP($D38,$C$6:$AE$653,H$2,)=0,0,((VLOOKUP($D38,$C$6:$AE$653,H$2,)/VLOOKUP($D38,$C$6:$AE$653,4,))*$F38))</f>
        <v>0</v>
      </c>
      <c r="I38" s="61">
        <f t="shared" si="10"/>
        <v>0</v>
      </c>
      <c r="J38" s="61">
        <f t="shared" si="10"/>
        <v>0</v>
      </c>
      <c r="K38" s="61">
        <f t="shared" si="10"/>
        <v>0</v>
      </c>
      <c r="L38" s="61">
        <f t="shared" si="10"/>
        <v>0</v>
      </c>
      <c r="M38" s="61">
        <f t="shared" si="10"/>
        <v>0</v>
      </c>
      <c r="N38" s="61">
        <f t="shared" si="10"/>
        <v>0</v>
      </c>
      <c r="O38" s="61">
        <f t="shared" si="10"/>
        <v>0</v>
      </c>
      <c r="P38" s="61">
        <f t="shared" si="10"/>
        <v>0</v>
      </c>
      <c r="Q38" s="61">
        <f t="shared" si="10"/>
        <v>0</v>
      </c>
      <c r="R38" s="61">
        <f t="shared" ref="R38:AE46" si="11">IF(VLOOKUP($D38,$C$6:$AE$653,R$2,)=0,0,((VLOOKUP($D38,$C$6:$AE$653,R$2,)/VLOOKUP($D38,$C$6:$AE$653,4,))*$F38))</f>
        <v>152675045</v>
      </c>
      <c r="S38" s="61">
        <f t="shared" si="11"/>
        <v>0</v>
      </c>
      <c r="T38" s="61">
        <f t="shared" si="11"/>
        <v>0</v>
      </c>
      <c r="U38" s="61">
        <f t="shared" si="11"/>
        <v>0</v>
      </c>
      <c r="V38" s="61">
        <f t="shared" si="11"/>
        <v>0</v>
      </c>
      <c r="W38" s="61">
        <f t="shared" si="11"/>
        <v>0</v>
      </c>
      <c r="X38" s="61">
        <f t="shared" si="11"/>
        <v>0</v>
      </c>
      <c r="Y38" s="61">
        <f t="shared" si="11"/>
        <v>0</v>
      </c>
      <c r="Z38" s="61">
        <f t="shared" si="11"/>
        <v>0</v>
      </c>
      <c r="AA38" s="61">
        <f t="shared" si="11"/>
        <v>0</v>
      </c>
      <c r="AB38" s="61">
        <f t="shared" si="11"/>
        <v>0</v>
      </c>
      <c r="AC38" s="61">
        <f t="shared" si="11"/>
        <v>0</v>
      </c>
      <c r="AD38" s="61">
        <f t="shared" si="11"/>
        <v>0</v>
      </c>
      <c r="AE38" s="61">
        <f t="shared" si="11"/>
        <v>0</v>
      </c>
      <c r="AF38" s="61">
        <f t="shared" ref="AF38:AF45" si="12">SUM(H38:AE38)</f>
        <v>152675045</v>
      </c>
      <c r="AG38" s="56" t="str">
        <f t="shared" ref="AG38:AG46" si="13">IF(ABS(AF38-F38)&lt;1,"ok","err")</f>
        <v>ok</v>
      </c>
    </row>
    <row r="39" spans="1:33">
      <c r="A39" s="185"/>
      <c r="B39" s="40" t="s">
        <v>306</v>
      </c>
      <c r="C39" s="42" t="s">
        <v>942</v>
      </c>
      <c r="D39" s="42" t="s">
        <v>943</v>
      </c>
      <c r="F39" s="76">
        <f>213293280+314946460</f>
        <v>528239740</v>
      </c>
      <c r="H39" s="61">
        <f t="shared" si="10"/>
        <v>0</v>
      </c>
      <c r="I39" s="61">
        <f t="shared" si="10"/>
        <v>0</v>
      </c>
      <c r="J39" s="61">
        <f t="shared" si="10"/>
        <v>0</v>
      </c>
      <c r="K39" s="61">
        <f t="shared" si="10"/>
        <v>0</v>
      </c>
      <c r="L39" s="61">
        <f t="shared" si="10"/>
        <v>0</v>
      </c>
      <c r="M39" s="61">
        <f t="shared" si="10"/>
        <v>0</v>
      </c>
      <c r="N39" s="61">
        <f t="shared" si="10"/>
        <v>0</v>
      </c>
      <c r="O39" s="61">
        <f t="shared" si="10"/>
        <v>0</v>
      </c>
      <c r="P39" s="61">
        <f t="shared" si="10"/>
        <v>0</v>
      </c>
      <c r="Q39" s="61">
        <f t="shared" si="10"/>
        <v>0</v>
      </c>
      <c r="R39" s="61">
        <f t="shared" si="11"/>
        <v>0</v>
      </c>
      <c r="S39" s="61">
        <f t="shared" si="11"/>
        <v>0</v>
      </c>
      <c r="T39" s="61">
        <f t="shared" si="11"/>
        <v>157757520.01082921</v>
      </c>
      <c r="U39" s="61">
        <f t="shared" si="11"/>
        <v>228808321.72117078</v>
      </c>
      <c r="V39" s="61">
        <f t="shared" si="11"/>
        <v>57817117.883170806</v>
      </c>
      <c r="W39" s="61">
        <f t="shared" si="11"/>
        <v>83856780.384829193</v>
      </c>
      <c r="X39" s="61">
        <f t="shared" si="11"/>
        <v>0</v>
      </c>
      <c r="Y39" s="61">
        <f t="shared" si="11"/>
        <v>0</v>
      </c>
      <c r="Z39" s="61">
        <f t="shared" si="11"/>
        <v>0</v>
      </c>
      <c r="AA39" s="61">
        <f t="shared" si="11"/>
        <v>0</v>
      </c>
      <c r="AB39" s="61">
        <f t="shared" si="11"/>
        <v>0</v>
      </c>
      <c r="AC39" s="61">
        <f t="shared" si="11"/>
        <v>0</v>
      </c>
      <c r="AD39" s="61">
        <f t="shared" si="11"/>
        <v>0</v>
      </c>
      <c r="AE39" s="61">
        <f t="shared" si="11"/>
        <v>0</v>
      </c>
      <c r="AF39" s="61">
        <f t="shared" si="12"/>
        <v>528239740</v>
      </c>
      <c r="AG39" s="56" t="str">
        <f t="shared" si="13"/>
        <v>ok</v>
      </c>
    </row>
    <row r="40" spans="1:33">
      <c r="A40" s="185"/>
      <c r="B40" s="40" t="s">
        <v>307</v>
      </c>
      <c r="C40" s="42" t="s">
        <v>945</v>
      </c>
      <c r="D40" s="42" t="s">
        <v>944</v>
      </c>
      <c r="F40" s="76">
        <f>103722363+225466590</f>
        <v>329188953</v>
      </c>
      <c r="H40" s="61">
        <f t="shared" si="10"/>
        <v>0</v>
      </c>
      <c r="I40" s="61">
        <f t="shared" si="10"/>
        <v>0</v>
      </c>
      <c r="J40" s="61">
        <f t="shared" si="10"/>
        <v>0</v>
      </c>
      <c r="K40" s="61">
        <f t="shared" si="10"/>
        <v>0</v>
      </c>
      <c r="L40" s="61">
        <f t="shared" si="10"/>
        <v>0</v>
      </c>
      <c r="M40" s="61">
        <f t="shared" si="10"/>
        <v>0</v>
      </c>
      <c r="N40" s="61">
        <f t="shared" si="10"/>
        <v>0</v>
      </c>
      <c r="O40" s="61">
        <f t="shared" si="10"/>
        <v>0</v>
      </c>
      <c r="P40" s="61">
        <f t="shared" si="10"/>
        <v>0</v>
      </c>
      <c r="Q40" s="61">
        <f t="shared" si="10"/>
        <v>0</v>
      </c>
      <c r="R40" s="61">
        <f t="shared" si="11"/>
        <v>0</v>
      </c>
      <c r="S40" s="61">
        <f t="shared" si="11"/>
        <v>0</v>
      </c>
      <c r="T40" s="61">
        <f t="shared" si="11"/>
        <v>103332511.10338591</v>
      </c>
      <c r="U40" s="61">
        <f t="shared" si="11"/>
        <v>186682956.48961413</v>
      </c>
      <c r="V40" s="61">
        <f t="shared" si="11"/>
        <v>13957512.850514099</v>
      </c>
      <c r="W40" s="61">
        <f t="shared" si="11"/>
        <v>25215972.556485899</v>
      </c>
      <c r="X40" s="61">
        <f t="shared" si="11"/>
        <v>0</v>
      </c>
      <c r="Y40" s="61">
        <f t="shared" si="11"/>
        <v>0</v>
      </c>
      <c r="Z40" s="61">
        <f t="shared" si="11"/>
        <v>0</v>
      </c>
      <c r="AA40" s="61">
        <f t="shared" si="11"/>
        <v>0</v>
      </c>
      <c r="AB40" s="61">
        <f t="shared" si="11"/>
        <v>0</v>
      </c>
      <c r="AC40" s="61">
        <f t="shared" si="11"/>
        <v>0</v>
      </c>
      <c r="AD40" s="61">
        <f t="shared" si="11"/>
        <v>0</v>
      </c>
      <c r="AE40" s="61">
        <f t="shared" si="11"/>
        <v>0</v>
      </c>
      <c r="AF40" s="61">
        <f t="shared" si="12"/>
        <v>329188953.00000006</v>
      </c>
      <c r="AG40" s="56" t="str">
        <f t="shared" si="13"/>
        <v>ok</v>
      </c>
    </row>
    <row r="41" spans="1:33">
      <c r="A41" s="185"/>
      <c r="B41" s="40" t="s">
        <v>1304</v>
      </c>
      <c r="C41" s="42" t="s">
        <v>946</v>
      </c>
      <c r="D41" s="42" t="s">
        <v>947</v>
      </c>
      <c r="F41" s="76">
        <v>168599875</v>
      </c>
      <c r="H41" s="61">
        <f t="shared" si="10"/>
        <v>0</v>
      </c>
      <c r="I41" s="61">
        <f t="shared" si="10"/>
        <v>0</v>
      </c>
      <c r="J41" s="61">
        <f t="shared" si="10"/>
        <v>0</v>
      </c>
      <c r="K41" s="61">
        <f t="shared" si="10"/>
        <v>0</v>
      </c>
      <c r="L41" s="61">
        <f t="shared" si="10"/>
        <v>0</v>
      </c>
      <c r="M41" s="61">
        <f t="shared" si="10"/>
        <v>0</v>
      </c>
      <c r="N41" s="61">
        <f t="shared" si="10"/>
        <v>0</v>
      </c>
      <c r="O41" s="61">
        <f t="shared" si="10"/>
        <v>0</v>
      </c>
      <c r="P41" s="61">
        <f t="shared" si="10"/>
        <v>0</v>
      </c>
      <c r="Q41" s="61">
        <f t="shared" si="10"/>
        <v>0</v>
      </c>
      <c r="R41" s="61">
        <f t="shared" si="11"/>
        <v>0</v>
      </c>
      <c r="S41" s="61">
        <f t="shared" si="11"/>
        <v>0</v>
      </c>
      <c r="T41" s="61">
        <f t="shared" si="11"/>
        <v>0</v>
      </c>
      <c r="U41" s="61">
        <f t="shared" si="11"/>
        <v>0</v>
      </c>
      <c r="V41" s="61">
        <f t="shared" si="11"/>
        <v>0</v>
      </c>
      <c r="W41" s="61">
        <f t="shared" si="11"/>
        <v>0</v>
      </c>
      <c r="X41" s="61">
        <f t="shared" si="11"/>
        <v>99214194.510280386</v>
      </c>
      <c r="Y41" s="61">
        <f t="shared" si="11"/>
        <v>69385680.489719614</v>
      </c>
      <c r="Z41" s="61">
        <f t="shared" si="11"/>
        <v>0</v>
      </c>
      <c r="AA41" s="61">
        <f t="shared" si="11"/>
        <v>0</v>
      </c>
      <c r="AB41" s="61">
        <f t="shared" si="11"/>
        <v>0</v>
      </c>
      <c r="AC41" s="61">
        <f t="shared" si="11"/>
        <v>0</v>
      </c>
      <c r="AD41" s="61">
        <f t="shared" si="11"/>
        <v>0</v>
      </c>
      <c r="AE41" s="61">
        <f t="shared" si="11"/>
        <v>0</v>
      </c>
      <c r="AF41" s="61">
        <f t="shared" si="12"/>
        <v>168599875</v>
      </c>
      <c r="AG41" s="56" t="str">
        <f t="shared" si="13"/>
        <v>ok</v>
      </c>
    </row>
    <row r="42" spans="1:33">
      <c r="A42" s="185"/>
      <c r="B42" s="40" t="s">
        <v>308</v>
      </c>
      <c r="C42" s="42" t="s">
        <v>948</v>
      </c>
      <c r="D42" s="42" t="s">
        <v>949</v>
      </c>
      <c r="F42" s="76">
        <v>34458226.280000001</v>
      </c>
      <c r="H42" s="61">
        <f t="shared" si="10"/>
        <v>0</v>
      </c>
      <c r="I42" s="61">
        <f t="shared" si="10"/>
        <v>0</v>
      </c>
      <c r="J42" s="61">
        <f t="shared" si="10"/>
        <v>0</v>
      </c>
      <c r="K42" s="61">
        <f t="shared" si="10"/>
        <v>0</v>
      </c>
      <c r="L42" s="61">
        <f t="shared" si="10"/>
        <v>0</v>
      </c>
      <c r="M42" s="61">
        <f t="shared" si="10"/>
        <v>0</v>
      </c>
      <c r="N42" s="61">
        <f t="shared" si="10"/>
        <v>0</v>
      </c>
      <c r="O42" s="61">
        <f t="shared" si="10"/>
        <v>0</v>
      </c>
      <c r="P42" s="61">
        <f t="shared" si="10"/>
        <v>0</v>
      </c>
      <c r="Q42" s="61">
        <f t="shared" si="10"/>
        <v>0</v>
      </c>
      <c r="R42" s="61">
        <f t="shared" si="11"/>
        <v>0</v>
      </c>
      <c r="S42" s="61">
        <f t="shared" si="11"/>
        <v>0</v>
      </c>
      <c r="T42" s="61">
        <f t="shared" si="11"/>
        <v>0</v>
      </c>
      <c r="U42" s="61">
        <f t="shared" si="11"/>
        <v>0</v>
      </c>
      <c r="V42" s="61">
        <f t="shared" si="11"/>
        <v>0</v>
      </c>
      <c r="W42" s="61">
        <f t="shared" si="11"/>
        <v>0</v>
      </c>
      <c r="X42" s="61">
        <f t="shared" si="11"/>
        <v>0</v>
      </c>
      <c r="Y42" s="61">
        <f t="shared" si="11"/>
        <v>0</v>
      </c>
      <c r="Z42" s="61">
        <f t="shared" si="11"/>
        <v>34458226.280000001</v>
      </c>
      <c r="AA42" s="61">
        <f t="shared" si="11"/>
        <v>0</v>
      </c>
      <c r="AB42" s="61">
        <f t="shared" si="11"/>
        <v>0</v>
      </c>
      <c r="AC42" s="61">
        <f t="shared" si="11"/>
        <v>0</v>
      </c>
      <c r="AD42" s="61">
        <f t="shared" si="11"/>
        <v>0</v>
      </c>
      <c r="AE42" s="61">
        <f t="shared" si="11"/>
        <v>0</v>
      </c>
      <c r="AF42" s="61">
        <f t="shared" si="12"/>
        <v>34458226.280000001</v>
      </c>
      <c r="AG42" s="56" t="str">
        <f t="shared" si="13"/>
        <v>ok</v>
      </c>
    </row>
    <row r="43" spans="1:33">
      <c r="A43" s="185"/>
      <c r="B43" s="40" t="s">
        <v>309</v>
      </c>
      <c r="C43" s="42" t="s">
        <v>950</v>
      </c>
      <c r="D43" s="42" t="s">
        <v>951</v>
      </c>
      <c r="F43" s="76">
        <v>39970580</v>
      </c>
      <c r="H43" s="61">
        <f t="shared" si="10"/>
        <v>0</v>
      </c>
      <c r="I43" s="61">
        <f t="shared" si="10"/>
        <v>0</v>
      </c>
      <c r="J43" s="61">
        <f t="shared" si="10"/>
        <v>0</v>
      </c>
      <c r="K43" s="61">
        <f t="shared" si="10"/>
        <v>0</v>
      </c>
      <c r="L43" s="61">
        <f t="shared" si="10"/>
        <v>0</v>
      </c>
      <c r="M43" s="61">
        <f t="shared" si="10"/>
        <v>0</v>
      </c>
      <c r="N43" s="61">
        <f t="shared" si="10"/>
        <v>0</v>
      </c>
      <c r="O43" s="61">
        <f t="shared" si="10"/>
        <v>0</v>
      </c>
      <c r="P43" s="61">
        <f t="shared" si="10"/>
        <v>0</v>
      </c>
      <c r="Q43" s="61">
        <f t="shared" si="10"/>
        <v>0</v>
      </c>
      <c r="R43" s="61">
        <f t="shared" si="11"/>
        <v>0</v>
      </c>
      <c r="S43" s="61">
        <f t="shared" si="11"/>
        <v>0</v>
      </c>
      <c r="T43" s="61">
        <f t="shared" si="11"/>
        <v>0</v>
      </c>
      <c r="U43" s="61">
        <f t="shared" si="11"/>
        <v>0</v>
      </c>
      <c r="V43" s="61">
        <f t="shared" si="11"/>
        <v>0</v>
      </c>
      <c r="W43" s="61">
        <f t="shared" si="11"/>
        <v>0</v>
      </c>
      <c r="X43" s="61">
        <f t="shared" si="11"/>
        <v>0</v>
      </c>
      <c r="Y43" s="61">
        <f t="shared" si="11"/>
        <v>0</v>
      </c>
      <c r="Z43" s="61">
        <f t="shared" si="11"/>
        <v>0</v>
      </c>
      <c r="AA43" s="61">
        <f t="shared" si="11"/>
        <v>39970580</v>
      </c>
      <c r="AB43" s="61">
        <f t="shared" si="11"/>
        <v>0</v>
      </c>
      <c r="AC43" s="61">
        <f t="shared" si="11"/>
        <v>0</v>
      </c>
      <c r="AD43" s="61">
        <f t="shared" si="11"/>
        <v>0</v>
      </c>
      <c r="AE43" s="61">
        <f t="shared" si="11"/>
        <v>0</v>
      </c>
      <c r="AF43" s="61">
        <f t="shared" si="12"/>
        <v>39970580</v>
      </c>
      <c r="AG43" s="56" t="str">
        <f t="shared" si="13"/>
        <v>ok</v>
      </c>
    </row>
    <row r="44" spans="1:33">
      <c r="A44" s="185"/>
      <c r="B44" s="40" t="s">
        <v>310</v>
      </c>
      <c r="C44" s="42" t="s">
        <v>952</v>
      </c>
      <c r="D44" s="42" t="s">
        <v>954</v>
      </c>
      <c r="F44" s="76"/>
      <c r="H44" s="61">
        <f t="shared" si="10"/>
        <v>0</v>
      </c>
      <c r="I44" s="61">
        <f t="shared" si="10"/>
        <v>0</v>
      </c>
      <c r="J44" s="61">
        <f t="shared" si="10"/>
        <v>0</v>
      </c>
      <c r="K44" s="61">
        <f t="shared" si="10"/>
        <v>0</v>
      </c>
      <c r="L44" s="61">
        <f t="shared" si="10"/>
        <v>0</v>
      </c>
      <c r="M44" s="61">
        <f t="shared" si="10"/>
        <v>0</v>
      </c>
      <c r="N44" s="61">
        <f t="shared" si="10"/>
        <v>0</v>
      </c>
      <c r="O44" s="61">
        <f t="shared" si="10"/>
        <v>0</v>
      </c>
      <c r="P44" s="61">
        <f t="shared" si="10"/>
        <v>0</v>
      </c>
      <c r="Q44" s="61">
        <f t="shared" si="10"/>
        <v>0</v>
      </c>
      <c r="R44" s="61">
        <f t="shared" si="11"/>
        <v>0</v>
      </c>
      <c r="S44" s="61">
        <f t="shared" si="11"/>
        <v>0</v>
      </c>
      <c r="T44" s="61">
        <f t="shared" si="11"/>
        <v>0</v>
      </c>
      <c r="U44" s="61">
        <f t="shared" si="11"/>
        <v>0</v>
      </c>
      <c r="V44" s="61">
        <f t="shared" si="11"/>
        <v>0</v>
      </c>
      <c r="W44" s="61">
        <f t="shared" si="11"/>
        <v>0</v>
      </c>
      <c r="X44" s="61">
        <f t="shared" si="11"/>
        <v>0</v>
      </c>
      <c r="Y44" s="61">
        <f t="shared" si="11"/>
        <v>0</v>
      </c>
      <c r="Z44" s="61">
        <f t="shared" si="11"/>
        <v>0</v>
      </c>
      <c r="AA44" s="61">
        <f t="shared" si="11"/>
        <v>0</v>
      </c>
      <c r="AB44" s="61">
        <f t="shared" si="11"/>
        <v>0</v>
      </c>
      <c r="AC44" s="61">
        <f t="shared" si="11"/>
        <v>0</v>
      </c>
      <c r="AD44" s="61">
        <f t="shared" si="11"/>
        <v>0</v>
      </c>
      <c r="AE44" s="61">
        <f t="shared" si="11"/>
        <v>0</v>
      </c>
      <c r="AF44" s="61">
        <f t="shared" si="12"/>
        <v>0</v>
      </c>
      <c r="AG44" s="56" t="str">
        <f t="shared" si="13"/>
        <v>ok</v>
      </c>
    </row>
    <row r="45" spans="1:33">
      <c r="A45" s="185"/>
      <c r="B45" s="40" t="s">
        <v>311</v>
      </c>
      <c r="C45" s="42" t="s">
        <v>953</v>
      </c>
      <c r="D45" s="42" t="s">
        <v>954</v>
      </c>
      <c r="F45" s="76">
        <v>109522342</v>
      </c>
      <c r="H45" s="61">
        <f t="shared" si="10"/>
        <v>0</v>
      </c>
      <c r="I45" s="61">
        <f t="shared" si="10"/>
        <v>0</v>
      </c>
      <c r="J45" s="61">
        <f t="shared" si="10"/>
        <v>0</v>
      </c>
      <c r="K45" s="61">
        <f t="shared" si="10"/>
        <v>0</v>
      </c>
      <c r="L45" s="61">
        <f t="shared" si="10"/>
        <v>0</v>
      </c>
      <c r="M45" s="61">
        <f t="shared" si="10"/>
        <v>0</v>
      </c>
      <c r="N45" s="61">
        <f t="shared" si="10"/>
        <v>0</v>
      </c>
      <c r="O45" s="61">
        <f t="shared" si="10"/>
        <v>0</v>
      </c>
      <c r="P45" s="61">
        <f t="shared" si="10"/>
        <v>0</v>
      </c>
      <c r="Q45" s="61">
        <f t="shared" si="10"/>
        <v>0</v>
      </c>
      <c r="R45" s="61">
        <f t="shared" si="11"/>
        <v>0</v>
      </c>
      <c r="S45" s="61">
        <f t="shared" si="11"/>
        <v>0</v>
      </c>
      <c r="T45" s="61">
        <f t="shared" si="11"/>
        <v>0</v>
      </c>
      <c r="U45" s="61">
        <f t="shared" si="11"/>
        <v>0</v>
      </c>
      <c r="V45" s="61">
        <f t="shared" si="11"/>
        <v>0</v>
      </c>
      <c r="W45" s="61">
        <f t="shared" si="11"/>
        <v>0</v>
      </c>
      <c r="X45" s="61">
        <f t="shared" si="11"/>
        <v>0</v>
      </c>
      <c r="Y45" s="61">
        <f t="shared" si="11"/>
        <v>0</v>
      </c>
      <c r="Z45" s="61">
        <f t="shared" si="11"/>
        <v>0</v>
      </c>
      <c r="AA45" s="61">
        <f t="shared" si="11"/>
        <v>0</v>
      </c>
      <c r="AB45" s="61">
        <f t="shared" si="11"/>
        <v>109522342</v>
      </c>
      <c r="AC45" s="61">
        <f t="shared" si="11"/>
        <v>0</v>
      </c>
      <c r="AD45" s="61">
        <f t="shared" si="11"/>
        <v>0</v>
      </c>
      <c r="AE45" s="61">
        <f t="shared" si="11"/>
        <v>0</v>
      </c>
      <c r="AF45" s="61">
        <f t="shared" si="12"/>
        <v>109522342</v>
      </c>
      <c r="AG45" s="56" t="str">
        <f t="shared" si="13"/>
        <v>ok</v>
      </c>
    </row>
    <row r="46" spans="1:33">
      <c r="A46" s="185"/>
      <c r="B46" s="40" t="s">
        <v>912</v>
      </c>
      <c r="C46" s="58" t="s">
        <v>1246</v>
      </c>
      <c r="D46" s="58" t="s">
        <v>943</v>
      </c>
      <c r="F46" s="76">
        <v>0</v>
      </c>
      <c r="H46" s="61">
        <f t="shared" si="10"/>
        <v>0</v>
      </c>
      <c r="I46" s="61">
        <f t="shared" si="10"/>
        <v>0</v>
      </c>
      <c r="J46" s="61">
        <f t="shared" si="10"/>
        <v>0</v>
      </c>
      <c r="K46" s="61">
        <f t="shared" si="10"/>
        <v>0</v>
      </c>
      <c r="L46" s="61">
        <f t="shared" si="10"/>
        <v>0</v>
      </c>
      <c r="M46" s="61">
        <f t="shared" si="10"/>
        <v>0</v>
      </c>
      <c r="N46" s="61">
        <f t="shared" si="10"/>
        <v>0</v>
      </c>
      <c r="O46" s="61">
        <f t="shared" si="10"/>
        <v>0</v>
      </c>
      <c r="P46" s="61">
        <f t="shared" si="10"/>
        <v>0</v>
      </c>
      <c r="Q46" s="61">
        <f t="shared" si="10"/>
        <v>0</v>
      </c>
      <c r="R46" s="61">
        <f t="shared" si="11"/>
        <v>0</v>
      </c>
      <c r="S46" s="61">
        <f t="shared" si="11"/>
        <v>0</v>
      </c>
      <c r="T46" s="61">
        <f t="shared" si="11"/>
        <v>0</v>
      </c>
      <c r="U46" s="61">
        <f t="shared" si="11"/>
        <v>0</v>
      </c>
      <c r="V46" s="61">
        <f t="shared" si="11"/>
        <v>0</v>
      </c>
      <c r="W46" s="61">
        <f t="shared" si="11"/>
        <v>0</v>
      </c>
      <c r="X46" s="61">
        <f t="shared" si="11"/>
        <v>0</v>
      </c>
      <c r="Y46" s="61">
        <f t="shared" si="11"/>
        <v>0</v>
      </c>
      <c r="Z46" s="61">
        <f t="shared" si="11"/>
        <v>0</v>
      </c>
      <c r="AA46" s="61">
        <f t="shared" si="11"/>
        <v>0</v>
      </c>
      <c r="AB46" s="61">
        <f t="shared" si="11"/>
        <v>0</v>
      </c>
      <c r="AC46" s="61">
        <f t="shared" si="11"/>
        <v>0</v>
      </c>
      <c r="AD46" s="61">
        <f t="shared" si="11"/>
        <v>0</v>
      </c>
      <c r="AE46" s="61">
        <f t="shared" si="11"/>
        <v>0</v>
      </c>
      <c r="AF46" s="61">
        <f>SUM(H46:AE46)</f>
        <v>0</v>
      </c>
      <c r="AG46" s="56" t="str">
        <f t="shared" si="13"/>
        <v>ok</v>
      </c>
    </row>
    <row r="47" spans="1:33">
      <c r="A47" s="58"/>
      <c r="B47" s="58"/>
      <c r="W47" s="42"/>
      <c r="AF47" s="61"/>
      <c r="AG47" s="56"/>
    </row>
    <row r="48" spans="1:33" ht="15">
      <c r="A48" s="58"/>
      <c r="B48" s="63" t="s">
        <v>955</v>
      </c>
      <c r="C48" s="42" t="s">
        <v>935</v>
      </c>
      <c r="F48" s="73">
        <f>SUM(F38:F47)</f>
        <v>1362654761.28</v>
      </c>
      <c r="G48" s="64"/>
      <c r="H48" s="60">
        <f t="shared" ref="H48:M48" si="14">SUM(H38:H47)</f>
        <v>0</v>
      </c>
      <c r="I48" s="60">
        <f t="shared" si="14"/>
        <v>0</v>
      </c>
      <c r="J48" s="60">
        <f t="shared" si="14"/>
        <v>0</v>
      </c>
      <c r="K48" s="60">
        <f t="shared" si="14"/>
        <v>0</v>
      </c>
      <c r="L48" s="60">
        <f t="shared" si="14"/>
        <v>0</v>
      </c>
      <c r="M48" s="60">
        <f t="shared" si="14"/>
        <v>0</v>
      </c>
      <c r="N48" s="60">
        <f>SUM(N38:N47)</f>
        <v>0</v>
      </c>
      <c r="O48" s="60">
        <f>SUM(O38:O47)</f>
        <v>0</v>
      </c>
      <c r="P48" s="60">
        <f>SUM(P38:P47)</f>
        <v>0</v>
      </c>
      <c r="Q48" s="60">
        <f t="shared" ref="Q48:AE48" si="15">SUM(Q38:Q47)</f>
        <v>0</v>
      </c>
      <c r="R48" s="60">
        <f t="shared" si="15"/>
        <v>152675045</v>
      </c>
      <c r="S48" s="60">
        <f t="shared" si="15"/>
        <v>0</v>
      </c>
      <c r="T48" s="60">
        <f t="shared" si="15"/>
        <v>261090031.11421514</v>
      </c>
      <c r="U48" s="60">
        <f>SUM(U38:U47)</f>
        <v>415491278.21078491</v>
      </c>
      <c r="V48" s="60">
        <f>SUM(V38:V47)</f>
        <v>71774630.733684897</v>
      </c>
      <c r="W48" s="60">
        <f>SUM(W38:W47)</f>
        <v>109072752.94131508</v>
      </c>
      <c r="X48" s="60">
        <f t="shared" si="15"/>
        <v>99214194.510280386</v>
      </c>
      <c r="Y48" s="60">
        <f t="shared" si="15"/>
        <v>69385680.489719614</v>
      </c>
      <c r="Z48" s="60">
        <f>SUM(Z38:Z47)</f>
        <v>34458226.280000001</v>
      </c>
      <c r="AA48" s="60">
        <f>SUM(AA38:AA47)</f>
        <v>39970580</v>
      </c>
      <c r="AB48" s="60">
        <f t="shared" si="15"/>
        <v>109522342</v>
      </c>
      <c r="AC48" s="60">
        <f t="shared" si="15"/>
        <v>0</v>
      </c>
      <c r="AD48" s="60">
        <f t="shared" si="15"/>
        <v>0</v>
      </c>
      <c r="AE48" s="60">
        <f t="shared" si="15"/>
        <v>0</v>
      </c>
      <c r="AF48" s="61">
        <f>SUM(H48:AE48)</f>
        <v>1362654761.28</v>
      </c>
      <c r="AG48" s="56" t="str">
        <f>IF(ABS(AF48-F48)&lt;1,"ok","err")</f>
        <v>ok</v>
      </c>
    </row>
    <row r="49" spans="1:33">
      <c r="A49" s="58"/>
      <c r="B49" s="58"/>
      <c r="W49" s="42"/>
      <c r="AG49" s="56"/>
    </row>
    <row r="50" spans="1:33" ht="15">
      <c r="A50" s="58"/>
      <c r="B50" s="63" t="s">
        <v>884</v>
      </c>
      <c r="C50" s="42" t="s">
        <v>1163</v>
      </c>
      <c r="F50" s="77">
        <f>F29+F35+F48</f>
        <v>4110427911.5346155</v>
      </c>
      <c r="G50" s="62"/>
      <c r="H50" s="77">
        <f>H29+H35+H48</f>
        <v>792651073.79517269</v>
      </c>
      <c r="I50" s="77">
        <f>I29+I35+I48</f>
        <v>830352170.11328363</v>
      </c>
      <c r="J50" s="77">
        <f>J29+J35+J48</f>
        <v>682546683.86846709</v>
      </c>
      <c r="K50" s="77">
        <f>K29+K35+K48</f>
        <v>0</v>
      </c>
      <c r="L50" s="62">
        <f>L29+L33+L48</f>
        <v>0</v>
      </c>
      <c r="M50" s="62">
        <f>M29+M33+M48</f>
        <v>0</v>
      </c>
      <c r="N50" s="77">
        <f>N29+N35+N48</f>
        <v>442223222.47769213</v>
      </c>
      <c r="O50" s="77">
        <f>O29+O35+O48</f>
        <v>0</v>
      </c>
      <c r="P50" s="77">
        <f>P29+P35+P48</f>
        <v>0</v>
      </c>
      <c r="Q50" s="62">
        <f>Q29+Q33+Q48</f>
        <v>0</v>
      </c>
      <c r="R50" s="77">
        <f t="shared" ref="R50:AE50" si="16">R29+R35+R48</f>
        <v>152675045</v>
      </c>
      <c r="S50" s="77">
        <f t="shared" si="16"/>
        <v>0</v>
      </c>
      <c r="T50" s="77">
        <f t="shared" si="16"/>
        <v>261090031.11421514</v>
      </c>
      <c r="U50" s="77">
        <f t="shared" si="16"/>
        <v>415491278.21078491</v>
      </c>
      <c r="V50" s="77">
        <f t="shared" si="16"/>
        <v>71774630.733684897</v>
      </c>
      <c r="W50" s="77">
        <f t="shared" si="16"/>
        <v>109072752.94131508</v>
      </c>
      <c r="X50" s="77">
        <f t="shared" si="16"/>
        <v>99214194.510280386</v>
      </c>
      <c r="Y50" s="77">
        <f t="shared" si="16"/>
        <v>69385680.489719614</v>
      </c>
      <c r="Z50" s="77">
        <f t="shared" si="16"/>
        <v>34458226.280000001</v>
      </c>
      <c r="AA50" s="77">
        <f t="shared" si="16"/>
        <v>39970580</v>
      </c>
      <c r="AB50" s="77">
        <f t="shared" si="16"/>
        <v>109522342</v>
      </c>
      <c r="AC50" s="77">
        <f t="shared" si="16"/>
        <v>0</v>
      </c>
      <c r="AD50" s="77">
        <f t="shared" si="16"/>
        <v>0</v>
      </c>
      <c r="AE50" s="77">
        <f t="shared" si="16"/>
        <v>0</v>
      </c>
      <c r="AF50" s="61">
        <f>SUM(H50:AE50)</f>
        <v>4110427911.534616</v>
      </c>
      <c r="AG50" s="56" t="str">
        <f>IF(ABS(AF50-F50)&lt;1,"ok","err")</f>
        <v>ok</v>
      </c>
    </row>
    <row r="51" spans="1:33">
      <c r="A51" s="58"/>
      <c r="B51" s="58"/>
      <c r="W51" s="42"/>
      <c r="AG51" s="56"/>
    </row>
    <row r="52" spans="1:33">
      <c r="A52" s="58"/>
      <c r="B52" s="58"/>
      <c r="F52" s="77"/>
      <c r="W52" s="42"/>
      <c r="AG52" s="56"/>
    </row>
    <row r="53" spans="1:33">
      <c r="A53" s="58"/>
      <c r="B53" s="58"/>
      <c r="F53" s="77"/>
      <c r="W53" s="42"/>
      <c r="AG53" s="56"/>
    </row>
    <row r="54" spans="1:33">
      <c r="A54" s="58"/>
      <c r="B54" s="58"/>
      <c r="W54" s="42"/>
      <c r="AG54" s="56"/>
    </row>
    <row r="55" spans="1:33">
      <c r="A55" s="58"/>
      <c r="B55" s="58"/>
      <c r="W55" s="42"/>
      <c r="AG55" s="56"/>
    </row>
    <row r="56" spans="1:33" ht="15">
      <c r="A56" s="57" t="s">
        <v>1140</v>
      </c>
      <c r="B56" s="58"/>
      <c r="W56" s="42"/>
      <c r="AG56" s="56"/>
    </row>
    <row r="57" spans="1:33">
      <c r="A57" s="58"/>
      <c r="B57" s="58"/>
      <c r="F57" s="77"/>
      <c r="W57" s="42"/>
      <c r="AG57" s="56"/>
    </row>
    <row r="58" spans="1:33" ht="15">
      <c r="A58" s="57" t="s">
        <v>956</v>
      </c>
      <c r="B58" s="58"/>
      <c r="F58" s="77"/>
      <c r="W58" s="42"/>
      <c r="AG58" s="56"/>
    </row>
    <row r="59" spans="1:33">
      <c r="A59" s="58"/>
      <c r="B59" s="58"/>
      <c r="W59" s="42"/>
      <c r="AF59" s="61"/>
      <c r="AG59" s="56"/>
    </row>
    <row r="60" spans="1:33">
      <c r="A60" s="58"/>
      <c r="B60" s="58" t="s">
        <v>957</v>
      </c>
      <c r="C60" s="42" t="s">
        <v>958</v>
      </c>
      <c r="D60" s="42" t="s">
        <v>1163</v>
      </c>
      <c r="F60" s="73">
        <f>15832612</f>
        <v>15832612</v>
      </c>
      <c r="G60" s="60"/>
      <c r="H60" s="61">
        <f t="shared" ref="H60:AE60" si="17">IF(VLOOKUP($D60,$C$6:$AE$653,H$2,)=0,0,((VLOOKUP($D60,$C$6:$AE$653,H$2,)/VLOOKUP($D60,$C$6:$AE$653,4,))*$F60))</f>
        <v>3053146.0891372086</v>
      </c>
      <c r="I60" s="61">
        <f t="shared" si="17"/>
        <v>3198363.7751849922</v>
      </c>
      <c r="J60" s="61">
        <f t="shared" si="17"/>
        <v>2629044.2382534151</v>
      </c>
      <c r="K60" s="61">
        <f t="shared" si="17"/>
        <v>0</v>
      </c>
      <c r="L60" s="61">
        <f t="shared" si="17"/>
        <v>0</v>
      </c>
      <c r="M60" s="61">
        <f t="shared" si="17"/>
        <v>0</v>
      </c>
      <c r="N60" s="61">
        <f t="shared" si="17"/>
        <v>1703362.4842881558</v>
      </c>
      <c r="O60" s="61">
        <f t="shared" si="17"/>
        <v>0</v>
      </c>
      <c r="P60" s="61">
        <f t="shared" si="17"/>
        <v>0</v>
      </c>
      <c r="Q60" s="61">
        <f t="shared" si="17"/>
        <v>0</v>
      </c>
      <c r="R60" s="61">
        <f t="shared" si="17"/>
        <v>588076.18126188451</v>
      </c>
      <c r="S60" s="61">
        <f t="shared" si="17"/>
        <v>0</v>
      </c>
      <c r="T60" s="61">
        <f t="shared" si="17"/>
        <v>1005670.7595088263</v>
      </c>
      <c r="U60" s="61">
        <f t="shared" si="17"/>
        <v>1600395.9536269838</v>
      </c>
      <c r="V60" s="61">
        <f t="shared" si="17"/>
        <v>276462.67111529136</v>
      </c>
      <c r="W60" s="61">
        <f t="shared" si="17"/>
        <v>420128.17503639549</v>
      </c>
      <c r="X60" s="61">
        <f t="shared" si="17"/>
        <v>382154.82192639617</v>
      </c>
      <c r="Y60" s="61">
        <f t="shared" si="17"/>
        <v>267260.87434034527</v>
      </c>
      <c r="Z60" s="61">
        <f t="shared" si="17"/>
        <v>132726.74734630217</v>
      </c>
      <c r="AA60" s="61">
        <f t="shared" si="17"/>
        <v>153959.31960735729</v>
      </c>
      <c r="AB60" s="61">
        <f t="shared" si="17"/>
        <v>421859.90936644626</v>
      </c>
      <c r="AC60" s="61">
        <f t="shared" si="17"/>
        <v>0</v>
      </c>
      <c r="AD60" s="61">
        <f t="shared" si="17"/>
        <v>0</v>
      </c>
      <c r="AE60" s="61">
        <f t="shared" si="17"/>
        <v>0</v>
      </c>
      <c r="AF60" s="61">
        <f>SUM(H60:AE60)</f>
        <v>15832612</v>
      </c>
      <c r="AG60" s="56" t="str">
        <f>IF(ABS(AF60-F60)&lt;1,"ok","err")</f>
        <v>ok</v>
      </c>
    </row>
    <row r="61" spans="1:33">
      <c r="A61" s="58"/>
      <c r="B61" s="58"/>
      <c r="F61" s="77"/>
      <c r="O61" s="61"/>
      <c r="P61" s="61"/>
      <c r="W61" s="42"/>
      <c r="AF61" s="61"/>
      <c r="AG61" s="56"/>
    </row>
    <row r="62" spans="1:33">
      <c r="A62" s="58"/>
      <c r="B62" s="58" t="s">
        <v>202</v>
      </c>
      <c r="C62" s="42" t="s">
        <v>203</v>
      </c>
      <c r="D62" s="42" t="s">
        <v>1163</v>
      </c>
      <c r="F62" s="73">
        <f>202237020</f>
        <v>202237020</v>
      </c>
      <c r="H62" s="61">
        <f t="shared" ref="H62:Q67" si="18">IF(VLOOKUP($D62,$C$6:$AE$653,H$2,)=0,0,((VLOOKUP($D62,$C$6:$AE$653,H$2,)/VLOOKUP($D62,$C$6:$AE$653,4,))*$F62))</f>
        <v>38999197.775563724</v>
      </c>
      <c r="I62" s="61">
        <f t="shared" si="18"/>
        <v>40854128.097711407</v>
      </c>
      <c r="J62" s="61">
        <f t="shared" si="18"/>
        <v>33581955.535355799</v>
      </c>
      <c r="K62" s="61">
        <f t="shared" si="18"/>
        <v>0</v>
      </c>
      <c r="L62" s="61">
        <f t="shared" si="18"/>
        <v>0</v>
      </c>
      <c r="M62" s="61">
        <f t="shared" si="18"/>
        <v>0</v>
      </c>
      <c r="N62" s="61">
        <f t="shared" si="18"/>
        <v>21757809.311706334</v>
      </c>
      <c r="O62" s="61">
        <f t="shared" si="18"/>
        <v>0</v>
      </c>
      <c r="P62" s="61">
        <f t="shared" si="18"/>
        <v>0</v>
      </c>
      <c r="Q62" s="61">
        <f t="shared" si="18"/>
        <v>0</v>
      </c>
      <c r="R62" s="61">
        <f t="shared" ref="R62:AE67" si="19">IF(VLOOKUP($D62,$C$6:$AE$653,R$2,)=0,0,((VLOOKUP($D62,$C$6:$AE$653,R$2,)/VLOOKUP($D62,$C$6:$AE$653,4,))*$F62))</f>
        <v>7511759.5524594029</v>
      </c>
      <c r="S62" s="61">
        <f t="shared" si="19"/>
        <v>0</v>
      </c>
      <c r="T62" s="61">
        <f t="shared" si="19"/>
        <v>12845881.494740205</v>
      </c>
      <c r="U62" s="61">
        <f t="shared" si="19"/>
        <v>20442571.856215473</v>
      </c>
      <c r="V62" s="61">
        <f t="shared" si="19"/>
        <v>3531381.097926015</v>
      </c>
      <c r="W62" s="61">
        <f t="shared" si="19"/>
        <v>5366484.7049494432</v>
      </c>
      <c r="X62" s="61">
        <f t="shared" si="19"/>
        <v>4881434.1161789987</v>
      </c>
      <c r="Y62" s="61">
        <f t="shared" si="19"/>
        <v>3413842.4404757656</v>
      </c>
      <c r="Z62" s="61">
        <f t="shared" si="19"/>
        <v>1695377.9867534842</v>
      </c>
      <c r="AA62" s="61">
        <f t="shared" si="19"/>
        <v>1966591.1094530397</v>
      </c>
      <c r="AB62" s="61">
        <f t="shared" si="19"/>
        <v>5388604.920510917</v>
      </c>
      <c r="AC62" s="61">
        <f t="shared" si="19"/>
        <v>0</v>
      </c>
      <c r="AD62" s="61">
        <f t="shared" si="19"/>
        <v>0</v>
      </c>
      <c r="AE62" s="61">
        <f t="shared" si="19"/>
        <v>0</v>
      </c>
      <c r="AF62" s="61">
        <f t="shared" ref="AF62:AF67" si="20">SUM(H62:AE62)</f>
        <v>202237020.00000003</v>
      </c>
      <c r="AG62" s="56" t="str">
        <f t="shared" ref="AG62:AG67" si="21">IF(ABS(AF62-F62)&lt;1,"ok","err")</f>
        <v>ok</v>
      </c>
    </row>
    <row r="63" spans="1:33">
      <c r="A63" s="59">
        <v>106</v>
      </c>
      <c r="B63" s="58" t="s">
        <v>1138</v>
      </c>
      <c r="C63" s="42" t="s">
        <v>1139</v>
      </c>
      <c r="D63" s="42" t="s">
        <v>1163</v>
      </c>
      <c r="F63" s="76">
        <v>0</v>
      </c>
      <c r="H63" s="61">
        <f t="shared" si="18"/>
        <v>0</v>
      </c>
      <c r="I63" s="61">
        <f t="shared" si="18"/>
        <v>0</v>
      </c>
      <c r="J63" s="61">
        <f t="shared" si="18"/>
        <v>0</v>
      </c>
      <c r="K63" s="61">
        <f t="shared" si="18"/>
        <v>0</v>
      </c>
      <c r="L63" s="61">
        <f t="shared" si="18"/>
        <v>0</v>
      </c>
      <c r="M63" s="61">
        <f t="shared" si="18"/>
        <v>0</v>
      </c>
      <c r="N63" s="61">
        <f t="shared" si="18"/>
        <v>0</v>
      </c>
      <c r="O63" s="61">
        <f t="shared" si="18"/>
        <v>0</v>
      </c>
      <c r="P63" s="61">
        <f t="shared" si="18"/>
        <v>0</v>
      </c>
      <c r="Q63" s="61">
        <f t="shared" si="18"/>
        <v>0</v>
      </c>
      <c r="R63" s="61">
        <f t="shared" si="19"/>
        <v>0</v>
      </c>
      <c r="S63" s="61">
        <f t="shared" si="19"/>
        <v>0</v>
      </c>
      <c r="T63" s="61">
        <f t="shared" si="19"/>
        <v>0</v>
      </c>
      <c r="U63" s="61">
        <f t="shared" si="19"/>
        <v>0</v>
      </c>
      <c r="V63" s="61">
        <f t="shared" si="19"/>
        <v>0</v>
      </c>
      <c r="W63" s="61">
        <f t="shared" si="19"/>
        <v>0</v>
      </c>
      <c r="X63" s="61">
        <f t="shared" si="19"/>
        <v>0</v>
      </c>
      <c r="Y63" s="61">
        <f t="shared" si="19"/>
        <v>0</v>
      </c>
      <c r="Z63" s="61">
        <f t="shared" si="19"/>
        <v>0</v>
      </c>
      <c r="AA63" s="61">
        <f t="shared" si="19"/>
        <v>0</v>
      </c>
      <c r="AB63" s="61">
        <f t="shared" si="19"/>
        <v>0</v>
      </c>
      <c r="AC63" s="61">
        <f t="shared" si="19"/>
        <v>0</v>
      </c>
      <c r="AD63" s="61">
        <f t="shared" si="19"/>
        <v>0</v>
      </c>
      <c r="AE63" s="61">
        <f t="shared" si="19"/>
        <v>0</v>
      </c>
      <c r="AF63" s="61">
        <f t="shared" si="20"/>
        <v>0</v>
      </c>
      <c r="AG63" s="56" t="str">
        <f t="shared" si="21"/>
        <v>ok</v>
      </c>
    </row>
    <row r="64" spans="1:33">
      <c r="A64" s="59">
        <v>105</v>
      </c>
      <c r="B64" s="58" t="s">
        <v>1233</v>
      </c>
      <c r="C64" s="42" t="s">
        <v>140</v>
      </c>
      <c r="D64" s="42" t="s">
        <v>935</v>
      </c>
      <c r="F64" s="76">
        <f>3126750-211410</f>
        <v>2915340</v>
      </c>
      <c r="H64" s="61">
        <f t="shared" si="18"/>
        <v>0</v>
      </c>
      <c r="I64" s="61">
        <f t="shared" si="18"/>
        <v>0</v>
      </c>
      <c r="J64" s="61">
        <f t="shared" si="18"/>
        <v>0</v>
      </c>
      <c r="K64" s="61">
        <f t="shared" si="18"/>
        <v>0</v>
      </c>
      <c r="L64" s="61">
        <f t="shared" si="18"/>
        <v>0</v>
      </c>
      <c r="M64" s="61">
        <f t="shared" si="18"/>
        <v>0</v>
      </c>
      <c r="N64" s="61">
        <f t="shared" si="18"/>
        <v>0</v>
      </c>
      <c r="O64" s="61">
        <f t="shared" si="18"/>
        <v>0</v>
      </c>
      <c r="P64" s="61">
        <f t="shared" si="18"/>
        <v>0</v>
      </c>
      <c r="Q64" s="61">
        <f t="shared" si="18"/>
        <v>0</v>
      </c>
      <c r="R64" s="61">
        <f t="shared" si="19"/>
        <v>326641.55172525049</v>
      </c>
      <c r="S64" s="61">
        <f t="shared" si="19"/>
        <v>0</v>
      </c>
      <c r="T64" s="61">
        <f t="shared" si="19"/>
        <v>558590.6518196289</v>
      </c>
      <c r="U64" s="61">
        <f t="shared" si="19"/>
        <v>888925.33709800802</v>
      </c>
      <c r="V64" s="61">
        <f t="shared" si="19"/>
        <v>153558.6693775508</v>
      </c>
      <c r="W64" s="61">
        <f t="shared" si="19"/>
        <v>233356.3633251003</v>
      </c>
      <c r="X64" s="61">
        <f t="shared" si="19"/>
        <v>212264.41065079634</v>
      </c>
      <c r="Y64" s="61">
        <f t="shared" si="19"/>
        <v>148447.61527775842</v>
      </c>
      <c r="Z64" s="61">
        <f t="shared" si="19"/>
        <v>73721.861367710793</v>
      </c>
      <c r="AA64" s="61">
        <f t="shared" si="19"/>
        <v>85515.299992597109</v>
      </c>
      <c r="AB64" s="61">
        <f t="shared" si="19"/>
        <v>234318.23936559886</v>
      </c>
      <c r="AC64" s="61">
        <f t="shared" si="19"/>
        <v>0</v>
      </c>
      <c r="AD64" s="61">
        <f t="shared" si="19"/>
        <v>0</v>
      </c>
      <c r="AE64" s="61">
        <f t="shared" si="19"/>
        <v>0</v>
      </c>
      <c r="AF64" s="61">
        <f t="shared" si="20"/>
        <v>2915339.9999999995</v>
      </c>
      <c r="AG64" s="56" t="str">
        <f t="shared" si="21"/>
        <v>ok</v>
      </c>
    </row>
    <row r="65" spans="1:33">
      <c r="A65" s="59">
        <v>105</v>
      </c>
      <c r="B65" s="58" t="s">
        <v>1234</v>
      </c>
      <c r="C65" s="42" t="s">
        <v>140</v>
      </c>
      <c r="D65" s="42" t="s">
        <v>638</v>
      </c>
      <c r="F65" s="76">
        <f>211410</f>
        <v>211410</v>
      </c>
      <c r="H65" s="61">
        <f t="shared" si="18"/>
        <v>72683.033879304188</v>
      </c>
      <c r="I65" s="61">
        <f t="shared" si="18"/>
        <v>76140.078411971117</v>
      </c>
      <c r="J65" s="61">
        <f t="shared" si="18"/>
        <v>62586.887708724687</v>
      </c>
      <c r="K65" s="61">
        <f t="shared" si="18"/>
        <v>0</v>
      </c>
      <c r="L65" s="61">
        <f t="shared" si="18"/>
        <v>0</v>
      </c>
      <c r="M65" s="61">
        <f t="shared" si="18"/>
        <v>0</v>
      </c>
      <c r="N65" s="61">
        <f t="shared" si="18"/>
        <v>0</v>
      </c>
      <c r="O65" s="61">
        <f t="shared" si="18"/>
        <v>0</v>
      </c>
      <c r="P65" s="61">
        <f t="shared" si="18"/>
        <v>0</v>
      </c>
      <c r="Q65" s="61">
        <f t="shared" si="18"/>
        <v>0</v>
      </c>
      <c r="R65" s="61">
        <f t="shared" si="19"/>
        <v>0</v>
      </c>
      <c r="S65" s="61">
        <f t="shared" si="19"/>
        <v>0</v>
      </c>
      <c r="T65" s="61">
        <f t="shared" si="19"/>
        <v>0</v>
      </c>
      <c r="U65" s="61">
        <f t="shared" si="19"/>
        <v>0</v>
      </c>
      <c r="V65" s="61">
        <f t="shared" si="19"/>
        <v>0</v>
      </c>
      <c r="W65" s="61">
        <f t="shared" si="19"/>
        <v>0</v>
      </c>
      <c r="X65" s="61">
        <f t="shared" si="19"/>
        <v>0</v>
      </c>
      <c r="Y65" s="61">
        <f t="shared" si="19"/>
        <v>0</v>
      </c>
      <c r="Z65" s="61">
        <f t="shared" si="19"/>
        <v>0</v>
      </c>
      <c r="AA65" s="61">
        <f t="shared" si="19"/>
        <v>0</v>
      </c>
      <c r="AB65" s="61">
        <f t="shared" si="19"/>
        <v>0</v>
      </c>
      <c r="AC65" s="61">
        <f t="shared" si="19"/>
        <v>0</v>
      </c>
      <c r="AD65" s="61">
        <f t="shared" si="19"/>
        <v>0</v>
      </c>
      <c r="AE65" s="61">
        <f t="shared" si="19"/>
        <v>0</v>
      </c>
      <c r="AF65" s="61">
        <f t="shared" si="20"/>
        <v>211409.99999999997</v>
      </c>
      <c r="AG65" s="56" t="str">
        <f t="shared" si="21"/>
        <v>ok</v>
      </c>
    </row>
    <row r="66" spans="1:33">
      <c r="A66" s="58"/>
      <c r="B66" s="58" t="s">
        <v>755</v>
      </c>
      <c r="D66" s="42" t="s">
        <v>638</v>
      </c>
      <c r="F66" s="76">
        <v>0</v>
      </c>
      <c r="H66" s="42">
        <f t="shared" si="18"/>
        <v>0</v>
      </c>
      <c r="I66" s="42">
        <f t="shared" si="18"/>
        <v>0</v>
      </c>
      <c r="J66" s="42">
        <f t="shared" si="18"/>
        <v>0</v>
      </c>
      <c r="K66" s="42">
        <f t="shared" si="18"/>
        <v>0</v>
      </c>
      <c r="L66" s="42">
        <f t="shared" si="18"/>
        <v>0</v>
      </c>
      <c r="M66" s="42">
        <f t="shared" si="18"/>
        <v>0</v>
      </c>
      <c r="N66" s="42">
        <f t="shared" si="18"/>
        <v>0</v>
      </c>
      <c r="O66" s="61">
        <f t="shared" si="18"/>
        <v>0</v>
      </c>
      <c r="P66" s="61">
        <f t="shared" si="18"/>
        <v>0</v>
      </c>
      <c r="Q66" s="42">
        <f t="shared" si="18"/>
        <v>0</v>
      </c>
      <c r="R66" s="42">
        <f t="shared" si="19"/>
        <v>0</v>
      </c>
      <c r="S66" s="42">
        <f t="shared" si="19"/>
        <v>0</v>
      </c>
      <c r="T66" s="42">
        <f t="shared" si="19"/>
        <v>0</v>
      </c>
      <c r="U66" s="42">
        <f t="shared" si="19"/>
        <v>0</v>
      </c>
      <c r="V66" s="42">
        <f t="shared" si="19"/>
        <v>0</v>
      </c>
      <c r="W66" s="42">
        <f t="shared" si="19"/>
        <v>0</v>
      </c>
      <c r="X66" s="42">
        <f t="shared" si="19"/>
        <v>0</v>
      </c>
      <c r="Y66" s="42">
        <f t="shared" si="19"/>
        <v>0</v>
      </c>
      <c r="Z66" s="42">
        <f t="shared" si="19"/>
        <v>0</v>
      </c>
      <c r="AA66" s="42">
        <f t="shared" si="19"/>
        <v>0</v>
      </c>
      <c r="AB66" s="42">
        <f t="shared" si="19"/>
        <v>0</v>
      </c>
      <c r="AC66" s="42">
        <f t="shared" si="19"/>
        <v>0</v>
      </c>
      <c r="AD66" s="42">
        <f t="shared" si="19"/>
        <v>0</v>
      </c>
      <c r="AE66" s="42">
        <f t="shared" si="19"/>
        <v>0</v>
      </c>
      <c r="AF66" s="61">
        <f t="shared" si="20"/>
        <v>0</v>
      </c>
      <c r="AG66" s="56" t="str">
        <f t="shared" si="21"/>
        <v>ok</v>
      </c>
    </row>
    <row r="67" spans="1:33">
      <c r="A67" s="59"/>
      <c r="B67" s="58" t="s">
        <v>23</v>
      </c>
      <c r="D67" s="42" t="s">
        <v>935</v>
      </c>
      <c r="F67" s="73">
        <v>0</v>
      </c>
      <c r="H67" s="61">
        <f t="shared" si="18"/>
        <v>0</v>
      </c>
      <c r="I67" s="61">
        <f t="shared" si="18"/>
        <v>0</v>
      </c>
      <c r="J67" s="61">
        <f t="shared" si="18"/>
        <v>0</v>
      </c>
      <c r="K67" s="61">
        <f t="shared" si="18"/>
        <v>0</v>
      </c>
      <c r="L67" s="61">
        <f t="shared" si="18"/>
        <v>0</v>
      </c>
      <c r="M67" s="61">
        <f t="shared" si="18"/>
        <v>0</v>
      </c>
      <c r="N67" s="61">
        <f t="shared" si="18"/>
        <v>0</v>
      </c>
      <c r="O67" s="61">
        <f t="shared" si="18"/>
        <v>0</v>
      </c>
      <c r="P67" s="61">
        <f t="shared" si="18"/>
        <v>0</v>
      </c>
      <c r="Q67" s="61">
        <f t="shared" si="18"/>
        <v>0</v>
      </c>
      <c r="R67" s="61">
        <f t="shared" si="19"/>
        <v>0</v>
      </c>
      <c r="S67" s="61">
        <f t="shared" si="19"/>
        <v>0</v>
      </c>
      <c r="T67" s="61">
        <f t="shared" si="19"/>
        <v>0</v>
      </c>
      <c r="U67" s="61">
        <f t="shared" si="19"/>
        <v>0</v>
      </c>
      <c r="V67" s="61">
        <f t="shared" si="19"/>
        <v>0</v>
      </c>
      <c r="W67" s="61">
        <f t="shared" si="19"/>
        <v>0</v>
      </c>
      <c r="X67" s="61">
        <f t="shared" si="19"/>
        <v>0</v>
      </c>
      <c r="Y67" s="61">
        <f t="shared" si="19"/>
        <v>0</v>
      </c>
      <c r="Z67" s="61">
        <f t="shared" si="19"/>
        <v>0</v>
      </c>
      <c r="AA67" s="61">
        <f t="shared" si="19"/>
        <v>0</v>
      </c>
      <c r="AB67" s="61">
        <f t="shared" si="19"/>
        <v>0</v>
      </c>
      <c r="AC67" s="61">
        <f t="shared" si="19"/>
        <v>0</v>
      </c>
      <c r="AD67" s="61">
        <f t="shared" si="19"/>
        <v>0</v>
      </c>
      <c r="AE67" s="61">
        <f t="shared" si="19"/>
        <v>0</v>
      </c>
      <c r="AF67" s="61">
        <f t="shared" si="20"/>
        <v>0</v>
      </c>
      <c r="AG67" s="56" t="str">
        <f t="shared" si="21"/>
        <v>ok</v>
      </c>
    </row>
    <row r="68" spans="1:33">
      <c r="A68" s="58"/>
      <c r="B68" s="58"/>
      <c r="W68" s="42"/>
      <c r="AF68" s="61"/>
      <c r="AG68" s="56"/>
    </row>
    <row r="69" spans="1:33" s="58" customFormat="1">
      <c r="B69" s="58" t="s">
        <v>959</v>
      </c>
      <c r="C69" s="58" t="s">
        <v>960</v>
      </c>
      <c r="F69" s="77">
        <f>F15+SUM(F50:F67)</f>
        <v>4331626533.7946157</v>
      </c>
      <c r="G69" s="77"/>
      <c r="H69" s="77">
        <f t="shared" ref="H69:AE69" si="22">H15+SUM(H50:H67)</f>
        <v>834776532.70339584</v>
      </c>
      <c r="I69" s="77">
        <f t="shared" si="22"/>
        <v>874481254.62203681</v>
      </c>
      <c r="J69" s="77">
        <f t="shared" si="22"/>
        <v>718820642.53047872</v>
      </c>
      <c r="K69" s="77">
        <f t="shared" si="22"/>
        <v>0</v>
      </c>
      <c r="L69" s="77">
        <f t="shared" si="22"/>
        <v>0</v>
      </c>
      <c r="M69" s="77">
        <f t="shared" si="22"/>
        <v>0</v>
      </c>
      <c r="N69" s="77">
        <f t="shared" si="22"/>
        <v>465684635.2936042</v>
      </c>
      <c r="O69" s="77">
        <f t="shared" si="22"/>
        <v>0</v>
      </c>
      <c r="P69" s="77">
        <f t="shared" si="22"/>
        <v>0</v>
      </c>
      <c r="Q69" s="77">
        <f t="shared" si="22"/>
        <v>0</v>
      </c>
      <c r="R69" s="77">
        <f t="shared" si="22"/>
        <v>161101605.49619821</v>
      </c>
      <c r="S69" s="77">
        <f t="shared" si="22"/>
        <v>0</v>
      </c>
      <c r="T69" s="77">
        <f t="shared" si="22"/>
        <v>275500316.31922829</v>
      </c>
      <c r="U69" s="77">
        <f t="shared" si="22"/>
        <v>438423397.80823392</v>
      </c>
      <c r="V69" s="77">
        <f t="shared" si="22"/>
        <v>75736072.29061836</v>
      </c>
      <c r="W69" s="77">
        <f t="shared" si="22"/>
        <v>115092781.63131401</v>
      </c>
      <c r="X69" s="77">
        <f t="shared" si="22"/>
        <v>104690101.93262604</v>
      </c>
      <c r="Y69" s="77">
        <f t="shared" si="22"/>
        <v>73215269.23630555</v>
      </c>
      <c r="Z69" s="77">
        <f t="shared" si="22"/>
        <v>36360071.655844547</v>
      </c>
      <c r="AA69" s="77">
        <f t="shared" si="22"/>
        <v>42176667.513765797</v>
      </c>
      <c r="AB69" s="77">
        <f t="shared" si="22"/>
        <v>115567184.76096536</v>
      </c>
      <c r="AC69" s="77">
        <f t="shared" si="22"/>
        <v>0</v>
      </c>
      <c r="AD69" s="77">
        <f t="shared" si="22"/>
        <v>0</v>
      </c>
      <c r="AE69" s="77">
        <f t="shared" si="22"/>
        <v>0</v>
      </c>
      <c r="AF69" s="77">
        <f>SUM(H69:AE69)</f>
        <v>4331626533.7946157</v>
      </c>
      <c r="AG69" s="90" t="str">
        <f>IF(ABS(AF69-F69)&lt;1,"ok","err")</f>
        <v>ok</v>
      </c>
    </row>
    <row r="70" spans="1:33">
      <c r="A70" s="58"/>
      <c r="B70" s="58"/>
      <c r="AG70" s="56"/>
    </row>
    <row r="71" spans="1:33" ht="15">
      <c r="A71" s="57"/>
      <c r="B71" s="58"/>
      <c r="AG71" s="56"/>
    </row>
    <row r="72" spans="1:33" ht="15">
      <c r="A72" s="57" t="s">
        <v>961</v>
      </c>
      <c r="B72" s="58"/>
      <c r="AG72" s="56"/>
    </row>
    <row r="73" spans="1:33" ht="15">
      <c r="A73" s="57"/>
      <c r="B73" s="58"/>
      <c r="AG73" s="56"/>
    </row>
    <row r="74" spans="1:33">
      <c r="A74" s="58"/>
      <c r="B74" s="58" t="s">
        <v>319</v>
      </c>
      <c r="C74" s="42" t="s">
        <v>123</v>
      </c>
      <c r="D74" s="42" t="s">
        <v>638</v>
      </c>
      <c r="F74" s="73">
        <v>67084847.629999995</v>
      </c>
      <c r="H74" s="61">
        <f t="shared" ref="H74:Q77" si="23">IF(VLOOKUP($D74,$C$6:$AE$653,H$2,)=0,0,((VLOOKUP($D74,$C$6:$AE$653,H$2,)/VLOOKUP($D74,$C$6:$AE$653,4,))*$F74))</f>
        <v>23063858.157510284</v>
      </c>
      <c r="I74" s="61">
        <f t="shared" si="23"/>
        <v>24160851.231272571</v>
      </c>
      <c r="J74" s="61">
        <f t="shared" si="23"/>
        <v>19860138.24121714</v>
      </c>
      <c r="K74" s="61">
        <f t="shared" si="23"/>
        <v>0</v>
      </c>
      <c r="L74" s="61">
        <f t="shared" si="23"/>
        <v>0</v>
      </c>
      <c r="M74" s="61">
        <f t="shared" si="23"/>
        <v>0</v>
      </c>
      <c r="N74" s="61">
        <f t="shared" si="23"/>
        <v>0</v>
      </c>
      <c r="O74" s="61">
        <f t="shared" si="23"/>
        <v>0</v>
      </c>
      <c r="P74" s="61">
        <f t="shared" si="23"/>
        <v>0</v>
      </c>
      <c r="Q74" s="61">
        <f t="shared" si="23"/>
        <v>0</v>
      </c>
      <c r="R74" s="61">
        <f t="shared" ref="R74:AE77" si="24">IF(VLOOKUP($D74,$C$6:$AE$653,R$2,)=0,0,((VLOOKUP($D74,$C$6:$AE$653,R$2,)/VLOOKUP($D74,$C$6:$AE$653,4,))*$F74))</f>
        <v>0</v>
      </c>
      <c r="S74" s="61">
        <f t="shared" si="24"/>
        <v>0</v>
      </c>
      <c r="T74" s="61">
        <f t="shared" si="24"/>
        <v>0</v>
      </c>
      <c r="U74" s="61">
        <f t="shared" si="24"/>
        <v>0</v>
      </c>
      <c r="V74" s="61">
        <f t="shared" si="24"/>
        <v>0</v>
      </c>
      <c r="W74" s="61">
        <f t="shared" si="24"/>
        <v>0</v>
      </c>
      <c r="X74" s="61">
        <f t="shared" si="24"/>
        <v>0</v>
      </c>
      <c r="Y74" s="61">
        <f t="shared" si="24"/>
        <v>0</v>
      </c>
      <c r="Z74" s="61">
        <f t="shared" si="24"/>
        <v>0</v>
      </c>
      <c r="AA74" s="61">
        <f t="shared" si="24"/>
        <v>0</v>
      </c>
      <c r="AB74" s="61">
        <f t="shared" si="24"/>
        <v>0</v>
      </c>
      <c r="AC74" s="61">
        <f t="shared" si="24"/>
        <v>0</v>
      </c>
      <c r="AD74" s="61">
        <f t="shared" si="24"/>
        <v>0</v>
      </c>
      <c r="AE74" s="61">
        <f t="shared" si="24"/>
        <v>0</v>
      </c>
      <c r="AF74" s="61">
        <f>SUM(H74:AE74)</f>
        <v>67084847.629999995</v>
      </c>
      <c r="AG74" s="56" t="str">
        <f>IF(ABS(AF74-F74)&lt;1,"ok","err")</f>
        <v>ok</v>
      </c>
    </row>
    <row r="75" spans="1:33">
      <c r="A75" s="58"/>
      <c r="B75" s="58" t="s">
        <v>24</v>
      </c>
      <c r="C75" s="42" t="s">
        <v>124</v>
      </c>
      <c r="D75" s="42" t="s">
        <v>1162</v>
      </c>
      <c r="F75" s="76">
        <v>6861293.7046153834</v>
      </c>
      <c r="H75" s="61">
        <f t="shared" si="23"/>
        <v>0</v>
      </c>
      <c r="I75" s="61">
        <f t="shared" si="23"/>
        <v>0</v>
      </c>
      <c r="J75" s="61">
        <f t="shared" si="23"/>
        <v>0</v>
      </c>
      <c r="K75" s="61">
        <f t="shared" si="23"/>
        <v>0</v>
      </c>
      <c r="L75" s="61">
        <f t="shared" si="23"/>
        <v>0</v>
      </c>
      <c r="M75" s="61">
        <f t="shared" si="23"/>
        <v>0</v>
      </c>
      <c r="N75" s="61">
        <f t="shared" si="23"/>
        <v>6861293.7046153834</v>
      </c>
      <c r="O75" s="61">
        <f t="shared" si="23"/>
        <v>0</v>
      </c>
      <c r="P75" s="61">
        <f t="shared" si="23"/>
        <v>0</v>
      </c>
      <c r="Q75" s="61">
        <f t="shared" si="23"/>
        <v>0</v>
      </c>
      <c r="R75" s="61">
        <f t="shared" si="24"/>
        <v>0</v>
      </c>
      <c r="S75" s="61">
        <f t="shared" si="24"/>
        <v>0</v>
      </c>
      <c r="T75" s="61">
        <f t="shared" si="24"/>
        <v>0</v>
      </c>
      <c r="U75" s="61">
        <f t="shared" si="24"/>
        <v>0</v>
      </c>
      <c r="V75" s="61">
        <f t="shared" si="24"/>
        <v>0</v>
      </c>
      <c r="W75" s="61">
        <f t="shared" si="24"/>
        <v>0</v>
      </c>
      <c r="X75" s="61">
        <f t="shared" si="24"/>
        <v>0</v>
      </c>
      <c r="Y75" s="61">
        <f t="shared" si="24"/>
        <v>0</v>
      </c>
      <c r="Z75" s="61">
        <f t="shared" si="24"/>
        <v>0</v>
      </c>
      <c r="AA75" s="61">
        <f t="shared" si="24"/>
        <v>0</v>
      </c>
      <c r="AB75" s="61">
        <f t="shared" si="24"/>
        <v>0</v>
      </c>
      <c r="AC75" s="61">
        <f t="shared" si="24"/>
        <v>0</v>
      </c>
      <c r="AD75" s="61">
        <f t="shared" si="24"/>
        <v>0</v>
      </c>
      <c r="AE75" s="61">
        <f t="shared" si="24"/>
        <v>0</v>
      </c>
      <c r="AF75" s="61">
        <f>SUM(H75:AE75)</f>
        <v>6861293.7046153834</v>
      </c>
      <c r="AG75" s="56" t="str">
        <f>IF(ABS(AF75-F75)&lt;1,"ok","err")</f>
        <v>ok</v>
      </c>
    </row>
    <row r="76" spans="1:33">
      <c r="A76" s="58"/>
      <c r="B76" s="58" t="s">
        <v>1232</v>
      </c>
      <c r="C76" s="42" t="s">
        <v>125</v>
      </c>
      <c r="D76" s="42" t="s">
        <v>935</v>
      </c>
      <c r="F76" s="76">
        <v>30927920.5776923</v>
      </c>
      <c r="H76" s="61">
        <f t="shared" si="23"/>
        <v>0</v>
      </c>
      <c r="I76" s="61">
        <f t="shared" si="23"/>
        <v>0</v>
      </c>
      <c r="J76" s="61">
        <f t="shared" si="23"/>
        <v>0</v>
      </c>
      <c r="K76" s="61">
        <f t="shared" si="23"/>
        <v>0</v>
      </c>
      <c r="L76" s="61">
        <f t="shared" si="23"/>
        <v>0</v>
      </c>
      <c r="M76" s="61">
        <f t="shared" si="23"/>
        <v>0</v>
      </c>
      <c r="N76" s="61">
        <f t="shared" si="23"/>
        <v>0</v>
      </c>
      <c r="O76" s="61">
        <f t="shared" si="23"/>
        <v>0</v>
      </c>
      <c r="P76" s="61">
        <f t="shared" si="23"/>
        <v>0</v>
      </c>
      <c r="Q76" s="61">
        <f t="shared" si="23"/>
        <v>0</v>
      </c>
      <c r="R76" s="61">
        <f t="shared" si="24"/>
        <v>3465236.9772077077</v>
      </c>
      <c r="S76" s="61">
        <f t="shared" si="24"/>
        <v>0</v>
      </c>
      <c r="T76" s="61">
        <f t="shared" si="24"/>
        <v>5925911.6655068891</v>
      </c>
      <c r="U76" s="61">
        <f t="shared" si="24"/>
        <v>9430327.929252008</v>
      </c>
      <c r="V76" s="61">
        <f t="shared" si="24"/>
        <v>1629055.3865158102</v>
      </c>
      <c r="W76" s="61">
        <f t="shared" si="24"/>
        <v>2475603.8991053565</v>
      </c>
      <c r="X76" s="61">
        <f t="shared" si="24"/>
        <v>2251846.0399399363</v>
      </c>
      <c r="Y76" s="61">
        <f t="shared" si="24"/>
        <v>1574833.8290759688</v>
      </c>
      <c r="Z76" s="61">
        <f t="shared" si="24"/>
        <v>782091.92520261847</v>
      </c>
      <c r="AA76" s="61">
        <f t="shared" si="24"/>
        <v>907204.78789732046</v>
      </c>
      <c r="AB76" s="61">
        <f t="shared" si="24"/>
        <v>2485808.1379886856</v>
      </c>
      <c r="AC76" s="61">
        <f t="shared" si="24"/>
        <v>0</v>
      </c>
      <c r="AD76" s="61">
        <f t="shared" si="24"/>
        <v>0</v>
      </c>
      <c r="AE76" s="61">
        <f t="shared" si="24"/>
        <v>0</v>
      </c>
      <c r="AF76" s="61">
        <f>SUM(H76:AE76)</f>
        <v>30927920.5776923</v>
      </c>
      <c r="AG76" s="56" t="str">
        <f>IF(ABS(AF76-F76)&lt;1,"ok","err")</f>
        <v>ok</v>
      </c>
    </row>
    <row r="77" spans="1:33">
      <c r="A77" s="58"/>
      <c r="B77" s="58" t="s">
        <v>1267</v>
      </c>
      <c r="C77" s="42" t="s">
        <v>126</v>
      </c>
      <c r="D77" s="42" t="s">
        <v>1163</v>
      </c>
      <c r="F77" s="76">
        <f>454671+18212996</f>
        <v>18667667</v>
      </c>
      <c r="H77" s="61">
        <f t="shared" si="23"/>
        <v>3599855.4435847811</v>
      </c>
      <c r="I77" s="61">
        <f t="shared" si="23"/>
        <v>3771076.4275671188</v>
      </c>
      <c r="J77" s="61">
        <f t="shared" si="23"/>
        <v>3099812.1073126411</v>
      </c>
      <c r="K77" s="61">
        <f t="shared" si="23"/>
        <v>0</v>
      </c>
      <c r="L77" s="61">
        <f t="shared" si="23"/>
        <v>0</v>
      </c>
      <c r="M77" s="61">
        <f t="shared" si="23"/>
        <v>0</v>
      </c>
      <c r="N77" s="61">
        <f t="shared" si="23"/>
        <v>2008373.8322510538</v>
      </c>
      <c r="O77" s="61">
        <f t="shared" si="23"/>
        <v>0</v>
      </c>
      <c r="P77" s="61">
        <f t="shared" si="23"/>
        <v>0</v>
      </c>
      <c r="Q77" s="61">
        <f t="shared" si="23"/>
        <v>0</v>
      </c>
      <c r="R77" s="61">
        <f t="shared" si="24"/>
        <v>693379.60927915748</v>
      </c>
      <c r="S77" s="61">
        <f t="shared" si="24"/>
        <v>0</v>
      </c>
      <c r="T77" s="61">
        <f t="shared" si="24"/>
        <v>1185750.452935236</v>
      </c>
      <c r="U77" s="61">
        <f t="shared" si="24"/>
        <v>1886969.6756578116</v>
      </c>
      <c r="V77" s="61">
        <f t="shared" si="24"/>
        <v>325967.25558049284</v>
      </c>
      <c r="W77" s="61">
        <f t="shared" si="24"/>
        <v>495358.11708751175</v>
      </c>
      <c r="X77" s="61">
        <f t="shared" si="24"/>
        <v>450585.09348718089</v>
      </c>
      <c r="Y77" s="61">
        <f t="shared" si="24"/>
        <v>315117.74584726826</v>
      </c>
      <c r="Z77" s="61">
        <f t="shared" si="24"/>
        <v>156493.36454742291</v>
      </c>
      <c r="AA77" s="61">
        <f t="shared" si="24"/>
        <v>181527.93171314479</v>
      </c>
      <c r="AB77" s="61">
        <f t="shared" si="24"/>
        <v>497399.94314917841</v>
      </c>
      <c r="AC77" s="61">
        <f t="shared" si="24"/>
        <v>0</v>
      </c>
      <c r="AD77" s="61">
        <f t="shared" si="24"/>
        <v>0</v>
      </c>
      <c r="AE77" s="61">
        <f t="shared" si="24"/>
        <v>0</v>
      </c>
      <c r="AF77" s="61">
        <f>SUM(H77:AE77)</f>
        <v>18667667.000000004</v>
      </c>
      <c r="AG77" s="56" t="str">
        <f>IF(ABS(AF77-F77)&lt;1,"ok","err")</f>
        <v>ok</v>
      </c>
    </row>
    <row r="78" spans="1:33">
      <c r="A78" s="58"/>
      <c r="B78" s="58"/>
      <c r="F78" s="76"/>
      <c r="AF78" s="61"/>
      <c r="AG78" s="56"/>
    </row>
    <row r="79" spans="1:33" ht="15">
      <c r="A79" s="186" t="s">
        <v>962</v>
      </c>
      <c r="B79" s="58"/>
      <c r="C79" s="42" t="s">
        <v>963</v>
      </c>
      <c r="F79" s="73">
        <f>SUM(F74:F77)</f>
        <v>123541728.91230768</v>
      </c>
      <c r="G79" s="60"/>
      <c r="H79" s="60">
        <f t="shared" ref="H79:AE79" si="25">SUM(H74:H77)</f>
        <v>26663713.601095065</v>
      </c>
      <c r="I79" s="60">
        <f t="shared" si="25"/>
        <v>27931927.658839688</v>
      </c>
      <c r="J79" s="60">
        <f t="shared" si="25"/>
        <v>22959950.348529782</v>
      </c>
      <c r="K79" s="60">
        <f t="shared" si="25"/>
        <v>0</v>
      </c>
      <c r="L79" s="60">
        <f t="shared" si="25"/>
        <v>0</v>
      </c>
      <c r="M79" s="60">
        <f t="shared" si="25"/>
        <v>0</v>
      </c>
      <c r="N79" s="60">
        <f t="shared" si="25"/>
        <v>8869667.5368664376</v>
      </c>
      <c r="O79" s="60">
        <f t="shared" si="25"/>
        <v>0</v>
      </c>
      <c r="P79" s="60">
        <f t="shared" si="25"/>
        <v>0</v>
      </c>
      <c r="Q79" s="60">
        <f t="shared" si="25"/>
        <v>0</v>
      </c>
      <c r="R79" s="60">
        <f t="shared" si="25"/>
        <v>4158616.5864868653</v>
      </c>
      <c r="S79" s="60">
        <f t="shared" si="25"/>
        <v>0</v>
      </c>
      <c r="T79" s="60">
        <f t="shared" si="25"/>
        <v>7111662.1184421256</v>
      </c>
      <c r="U79" s="60">
        <f t="shared" si="25"/>
        <v>11317297.604909819</v>
      </c>
      <c r="V79" s="60">
        <f t="shared" si="25"/>
        <v>1955022.6420963029</v>
      </c>
      <c r="W79" s="60">
        <f t="shared" si="25"/>
        <v>2970962.0161928684</v>
      </c>
      <c r="X79" s="60">
        <f t="shared" si="25"/>
        <v>2702431.133427117</v>
      </c>
      <c r="Y79" s="60">
        <f t="shared" si="25"/>
        <v>1889951.5749232371</v>
      </c>
      <c r="Z79" s="60">
        <f t="shared" si="25"/>
        <v>938585.28975004144</v>
      </c>
      <c r="AA79" s="60">
        <f t="shared" si="25"/>
        <v>1088732.7196104652</v>
      </c>
      <c r="AB79" s="60">
        <f t="shared" si="25"/>
        <v>2983208.0811378639</v>
      </c>
      <c r="AC79" s="60">
        <f t="shared" si="25"/>
        <v>0</v>
      </c>
      <c r="AD79" s="60">
        <f t="shared" si="25"/>
        <v>0</v>
      </c>
      <c r="AE79" s="60">
        <f t="shared" si="25"/>
        <v>0</v>
      </c>
      <c r="AF79" s="61">
        <f>SUM(H79:AE79)</f>
        <v>123541728.91230766</v>
      </c>
      <c r="AG79" s="56" t="str">
        <f>IF(ABS(AF79-F79)&lt;1,"ok","err")</f>
        <v>ok</v>
      </c>
    </row>
    <row r="80" spans="1:33" ht="15">
      <c r="A80" s="186"/>
      <c r="B80" s="58"/>
      <c r="F80" s="73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1"/>
      <c r="AG80" s="56"/>
    </row>
    <row r="81" spans="1:37" ht="15">
      <c r="A81" s="63" t="s">
        <v>1141</v>
      </c>
      <c r="B81" s="58"/>
      <c r="F81" s="73">
        <f>F69+F79</f>
        <v>4455168262.7069235</v>
      </c>
      <c r="G81" s="60"/>
      <c r="H81" s="60">
        <f t="shared" ref="H81:AE81" si="26">H69+H79</f>
        <v>861440246.30449092</v>
      </c>
      <c r="I81" s="60">
        <f t="shared" si="26"/>
        <v>902413182.28087652</v>
      </c>
      <c r="J81" s="60">
        <f t="shared" si="26"/>
        <v>741780592.87900853</v>
      </c>
      <c r="K81" s="60">
        <f t="shared" si="26"/>
        <v>0</v>
      </c>
      <c r="L81" s="60">
        <f t="shared" si="26"/>
        <v>0</v>
      </c>
      <c r="M81" s="60">
        <f t="shared" si="26"/>
        <v>0</v>
      </c>
      <c r="N81" s="60">
        <f t="shared" si="26"/>
        <v>474554302.83047062</v>
      </c>
      <c r="O81" s="60">
        <f t="shared" si="26"/>
        <v>0</v>
      </c>
      <c r="P81" s="60">
        <f t="shared" si="26"/>
        <v>0</v>
      </c>
      <c r="Q81" s="60">
        <f t="shared" si="26"/>
        <v>0</v>
      </c>
      <c r="R81" s="60">
        <f t="shared" si="26"/>
        <v>165260222.08268508</v>
      </c>
      <c r="S81" s="60">
        <f t="shared" si="26"/>
        <v>0</v>
      </c>
      <c r="T81" s="60">
        <f t="shared" si="26"/>
        <v>282611978.43767041</v>
      </c>
      <c r="U81" s="60">
        <f t="shared" si="26"/>
        <v>449740695.41314375</v>
      </c>
      <c r="V81" s="60">
        <f t="shared" si="26"/>
        <v>77691094.932714656</v>
      </c>
      <c r="W81" s="60">
        <f t="shared" si="26"/>
        <v>118063743.64750688</v>
      </c>
      <c r="X81" s="60">
        <f t="shared" si="26"/>
        <v>107392533.06605315</v>
      </c>
      <c r="Y81" s="60">
        <f t="shared" si="26"/>
        <v>75105220.811228782</v>
      </c>
      <c r="Z81" s="60">
        <f t="shared" si="26"/>
        <v>37298656.945594586</v>
      </c>
      <c r="AA81" s="60">
        <f t="shared" si="26"/>
        <v>43265400.233376265</v>
      </c>
      <c r="AB81" s="60">
        <f t="shared" si="26"/>
        <v>118550392.84210323</v>
      </c>
      <c r="AC81" s="60">
        <f t="shared" si="26"/>
        <v>0</v>
      </c>
      <c r="AD81" s="60">
        <f t="shared" si="26"/>
        <v>0</v>
      </c>
      <c r="AE81" s="60">
        <f t="shared" si="26"/>
        <v>0</v>
      </c>
      <c r="AF81" s="61">
        <f>SUM(H81:AE81)</f>
        <v>4455168262.7069225</v>
      </c>
      <c r="AG81" s="56" t="str">
        <f>IF(ABS(AF81-F81)&lt;1,"ok","err")</f>
        <v>ok</v>
      </c>
    </row>
    <row r="82" spans="1:37" ht="15">
      <c r="A82" s="63"/>
      <c r="B82" s="58"/>
      <c r="F82" s="73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1"/>
      <c r="AG82" s="56"/>
    </row>
    <row r="83" spans="1:37" ht="15">
      <c r="A83" s="63"/>
      <c r="B83" s="58"/>
      <c r="F83" s="73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2"/>
      <c r="AA83" s="62">
        <f>R81+T81+U81+V81+W81+X81+Y81+Z81+AA81</f>
        <v>1356429545.5699735</v>
      </c>
      <c r="AB83" s="60"/>
      <c r="AC83" s="60"/>
      <c r="AD83" s="60"/>
      <c r="AE83" s="60"/>
      <c r="AF83" s="61"/>
      <c r="AG83" s="56"/>
    </row>
    <row r="84" spans="1:37" ht="15">
      <c r="A84" s="63"/>
      <c r="B84" s="58"/>
      <c r="F84" s="73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1"/>
      <c r="AG84" s="56"/>
    </row>
    <row r="85" spans="1:37" ht="15">
      <c r="A85" s="63"/>
      <c r="B85" s="58"/>
      <c r="F85" s="73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1"/>
      <c r="AG85" s="56"/>
    </row>
    <row r="86" spans="1:37" ht="15">
      <c r="A86" s="63"/>
      <c r="B86" s="58"/>
      <c r="F86" s="73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1"/>
      <c r="AG86" s="56"/>
    </row>
    <row r="87" spans="1:37" ht="15">
      <c r="A87" s="63"/>
      <c r="B87" s="58"/>
      <c r="F87" s="73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1"/>
      <c r="AG87" s="56"/>
    </row>
    <row r="88" spans="1:37" ht="15">
      <c r="A88" s="63"/>
      <c r="B88" s="58"/>
      <c r="F88" s="73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1"/>
      <c r="AG88" s="56"/>
    </row>
    <row r="89" spans="1:37" ht="15">
      <c r="A89" s="63"/>
      <c r="B89" s="58"/>
      <c r="F89" s="73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1"/>
      <c r="AG89" s="56"/>
    </row>
    <row r="90" spans="1:37" ht="15">
      <c r="A90" s="63"/>
      <c r="B90" s="58"/>
      <c r="F90" s="73"/>
      <c r="G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1"/>
      <c r="AG90" s="56"/>
      <c r="AH90" s="60"/>
      <c r="AI90" s="60"/>
      <c r="AJ90" s="60"/>
      <c r="AK90" s="60"/>
    </row>
    <row r="91" spans="1:37">
      <c r="A91" s="58"/>
      <c r="B91" s="58"/>
      <c r="AG91" s="56"/>
      <c r="AH91" s="62"/>
    </row>
    <row r="92" spans="1:37" ht="15">
      <c r="A92" s="57" t="s">
        <v>965</v>
      </c>
      <c r="B92" s="58"/>
      <c r="AG92" s="56"/>
      <c r="AH92" s="62"/>
      <c r="AI92" s="62"/>
    </row>
    <row r="93" spans="1:37">
      <c r="A93" s="58"/>
      <c r="B93" s="58"/>
      <c r="AG93" s="56"/>
      <c r="AI93" s="62"/>
    </row>
    <row r="94" spans="1:37" ht="15">
      <c r="A94" s="57" t="s">
        <v>966</v>
      </c>
      <c r="B94" s="58"/>
      <c r="AG94" s="56"/>
    </row>
    <row r="95" spans="1:37">
      <c r="A95" s="58" t="s">
        <v>934</v>
      </c>
      <c r="B95" s="58"/>
      <c r="F95" s="77">
        <f>F69</f>
        <v>4331626533.7946157</v>
      </c>
      <c r="G95" s="62"/>
      <c r="H95" s="62">
        <f t="shared" ref="H95:M95" si="27">H69</f>
        <v>834776532.70339584</v>
      </c>
      <c r="I95" s="62">
        <f t="shared" si="27"/>
        <v>874481254.62203681</v>
      </c>
      <c r="J95" s="62">
        <f t="shared" si="27"/>
        <v>718820642.53047872</v>
      </c>
      <c r="K95" s="62">
        <f t="shared" si="27"/>
        <v>0</v>
      </c>
      <c r="L95" s="62">
        <f t="shared" si="27"/>
        <v>0</v>
      </c>
      <c r="M95" s="62">
        <f t="shared" si="27"/>
        <v>0</v>
      </c>
      <c r="N95" s="62">
        <f>N69</f>
        <v>465684635.2936042</v>
      </c>
      <c r="O95" s="62">
        <f>O69</f>
        <v>0</v>
      </c>
      <c r="P95" s="62">
        <f>P69</f>
        <v>0</v>
      </c>
      <c r="Q95" s="62">
        <f t="shared" ref="Q95:AB95" si="28">Q69</f>
        <v>0</v>
      </c>
      <c r="R95" s="62">
        <f t="shared" si="28"/>
        <v>161101605.49619821</v>
      </c>
      <c r="S95" s="62">
        <f t="shared" si="28"/>
        <v>0</v>
      </c>
      <c r="T95" s="62">
        <f t="shared" si="28"/>
        <v>275500316.31922829</v>
      </c>
      <c r="U95" s="62">
        <f t="shared" si="28"/>
        <v>438423397.80823392</v>
      </c>
      <c r="V95" s="62">
        <f t="shared" si="28"/>
        <v>75736072.29061836</v>
      </c>
      <c r="W95" s="62">
        <f t="shared" si="28"/>
        <v>115092781.63131401</v>
      </c>
      <c r="X95" s="62">
        <f t="shared" si="28"/>
        <v>104690101.93262604</v>
      </c>
      <c r="Y95" s="62">
        <f t="shared" si="28"/>
        <v>73215269.23630555</v>
      </c>
      <c r="Z95" s="62">
        <f t="shared" si="28"/>
        <v>36360071.655844547</v>
      </c>
      <c r="AA95" s="62">
        <f t="shared" si="28"/>
        <v>42176667.513765797</v>
      </c>
      <c r="AB95" s="62">
        <f t="shared" si="28"/>
        <v>115567184.76096536</v>
      </c>
      <c r="AC95" s="62">
        <f>AC69</f>
        <v>0</v>
      </c>
      <c r="AD95" s="62">
        <f>AD69</f>
        <v>0</v>
      </c>
      <c r="AE95" s="62">
        <f>AE69</f>
        <v>0</v>
      </c>
      <c r="AF95" s="61">
        <f>SUM(H95:AE95)</f>
        <v>4331626533.7946157</v>
      </c>
      <c r="AG95" s="56" t="str">
        <f>IF(ABS(AF95-F95)&lt;1,"ok","err")</f>
        <v>ok</v>
      </c>
    </row>
    <row r="96" spans="1:37">
      <c r="A96" s="58" t="s">
        <v>961</v>
      </c>
      <c r="B96" s="58"/>
      <c r="F96" s="76">
        <f>F79</f>
        <v>123541728.91230768</v>
      </c>
      <c r="G96" s="65"/>
      <c r="H96" s="65">
        <f t="shared" ref="H96:AE96" si="29">H79</f>
        <v>26663713.601095065</v>
      </c>
      <c r="I96" s="65">
        <f t="shared" si="29"/>
        <v>27931927.658839688</v>
      </c>
      <c r="J96" s="65">
        <f t="shared" si="29"/>
        <v>22959950.348529782</v>
      </c>
      <c r="K96" s="65">
        <f>K79</f>
        <v>0</v>
      </c>
      <c r="L96" s="65">
        <f t="shared" si="29"/>
        <v>0</v>
      </c>
      <c r="M96" s="65">
        <f t="shared" si="29"/>
        <v>0</v>
      </c>
      <c r="N96" s="65">
        <f>N79</f>
        <v>8869667.5368664376</v>
      </c>
      <c r="O96" s="65">
        <f>O79</f>
        <v>0</v>
      </c>
      <c r="P96" s="65">
        <f>P79</f>
        <v>0</v>
      </c>
      <c r="Q96" s="65">
        <f t="shared" si="29"/>
        <v>0</v>
      </c>
      <c r="R96" s="65">
        <f>R79</f>
        <v>4158616.5864868653</v>
      </c>
      <c r="S96" s="65">
        <f t="shared" si="29"/>
        <v>0</v>
      </c>
      <c r="T96" s="65">
        <f t="shared" si="29"/>
        <v>7111662.1184421256</v>
      </c>
      <c r="U96" s="65">
        <f>U79</f>
        <v>11317297.604909819</v>
      </c>
      <c r="V96" s="65">
        <f>V79</f>
        <v>1955022.6420963029</v>
      </c>
      <c r="W96" s="65">
        <f>W79</f>
        <v>2970962.0161928684</v>
      </c>
      <c r="X96" s="65">
        <f t="shared" si="29"/>
        <v>2702431.133427117</v>
      </c>
      <c r="Y96" s="65">
        <f t="shared" si="29"/>
        <v>1889951.5749232371</v>
      </c>
      <c r="Z96" s="65">
        <f>Z79</f>
        <v>938585.28975004144</v>
      </c>
      <c r="AA96" s="65">
        <f>AA79</f>
        <v>1088732.7196104652</v>
      </c>
      <c r="AB96" s="65">
        <f t="shared" si="29"/>
        <v>2983208.0811378639</v>
      </c>
      <c r="AC96" s="65">
        <f t="shared" si="29"/>
        <v>0</v>
      </c>
      <c r="AD96" s="65">
        <f t="shared" si="29"/>
        <v>0</v>
      </c>
      <c r="AE96" s="61">
        <f t="shared" si="29"/>
        <v>0</v>
      </c>
      <c r="AF96" s="61">
        <f>SUM(H96:AE96)</f>
        <v>123541728.91230766</v>
      </c>
      <c r="AG96" s="56" t="str">
        <f>IF(ABS(AF96-F96)&lt;1,"ok","err")</f>
        <v>ok</v>
      </c>
    </row>
    <row r="97" spans="1:33">
      <c r="A97" s="58"/>
      <c r="B97" s="58"/>
      <c r="W97" s="42"/>
      <c r="AF97" s="61"/>
      <c r="AG97" s="56"/>
    </row>
    <row r="98" spans="1:33" ht="15">
      <c r="A98" s="186" t="s">
        <v>967</v>
      </c>
      <c r="B98" s="58"/>
      <c r="C98" s="42" t="s">
        <v>968</v>
      </c>
      <c r="F98" s="77">
        <f>F95+F96</f>
        <v>4455168262.7069235</v>
      </c>
      <c r="G98" s="62"/>
      <c r="H98" s="62">
        <f t="shared" ref="H98:AE98" si="30">H95+H96</f>
        <v>861440246.30449092</v>
      </c>
      <c r="I98" s="62">
        <f t="shared" si="30"/>
        <v>902413182.28087652</v>
      </c>
      <c r="J98" s="62">
        <f t="shared" si="30"/>
        <v>741780592.87900853</v>
      </c>
      <c r="K98" s="62">
        <f>K95+K96</f>
        <v>0</v>
      </c>
      <c r="L98" s="62">
        <f t="shared" si="30"/>
        <v>0</v>
      </c>
      <c r="M98" s="62">
        <f t="shared" si="30"/>
        <v>0</v>
      </c>
      <c r="N98" s="62">
        <f t="shared" si="30"/>
        <v>474554302.83047062</v>
      </c>
      <c r="O98" s="62">
        <f>O95+O96</f>
        <v>0</v>
      </c>
      <c r="P98" s="62">
        <f>P95+P96</f>
        <v>0</v>
      </c>
      <c r="Q98" s="62">
        <f t="shared" si="30"/>
        <v>0</v>
      </c>
      <c r="R98" s="62">
        <f>R95+R96</f>
        <v>165260222.08268508</v>
      </c>
      <c r="S98" s="62">
        <f t="shared" si="30"/>
        <v>0</v>
      </c>
      <c r="T98" s="62">
        <f t="shared" si="30"/>
        <v>282611978.43767041</v>
      </c>
      <c r="U98" s="62">
        <f>U95+U96</f>
        <v>449740695.41314375</v>
      </c>
      <c r="V98" s="62">
        <f>V95+V96</f>
        <v>77691094.932714656</v>
      </c>
      <c r="W98" s="62">
        <f>W95+W96</f>
        <v>118063743.64750688</v>
      </c>
      <c r="X98" s="62">
        <f t="shared" si="30"/>
        <v>107392533.06605315</v>
      </c>
      <c r="Y98" s="62">
        <f t="shared" si="30"/>
        <v>75105220.811228782</v>
      </c>
      <c r="Z98" s="62">
        <f>Z95+Z96</f>
        <v>37298656.945594586</v>
      </c>
      <c r="AA98" s="62">
        <f>AA95+AA96</f>
        <v>43265400.233376265</v>
      </c>
      <c r="AB98" s="62">
        <f t="shared" si="30"/>
        <v>118550392.84210323</v>
      </c>
      <c r="AC98" s="62">
        <f t="shared" si="30"/>
        <v>0</v>
      </c>
      <c r="AD98" s="62">
        <f t="shared" si="30"/>
        <v>0</v>
      </c>
      <c r="AE98" s="62">
        <f t="shared" si="30"/>
        <v>0</v>
      </c>
      <c r="AF98" s="61">
        <f>SUM(H98:AE98)</f>
        <v>4455168262.7069225</v>
      </c>
      <c r="AG98" s="56" t="str">
        <f>IF(ABS(AF98-F98)&lt;1,"ok","err")</f>
        <v>ok</v>
      </c>
    </row>
    <row r="99" spans="1:33">
      <c r="A99" s="58"/>
      <c r="B99" s="58"/>
      <c r="W99" s="42"/>
      <c r="AG99" s="56"/>
    </row>
    <row r="100" spans="1:33" ht="15">
      <c r="A100" s="187" t="s">
        <v>756</v>
      </c>
      <c r="B100" s="58"/>
      <c r="W100" s="42"/>
      <c r="AG100" s="56"/>
    </row>
    <row r="101" spans="1:33">
      <c r="A101" s="66" t="s">
        <v>622</v>
      </c>
      <c r="B101" s="58"/>
      <c r="C101" s="42" t="s">
        <v>2</v>
      </c>
      <c r="D101" s="42" t="s">
        <v>638</v>
      </c>
      <c r="F101" s="73">
        <f>777567688+13089605+113284845</f>
        <v>903942138</v>
      </c>
      <c r="H101" s="61">
        <f t="shared" ref="H101:Q105" si="31">IF(VLOOKUP($D101,$C$6:$AE$653,H$2,)=0,0,((VLOOKUP($D101,$C$6:$AE$653,H$2,)/VLOOKUP($D101,$C$6:$AE$653,4,))*$F101))</f>
        <v>310776486.64294338</v>
      </c>
      <c r="I101" s="61">
        <f t="shared" si="31"/>
        <v>325558040.14571124</v>
      </c>
      <c r="J101" s="61">
        <f t="shared" si="31"/>
        <v>267607611.21134531</v>
      </c>
      <c r="K101" s="61">
        <f t="shared" si="31"/>
        <v>0</v>
      </c>
      <c r="L101" s="61">
        <f t="shared" si="31"/>
        <v>0</v>
      </c>
      <c r="M101" s="61">
        <f t="shared" si="31"/>
        <v>0</v>
      </c>
      <c r="N101" s="61">
        <f t="shared" si="31"/>
        <v>0</v>
      </c>
      <c r="O101" s="61">
        <f t="shared" si="31"/>
        <v>0</v>
      </c>
      <c r="P101" s="61">
        <f t="shared" si="31"/>
        <v>0</v>
      </c>
      <c r="Q101" s="61">
        <f t="shared" si="31"/>
        <v>0</v>
      </c>
      <c r="R101" s="61">
        <f t="shared" ref="R101:AE105" si="32">IF(VLOOKUP($D101,$C$6:$AE$653,R$2,)=0,0,((VLOOKUP($D101,$C$6:$AE$653,R$2,)/VLOOKUP($D101,$C$6:$AE$653,4,))*$F101))</f>
        <v>0</v>
      </c>
      <c r="S101" s="61">
        <f t="shared" si="32"/>
        <v>0</v>
      </c>
      <c r="T101" s="61">
        <f t="shared" si="32"/>
        <v>0</v>
      </c>
      <c r="U101" s="61">
        <f t="shared" si="32"/>
        <v>0</v>
      </c>
      <c r="V101" s="61">
        <f t="shared" si="32"/>
        <v>0</v>
      </c>
      <c r="W101" s="61">
        <f t="shared" si="32"/>
        <v>0</v>
      </c>
      <c r="X101" s="61">
        <f t="shared" si="32"/>
        <v>0</v>
      </c>
      <c r="Y101" s="61">
        <f t="shared" si="32"/>
        <v>0</v>
      </c>
      <c r="Z101" s="61">
        <f t="shared" si="32"/>
        <v>0</v>
      </c>
      <c r="AA101" s="61">
        <f t="shared" si="32"/>
        <v>0</v>
      </c>
      <c r="AB101" s="61">
        <f t="shared" si="32"/>
        <v>0</v>
      </c>
      <c r="AC101" s="61">
        <f t="shared" si="32"/>
        <v>0</v>
      </c>
      <c r="AD101" s="61">
        <f t="shared" si="32"/>
        <v>0</v>
      </c>
      <c r="AE101" s="61">
        <f t="shared" si="32"/>
        <v>0</v>
      </c>
      <c r="AF101" s="61">
        <f>SUM(H101:AE101)</f>
        <v>903942137.99999988</v>
      </c>
      <c r="AG101" s="56" t="str">
        <f>IF(ABS(AF101-F101)&lt;1,"ok","err")</f>
        <v>ok</v>
      </c>
    </row>
    <row r="102" spans="1:33">
      <c r="A102" s="58" t="s">
        <v>618</v>
      </c>
      <c r="B102" s="58"/>
      <c r="C102" s="42" t="s">
        <v>3</v>
      </c>
      <c r="D102" s="42" t="s">
        <v>1161</v>
      </c>
      <c r="F102" s="76">
        <f>159969049</f>
        <v>159969049</v>
      </c>
      <c r="H102" s="61">
        <f t="shared" si="31"/>
        <v>0</v>
      </c>
      <c r="I102" s="61">
        <f t="shared" si="31"/>
        <v>0</v>
      </c>
      <c r="J102" s="61">
        <f t="shared" si="31"/>
        <v>0</v>
      </c>
      <c r="K102" s="61">
        <f t="shared" si="31"/>
        <v>0</v>
      </c>
      <c r="L102" s="61">
        <f t="shared" si="31"/>
        <v>0</v>
      </c>
      <c r="M102" s="61">
        <f t="shared" si="31"/>
        <v>0</v>
      </c>
      <c r="N102" s="61">
        <f t="shared" si="31"/>
        <v>159969049</v>
      </c>
      <c r="O102" s="61">
        <f t="shared" si="31"/>
        <v>0</v>
      </c>
      <c r="P102" s="61">
        <f t="shared" si="31"/>
        <v>0</v>
      </c>
      <c r="Q102" s="61">
        <f t="shared" si="31"/>
        <v>0</v>
      </c>
      <c r="R102" s="61">
        <f t="shared" si="32"/>
        <v>0</v>
      </c>
      <c r="S102" s="61">
        <f t="shared" si="32"/>
        <v>0</v>
      </c>
      <c r="T102" s="61">
        <f t="shared" si="32"/>
        <v>0</v>
      </c>
      <c r="U102" s="61">
        <f t="shared" si="32"/>
        <v>0</v>
      </c>
      <c r="V102" s="61">
        <f t="shared" si="32"/>
        <v>0</v>
      </c>
      <c r="W102" s="61">
        <f t="shared" si="32"/>
        <v>0</v>
      </c>
      <c r="X102" s="61">
        <f t="shared" si="32"/>
        <v>0</v>
      </c>
      <c r="Y102" s="61">
        <f t="shared" si="32"/>
        <v>0</v>
      </c>
      <c r="Z102" s="61">
        <f t="shared" si="32"/>
        <v>0</v>
      </c>
      <c r="AA102" s="61">
        <f t="shared" si="32"/>
        <v>0</v>
      </c>
      <c r="AB102" s="61">
        <f t="shared" si="32"/>
        <v>0</v>
      </c>
      <c r="AC102" s="61">
        <f t="shared" si="32"/>
        <v>0</v>
      </c>
      <c r="AD102" s="61">
        <f t="shared" si="32"/>
        <v>0</v>
      </c>
      <c r="AE102" s="61">
        <f t="shared" si="32"/>
        <v>0</v>
      </c>
      <c r="AF102" s="61">
        <f>SUM(H102:AE102)</f>
        <v>159969049</v>
      </c>
      <c r="AG102" s="56" t="str">
        <f>IF(ABS(AF102-F102)&lt;1,"ok","err")</f>
        <v>ok</v>
      </c>
    </row>
    <row r="103" spans="1:33">
      <c r="A103" s="58" t="s">
        <v>318</v>
      </c>
      <c r="B103" s="58"/>
      <c r="C103" s="42" t="s">
        <v>25</v>
      </c>
      <c r="D103" s="42" t="s">
        <v>935</v>
      </c>
      <c r="F103" s="76">
        <f>508037556</f>
        <v>508037556</v>
      </c>
      <c r="H103" s="61">
        <f t="shared" si="31"/>
        <v>0</v>
      </c>
      <c r="I103" s="61">
        <f t="shared" si="31"/>
        <v>0</v>
      </c>
      <c r="J103" s="61">
        <f t="shared" si="31"/>
        <v>0</v>
      </c>
      <c r="K103" s="61">
        <f t="shared" si="31"/>
        <v>0</v>
      </c>
      <c r="L103" s="61">
        <f t="shared" si="31"/>
        <v>0</v>
      </c>
      <c r="M103" s="61">
        <f t="shared" si="31"/>
        <v>0</v>
      </c>
      <c r="N103" s="61">
        <f t="shared" si="31"/>
        <v>0</v>
      </c>
      <c r="O103" s="61">
        <f t="shared" si="31"/>
        <v>0</v>
      </c>
      <c r="P103" s="61">
        <f t="shared" si="31"/>
        <v>0</v>
      </c>
      <c r="Q103" s="61">
        <f t="shared" si="31"/>
        <v>0</v>
      </c>
      <c r="R103" s="61">
        <f t="shared" si="32"/>
        <v>56921722.895629279</v>
      </c>
      <c r="S103" s="61">
        <f t="shared" si="32"/>
        <v>0</v>
      </c>
      <c r="T103" s="61">
        <f t="shared" si="32"/>
        <v>97342001.123330802</v>
      </c>
      <c r="U103" s="61">
        <f t="shared" si="32"/>
        <v>154907302.65620756</v>
      </c>
      <c r="V103" s="61">
        <f t="shared" si="32"/>
        <v>26759681.921553902</v>
      </c>
      <c r="W103" s="61">
        <f t="shared" si="32"/>
        <v>40665512.942137793</v>
      </c>
      <c r="X103" s="61">
        <f t="shared" si="32"/>
        <v>36989953.9720276</v>
      </c>
      <c r="Y103" s="61">
        <f t="shared" si="32"/>
        <v>25869011.387948114</v>
      </c>
      <c r="Z103" s="61">
        <f t="shared" si="32"/>
        <v>12847034.744840262</v>
      </c>
      <c r="AA103" s="61">
        <f t="shared" si="32"/>
        <v>14902201.461526221</v>
      </c>
      <c r="AB103" s="61">
        <f t="shared" si="32"/>
        <v>40833132.894798487</v>
      </c>
      <c r="AC103" s="61">
        <f t="shared" si="32"/>
        <v>0</v>
      </c>
      <c r="AD103" s="61">
        <f t="shared" si="32"/>
        <v>0</v>
      </c>
      <c r="AE103" s="61">
        <f t="shared" si="32"/>
        <v>0</v>
      </c>
      <c r="AF103" s="61">
        <f>SUM(H103:AE103)</f>
        <v>508037556</v>
      </c>
      <c r="AG103" s="56" t="str">
        <f>IF(ABS(AF103-F103)&lt;1,"ok","err")</f>
        <v>ok</v>
      </c>
    </row>
    <row r="104" spans="1:33">
      <c r="A104" s="66" t="s">
        <v>619</v>
      </c>
      <c r="B104" s="58"/>
      <c r="C104" s="42" t="s">
        <v>26</v>
      </c>
      <c r="D104" s="42" t="s">
        <v>1163</v>
      </c>
      <c r="F104" s="76">
        <f>7268272+104835731-40982991</f>
        <v>71121012</v>
      </c>
      <c r="H104" s="61">
        <f t="shared" si="31"/>
        <v>13714909.431449499</v>
      </c>
      <c r="I104" s="61">
        <f t="shared" si="31"/>
        <v>14367235.70534648</v>
      </c>
      <c r="J104" s="61">
        <f t="shared" si="31"/>
        <v>11809819.303179538</v>
      </c>
      <c r="K104" s="61">
        <f t="shared" si="31"/>
        <v>0</v>
      </c>
      <c r="L104" s="61">
        <f t="shared" si="31"/>
        <v>0</v>
      </c>
      <c r="M104" s="61">
        <f t="shared" si="31"/>
        <v>0</v>
      </c>
      <c r="N104" s="61">
        <f t="shared" si="31"/>
        <v>7651603.1394824637</v>
      </c>
      <c r="O104" s="61">
        <f t="shared" si="31"/>
        <v>0</v>
      </c>
      <c r="P104" s="61">
        <f t="shared" si="31"/>
        <v>0</v>
      </c>
      <c r="Q104" s="61">
        <f t="shared" si="31"/>
        <v>0</v>
      </c>
      <c r="R104" s="61">
        <f t="shared" si="32"/>
        <v>2641672.3371001999</v>
      </c>
      <c r="S104" s="61">
        <f t="shared" si="32"/>
        <v>0</v>
      </c>
      <c r="T104" s="61">
        <f t="shared" si="32"/>
        <v>4517531.4190151542</v>
      </c>
      <c r="U104" s="61">
        <f t="shared" si="32"/>
        <v>7189071.5077623418</v>
      </c>
      <c r="V104" s="61">
        <f t="shared" si="32"/>
        <v>1241886.3640404181</v>
      </c>
      <c r="W104" s="61">
        <f t="shared" si="32"/>
        <v>1887240.145738529</v>
      </c>
      <c r="X104" s="61">
        <f t="shared" si="32"/>
        <v>1716661.6396640732</v>
      </c>
      <c r="Y104" s="61">
        <f t="shared" si="32"/>
        <v>1200551.3588718139</v>
      </c>
      <c r="Z104" s="61">
        <f t="shared" si="32"/>
        <v>596216.25229856733</v>
      </c>
      <c r="AA104" s="61">
        <f t="shared" si="32"/>
        <v>691594.19919509767</v>
      </c>
      <c r="AB104" s="61">
        <f t="shared" si="32"/>
        <v>1895019.1968558277</v>
      </c>
      <c r="AC104" s="61">
        <f t="shared" si="32"/>
        <v>0</v>
      </c>
      <c r="AD104" s="61">
        <f t="shared" si="32"/>
        <v>0</v>
      </c>
      <c r="AE104" s="61">
        <f t="shared" si="32"/>
        <v>0</v>
      </c>
      <c r="AF104" s="61">
        <f>SUM(H104:AE104)</f>
        <v>71121012</v>
      </c>
      <c r="AG104" s="56" t="str">
        <f>IF(ABS(AF104-F104)&lt;1,"ok","err")</f>
        <v>ok</v>
      </c>
    </row>
    <row r="105" spans="1:33">
      <c r="A105" s="66" t="s">
        <v>317</v>
      </c>
      <c r="B105" s="58"/>
      <c r="C105" s="42" t="s">
        <v>969</v>
      </c>
      <c r="D105" s="42" t="s">
        <v>1163</v>
      </c>
      <c r="F105" s="76">
        <v>40982991</v>
      </c>
      <c r="H105" s="61">
        <f t="shared" si="31"/>
        <v>7903121.6512345169</v>
      </c>
      <c r="I105" s="61">
        <f t="shared" si="31"/>
        <v>8279020.1524001574</v>
      </c>
      <c r="J105" s="61">
        <f t="shared" si="31"/>
        <v>6805326.6482461365</v>
      </c>
      <c r="K105" s="61">
        <f t="shared" si="31"/>
        <v>0</v>
      </c>
      <c r="L105" s="61">
        <f t="shared" si="31"/>
        <v>0</v>
      </c>
      <c r="M105" s="61">
        <f t="shared" si="31"/>
        <v>0</v>
      </c>
      <c r="N105" s="61">
        <f t="shared" si="31"/>
        <v>4409183.3592157206</v>
      </c>
      <c r="O105" s="61">
        <f t="shared" si="31"/>
        <v>0</v>
      </c>
      <c r="P105" s="61">
        <f t="shared" si="31"/>
        <v>0</v>
      </c>
      <c r="Q105" s="61">
        <f t="shared" si="31"/>
        <v>0</v>
      </c>
      <c r="R105" s="61">
        <f t="shared" si="32"/>
        <v>1522245.4035992408</v>
      </c>
      <c r="S105" s="61">
        <f t="shared" si="32"/>
        <v>0</v>
      </c>
      <c r="T105" s="61">
        <f t="shared" si="32"/>
        <v>2603196.2184075122</v>
      </c>
      <c r="U105" s="61">
        <f t="shared" si="32"/>
        <v>4142652.7072052984</v>
      </c>
      <c r="V105" s="61">
        <f t="shared" si="32"/>
        <v>715628.4232919967</v>
      </c>
      <c r="W105" s="61">
        <f t="shared" si="32"/>
        <v>1087509.0740784288</v>
      </c>
      <c r="X105" s="61">
        <f t="shared" si="32"/>
        <v>989214.39037450647</v>
      </c>
      <c r="Y105" s="61">
        <f t="shared" si="32"/>
        <v>691809.41260623967</v>
      </c>
      <c r="Z105" s="61">
        <f t="shared" si="32"/>
        <v>343565.48950689723</v>
      </c>
      <c r="AA105" s="61">
        <f t="shared" si="32"/>
        <v>398526.37138044235</v>
      </c>
      <c r="AB105" s="61">
        <f t="shared" si="32"/>
        <v>1091991.6984529074</v>
      </c>
      <c r="AC105" s="61">
        <f t="shared" si="32"/>
        <v>0</v>
      </c>
      <c r="AD105" s="61">
        <f t="shared" si="32"/>
        <v>0</v>
      </c>
      <c r="AE105" s="61">
        <f t="shared" si="32"/>
        <v>0</v>
      </c>
      <c r="AF105" s="61">
        <f>SUM(H105:AE105)</f>
        <v>40982990.999999993</v>
      </c>
      <c r="AG105" s="56" t="str">
        <f>IF(ABS(AF105-F105)&lt;1,"ok","err")</f>
        <v>ok</v>
      </c>
    </row>
    <row r="106" spans="1:33">
      <c r="A106" s="58"/>
      <c r="B106" s="58"/>
      <c r="W106" s="42"/>
      <c r="AF106" s="61"/>
      <c r="AG106" s="56"/>
    </row>
    <row r="107" spans="1:33">
      <c r="A107" s="58" t="s">
        <v>970</v>
      </c>
      <c r="B107" s="58"/>
      <c r="C107" s="42" t="s">
        <v>971</v>
      </c>
      <c r="F107" s="77">
        <f>SUM(F101:F105)</f>
        <v>1684052746</v>
      </c>
      <c r="G107" s="62"/>
      <c r="H107" s="62">
        <f t="shared" ref="H107:M107" si="33">SUM(H101:H105)</f>
        <v>332394517.72562736</v>
      </c>
      <c r="I107" s="62">
        <f t="shared" si="33"/>
        <v>348204296.00345784</v>
      </c>
      <c r="J107" s="62">
        <f t="shared" si="33"/>
        <v>286222757.16277099</v>
      </c>
      <c r="K107" s="62">
        <f t="shared" si="33"/>
        <v>0</v>
      </c>
      <c r="L107" s="62">
        <f t="shared" si="33"/>
        <v>0</v>
      </c>
      <c r="M107" s="62">
        <f t="shared" si="33"/>
        <v>0</v>
      </c>
      <c r="N107" s="62">
        <f>SUM(N101:N105)</f>
        <v>172029835.49869817</v>
      </c>
      <c r="O107" s="62">
        <f>SUM(O101:O105)</f>
        <v>0</v>
      </c>
      <c r="P107" s="62">
        <f>SUM(P101:P105)</f>
        <v>0</v>
      </c>
      <c r="Q107" s="62">
        <f t="shared" ref="Q107:AB107" si="34">SUM(Q101:Q105)</f>
        <v>0</v>
      </c>
      <c r="R107" s="62">
        <f t="shared" si="34"/>
        <v>61085640.63632872</v>
      </c>
      <c r="S107" s="62">
        <f t="shared" si="34"/>
        <v>0</v>
      </c>
      <c r="T107" s="62">
        <f t="shared" si="34"/>
        <v>104462728.76075347</v>
      </c>
      <c r="U107" s="62">
        <f t="shared" si="34"/>
        <v>166239026.8711752</v>
      </c>
      <c r="V107" s="62">
        <f t="shared" si="34"/>
        <v>28717196.708886318</v>
      </c>
      <c r="W107" s="62">
        <f t="shared" si="34"/>
        <v>43640262.161954746</v>
      </c>
      <c r="X107" s="62">
        <f t="shared" si="34"/>
        <v>39695830.00206618</v>
      </c>
      <c r="Y107" s="62">
        <f t="shared" si="34"/>
        <v>27761372.159426168</v>
      </c>
      <c r="Z107" s="62">
        <f t="shared" si="34"/>
        <v>13786816.486645726</v>
      </c>
      <c r="AA107" s="62">
        <f t="shared" si="34"/>
        <v>15992322.032101762</v>
      </c>
      <c r="AB107" s="62">
        <f t="shared" si="34"/>
        <v>43820143.79010722</v>
      </c>
      <c r="AC107" s="62">
        <f>SUM(AC101:AC105)</f>
        <v>0</v>
      </c>
      <c r="AD107" s="62">
        <f>SUM(AD101:AD105)</f>
        <v>0</v>
      </c>
      <c r="AE107" s="62">
        <f>SUM(AE101:AE105)</f>
        <v>0</v>
      </c>
      <c r="AF107" s="61">
        <f>SUM(H107:AE107)</f>
        <v>1684052746</v>
      </c>
      <c r="AG107" s="56" t="str">
        <f>IF(ABS(AF107-F107)&lt;1,"ok","err")</f>
        <v>ok</v>
      </c>
    </row>
    <row r="108" spans="1:33">
      <c r="A108" s="58"/>
      <c r="B108" s="58"/>
      <c r="F108" s="77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1"/>
      <c r="AG108" s="56"/>
    </row>
    <row r="109" spans="1:33" ht="15">
      <c r="A109" s="57" t="s">
        <v>972</v>
      </c>
      <c r="B109" s="58"/>
      <c r="C109" s="42" t="s">
        <v>973</v>
      </c>
      <c r="F109" s="77">
        <f>F98-F107</f>
        <v>2771115516.7069235</v>
      </c>
      <c r="G109" s="62"/>
      <c r="H109" s="62">
        <f t="shared" ref="H109:M109" si="35">H98-H107</f>
        <v>529045728.57886356</v>
      </c>
      <c r="I109" s="62">
        <f t="shared" si="35"/>
        <v>554208886.27741861</v>
      </c>
      <c r="J109" s="62">
        <f t="shared" si="35"/>
        <v>455557835.71623755</v>
      </c>
      <c r="K109" s="62">
        <f t="shared" si="35"/>
        <v>0</v>
      </c>
      <c r="L109" s="62">
        <f t="shared" si="35"/>
        <v>0</v>
      </c>
      <c r="M109" s="62">
        <f t="shared" si="35"/>
        <v>0</v>
      </c>
      <c r="N109" s="62">
        <f>N98-N107</f>
        <v>302524467.33177245</v>
      </c>
      <c r="O109" s="62">
        <f>O98-O107</f>
        <v>0</v>
      </c>
      <c r="P109" s="62">
        <f>P98-P107</f>
        <v>0</v>
      </c>
      <c r="Q109" s="62">
        <f t="shared" ref="Q109:AB109" si="36">Q98-Q107</f>
        <v>0</v>
      </c>
      <c r="R109" s="62">
        <f t="shared" si="36"/>
        <v>104174581.44635636</v>
      </c>
      <c r="S109" s="62">
        <f t="shared" si="36"/>
        <v>0</v>
      </c>
      <c r="T109" s="62">
        <f t="shared" si="36"/>
        <v>178149249.67691696</v>
      </c>
      <c r="U109" s="62">
        <f t="shared" si="36"/>
        <v>283501668.54196858</v>
      </c>
      <c r="V109" s="62">
        <f t="shared" si="36"/>
        <v>48973898.223828338</v>
      </c>
      <c r="W109" s="62">
        <f t="shared" si="36"/>
        <v>74423481.485552132</v>
      </c>
      <c r="X109" s="62">
        <f t="shared" si="36"/>
        <v>67696703.063986972</v>
      </c>
      <c r="Y109" s="62">
        <f t="shared" si="36"/>
        <v>47343848.651802614</v>
      </c>
      <c r="Z109" s="62">
        <f t="shared" si="36"/>
        <v>23511840.458948858</v>
      </c>
      <c r="AA109" s="62">
        <f t="shared" si="36"/>
        <v>27273078.201274503</v>
      </c>
      <c r="AB109" s="62">
        <f t="shared" si="36"/>
        <v>74730249.051996008</v>
      </c>
      <c r="AC109" s="62">
        <f>AC98-AC107</f>
        <v>0</v>
      </c>
      <c r="AD109" s="62">
        <f>AD98-AD107</f>
        <v>0</v>
      </c>
      <c r="AE109" s="62">
        <f>AE98-AE107</f>
        <v>0</v>
      </c>
      <c r="AF109" s="61">
        <f>SUM(H109:AE109)</f>
        <v>2771115516.706924</v>
      </c>
      <c r="AG109" s="56" t="str">
        <f>IF(ABS(AF109-F109)&lt;1,"ok","err")</f>
        <v>ok</v>
      </c>
    </row>
    <row r="110" spans="1:33">
      <c r="A110" s="58"/>
      <c r="B110" s="58"/>
      <c r="W110" s="42"/>
      <c r="AG110" s="56"/>
    </row>
    <row r="111" spans="1:33" ht="15">
      <c r="A111" s="57" t="s">
        <v>974</v>
      </c>
      <c r="B111" s="58"/>
      <c r="W111" s="42"/>
      <c r="AG111" s="56"/>
    </row>
    <row r="112" spans="1:33">
      <c r="A112" s="58" t="s">
        <v>20</v>
      </c>
      <c r="B112" s="58"/>
      <c r="C112" s="42" t="s">
        <v>976</v>
      </c>
      <c r="D112" s="42" t="s">
        <v>977</v>
      </c>
      <c r="F112" s="73">
        <f>75842724</f>
        <v>75842724</v>
      </c>
      <c r="G112" s="60"/>
      <c r="H112" s="61">
        <f t="shared" ref="H112:Q115" si="37">IF(VLOOKUP($D112,$C$6:$AE$653,H$2,)=0,0,((VLOOKUP($D112,$C$6:$AE$653,H$2,)/VLOOKUP($D112,$C$6:$AE$653,4,))*$F112))</f>
        <v>3319543.3812469579</v>
      </c>
      <c r="I112" s="61">
        <f t="shared" si="37"/>
        <v>3477431.800106124</v>
      </c>
      <c r="J112" s="61">
        <f t="shared" si="37"/>
        <v>2858437.2137154462</v>
      </c>
      <c r="K112" s="61">
        <f t="shared" si="37"/>
        <v>51365920.441896409</v>
      </c>
      <c r="L112" s="61">
        <f t="shared" si="37"/>
        <v>0</v>
      </c>
      <c r="M112" s="61">
        <f t="shared" si="37"/>
        <v>0</v>
      </c>
      <c r="N112" s="61">
        <f t="shared" si="37"/>
        <v>2659627.6889876402</v>
      </c>
      <c r="O112" s="61">
        <f t="shared" si="37"/>
        <v>0</v>
      </c>
      <c r="P112" s="61">
        <f t="shared" si="37"/>
        <v>0</v>
      </c>
      <c r="Q112" s="61">
        <f t="shared" si="37"/>
        <v>0</v>
      </c>
      <c r="R112" s="61">
        <f t="shared" ref="R112:AE115" si="38">IF(VLOOKUP($D112,$C$6:$AE$653,R$2,)=0,0,((VLOOKUP($D112,$C$6:$AE$653,R$2,)/VLOOKUP($D112,$C$6:$AE$653,4,))*$F112))</f>
        <v>983238.30247743637</v>
      </c>
      <c r="S112" s="61">
        <f t="shared" si="38"/>
        <v>0</v>
      </c>
      <c r="T112" s="61">
        <f t="shared" si="38"/>
        <v>1708533.9132855448</v>
      </c>
      <c r="U112" s="61">
        <f t="shared" si="38"/>
        <v>2557455.5875878618</v>
      </c>
      <c r="V112" s="61">
        <f t="shared" si="38"/>
        <v>574566.50648511702</v>
      </c>
      <c r="W112" s="61">
        <f t="shared" si="38"/>
        <v>844068.90746601147</v>
      </c>
      <c r="X112" s="61">
        <f t="shared" si="38"/>
        <v>134471.55823711117</v>
      </c>
      <c r="Y112" s="61">
        <f t="shared" si="38"/>
        <v>94043.000811019258</v>
      </c>
      <c r="Z112" s="61">
        <f t="shared" si="38"/>
        <v>35516.05639410195</v>
      </c>
      <c r="AA112" s="61">
        <f t="shared" si="38"/>
        <v>2061649.1348741495</v>
      </c>
      <c r="AB112" s="61">
        <f t="shared" si="38"/>
        <v>156821.33138610164</v>
      </c>
      <c r="AC112" s="61">
        <f t="shared" si="38"/>
        <v>2471535.7794325519</v>
      </c>
      <c r="AD112" s="61">
        <f t="shared" si="38"/>
        <v>539863.39561039058</v>
      </c>
      <c r="AE112" s="61">
        <f t="shared" si="38"/>
        <v>0</v>
      </c>
      <c r="AF112" s="61">
        <f>SUM(H112:AE112)</f>
        <v>75842723.99999997</v>
      </c>
      <c r="AG112" s="56" t="str">
        <f>IF(ABS(AF112-F112)&lt;1,"ok","err")</f>
        <v>ok</v>
      </c>
    </row>
    <row r="113" spans="1:33">
      <c r="A113" s="58" t="s">
        <v>964</v>
      </c>
      <c r="B113" s="58"/>
      <c r="C113" s="42" t="s">
        <v>4</v>
      </c>
      <c r="D113" s="42" t="s">
        <v>960</v>
      </c>
      <c r="F113" s="76">
        <v>36896266</v>
      </c>
      <c r="G113" s="61"/>
      <c r="H113" s="61">
        <f t="shared" si="37"/>
        <v>7110524.5941414256</v>
      </c>
      <c r="I113" s="61">
        <f t="shared" si="37"/>
        <v>7448724.568201256</v>
      </c>
      <c r="J113" s="61">
        <f t="shared" si="37"/>
        <v>6122826.4778084829</v>
      </c>
      <c r="K113" s="61">
        <f t="shared" si="37"/>
        <v>0</v>
      </c>
      <c r="L113" s="61">
        <f t="shared" si="37"/>
        <v>0</v>
      </c>
      <c r="M113" s="61">
        <f t="shared" si="37"/>
        <v>0</v>
      </c>
      <c r="N113" s="61">
        <f t="shared" si="37"/>
        <v>3966644.8715868206</v>
      </c>
      <c r="O113" s="61">
        <f t="shared" si="37"/>
        <v>0</v>
      </c>
      <c r="P113" s="61">
        <f t="shared" si="37"/>
        <v>0</v>
      </c>
      <c r="Q113" s="61">
        <f t="shared" si="37"/>
        <v>0</v>
      </c>
      <c r="R113" s="61">
        <f t="shared" si="38"/>
        <v>1372243.8079645922</v>
      </c>
      <c r="S113" s="61">
        <f t="shared" si="38"/>
        <v>0</v>
      </c>
      <c r="T113" s="61">
        <f t="shared" si="38"/>
        <v>2346678.0606992096</v>
      </c>
      <c r="U113" s="61">
        <f t="shared" si="38"/>
        <v>3734436.978800585</v>
      </c>
      <c r="V113" s="61">
        <f t="shared" si="38"/>
        <v>645110.61773876823</v>
      </c>
      <c r="W113" s="61">
        <f t="shared" si="38"/>
        <v>980346.2631458299</v>
      </c>
      <c r="X113" s="61">
        <f t="shared" si="38"/>
        <v>891737.50745530752</v>
      </c>
      <c r="Y113" s="61">
        <f t="shared" si="38"/>
        <v>623638.72506752727</v>
      </c>
      <c r="Z113" s="61">
        <f t="shared" si="38"/>
        <v>309710.65144387411</v>
      </c>
      <c r="AA113" s="61">
        <f t="shared" si="38"/>
        <v>359255.70485833741</v>
      </c>
      <c r="AB113" s="61">
        <f t="shared" si="38"/>
        <v>984387.17108798225</v>
      </c>
      <c r="AC113" s="61">
        <f t="shared" si="38"/>
        <v>0</v>
      </c>
      <c r="AD113" s="61">
        <f t="shared" si="38"/>
        <v>0</v>
      </c>
      <c r="AE113" s="61">
        <f t="shared" si="38"/>
        <v>0</v>
      </c>
      <c r="AF113" s="61">
        <f>SUM(H113:AE113)</f>
        <v>36896266</v>
      </c>
      <c r="AG113" s="56" t="str">
        <f>IF(ABS(AF113-F113)&lt;1,"ok","err")</f>
        <v>ok</v>
      </c>
    </row>
    <row r="114" spans="1:33">
      <c r="A114" s="58" t="s">
        <v>978</v>
      </c>
      <c r="B114" s="58"/>
      <c r="C114" s="42" t="s">
        <v>979</v>
      </c>
      <c r="D114" s="42" t="s">
        <v>960</v>
      </c>
      <c r="F114" s="76">
        <v>13972166</v>
      </c>
      <c r="H114" s="61">
        <f t="shared" si="37"/>
        <v>2692668.9539918927</v>
      </c>
      <c r="I114" s="61">
        <f t="shared" si="37"/>
        <v>2820741.1599641619</v>
      </c>
      <c r="J114" s="61">
        <f t="shared" si="37"/>
        <v>2318639.7218931434</v>
      </c>
      <c r="K114" s="61">
        <f t="shared" si="37"/>
        <v>0</v>
      </c>
      <c r="L114" s="61">
        <f t="shared" si="37"/>
        <v>0</v>
      </c>
      <c r="M114" s="61">
        <f t="shared" si="37"/>
        <v>0</v>
      </c>
      <c r="N114" s="61">
        <f t="shared" si="37"/>
        <v>1502120.0413304626</v>
      </c>
      <c r="O114" s="61">
        <f t="shared" si="37"/>
        <v>0</v>
      </c>
      <c r="P114" s="61">
        <f t="shared" si="37"/>
        <v>0</v>
      </c>
      <c r="Q114" s="61">
        <f t="shared" si="37"/>
        <v>0</v>
      </c>
      <c r="R114" s="61">
        <f t="shared" si="38"/>
        <v>519651.99614924192</v>
      </c>
      <c r="S114" s="61">
        <f t="shared" si="38"/>
        <v>0</v>
      </c>
      <c r="T114" s="61">
        <f t="shared" si="38"/>
        <v>888658.36485045485</v>
      </c>
      <c r="U114" s="61">
        <f t="shared" si="38"/>
        <v>1414185.7440083574</v>
      </c>
      <c r="V114" s="61">
        <f t="shared" si="38"/>
        <v>244295.5240893107</v>
      </c>
      <c r="W114" s="61">
        <f t="shared" si="38"/>
        <v>371245.17494949809</v>
      </c>
      <c r="X114" s="61">
        <f t="shared" si="38"/>
        <v>337690.11971541494</v>
      </c>
      <c r="Y114" s="61">
        <f t="shared" si="38"/>
        <v>236164.38017526901</v>
      </c>
      <c r="Z114" s="61">
        <f t="shared" si="38"/>
        <v>117283.64691272414</v>
      </c>
      <c r="AA114" s="61">
        <f t="shared" si="38"/>
        <v>136045.75446002305</v>
      </c>
      <c r="AB114" s="61">
        <f t="shared" si="38"/>
        <v>372775.41751004528</v>
      </c>
      <c r="AC114" s="61">
        <f t="shared" si="38"/>
        <v>0</v>
      </c>
      <c r="AD114" s="61">
        <f t="shared" si="38"/>
        <v>0</v>
      </c>
      <c r="AE114" s="61">
        <f t="shared" si="38"/>
        <v>0</v>
      </c>
      <c r="AF114" s="61">
        <f>SUM(H114:AE114)</f>
        <v>13972165.999999998</v>
      </c>
      <c r="AG114" s="56" t="str">
        <f>IF(ABS(AF114-F114)&lt;1,"ok","err")</f>
        <v>ok</v>
      </c>
    </row>
    <row r="115" spans="1:33">
      <c r="A115" s="58" t="s">
        <v>1266</v>
      </c>
      <c r="B115" s="58"/>
      <c r="D115" s="42" t="s">
        <v>638</v>
      </c>
      <c r="F115" s="76">
        <v>36289311</v>
      </c>
      <c r="H115" s="61">
        <f t="shared" si="37"/>
        <v>12476312.477506297</v>
      </c>
      <c r="I115" s="61">
        <f t="shared" si="37"/>
        <v>13069726.9999357</v>
      </c>
      <c r="J115" s="61">
        <f t="shared" si="37"/>
        <v>10743271.522558004</v>
      </c>
      <c r="K115" s="61">
        <f t="shared" si="37"/>
        <v>0</v>
      </c>
      <c r="L115" s="61">
        <f t="shared" si="37"/>
        <v>0</v>
      </c>
      <c r="M115" s="61">
        <f t="shared" si="37"/>
        <v>0</v>
      </c>
      <c r="N115" s="61">
        <f t="shared" si="37"/>
        <v>0</v>
      </c>
      <c r="O115" s="61">
        <f t="shared" si="37"/>
        <v>0</v>
      </c>
      <c r="P115" s="61">
        <f t="shared" si="37"/>
        <v>0</v>
      </c>
      <c r="Q115" s="61">
        <f t="shared" si="37"/>
        <v>0</v>
      </c>
      <c r="R115" s="61">
        <f t="shared" si="38"/>
        <v>0</v>
      </c>
      <c r="S115" s="61">
        <f t="shared" si="38"/>
        <v>0</v>
      </c>
      <c r="T115" s="61">
        <f t="shared" si="38"/>
        <v>0</v>
      </c>
      <c r="U115" s="61">
        <f t="shared" si="38"/>
        <v>0</v>
      </c>
      <c r="V115" s="61">
        <f t="shared" si="38"/>
        <v>0</v>
      </c>
      <c r="W115" s="61">
        <f t="shared" si="38"/>
        <v>0</v>
      </c>
      <c r="X115" s="61">
        <f t="shared" si="38"/>
        <v>0</v>
      </c>
      <c r="Y115" s="61">
        <f t="shared" si="38"/>
        <v>0</v>
      </c>
      <c r="Z115" s="61">
        <f t="shared" si="38"/>
        <v>0</v>
      </c>
      <c r="AA115" s="61">
        <f t="shared" si="38"/>
        <v>0</v>
      </c>
      <c r="AB115" s="61">
        <f t="shared" si="38"/>
        <v>0</v>
      </c>
      <c r="AC115" s="61">
        <f t="shared" si="38"/>
        <v>0</v>
      </c>
      <c r="AD115" s="61">
        <f t="shared" si="38"/>
        <v>0</v>
      </c>
      <c r="AE115" s="61">
        <f t="shared" si="38"/>
        <v>0</v>
      </c>
      <c r="AF115" s="61">
        <f>SUM(H115:AE115)</f>
        <v>36289311</v>
      </c>
      <c r="AG115" s="56" t="str">
        <f>IF(ABS(AF115-F115)&lt;1,"ok","err")</f>
        <v>ok</v>
      </c>
    </row>
    <row r="116" spans="1:33">
      <c r="A116" s="66" t="s">
        <v>980</v>
      </c>
      <c r="B116" s="58"/>
      <c r="C116" s="42" t="s">
        <v>981</v>
      </c>
      <c r="F116" s="77">
        <f>SUM(F112:F115)</f>
        <v>163000467</v>
      </c>
      <c r="G116" s="62"/>
      <c r="H116" s="62">
        <f t="shared" ref="H116:M116" si="39">SUM(H112:H115)</f>
        <v>25599049.40688657</v>
      </c>
      <c r="I116" s="62">
        <f t="shared" si="39"/>
        <v>26816624.528207242</v>
      </c>
      <c r="J116" s="62">
        <f t="shared" si="39"/>
        <v>22043174.935975075</v>
      </c>
      <c r="K116" s="62">
        <f t="shared" si="39"/>
        <v>51365920.441896409</v>
      </c>
      <c r="L116" s="62">
        <f t="shared" si="39"/>
        <v>0</v>
      </c>
      <c r="M116" s="62">
        <f t="shared" si="39"/>
        <v>0</v>
      </c>
      <c r="N116" s="62">
        <f>SUM(N112:N115)</f>
        <v>8128392.6019049231</v>
      </c>
      <c r="O116" s="62">
        <f>SUM(O112:O115)</f>
        <v>0</v>
      </c>
      <c r="P116" s="62">
        <f>SUM(P112:P115)</f>
        <v>0</v>
      </c>
      <c r="Q116" s="62">
        <f t="shared" ref="Q116:AB116" si="40">SUM(Q112:Q115)</f>
        <v>0</v>
      </c>
      <c r="R116" s="62">
        <f t="shared" si="40"/>
        <v>2875134.1065912703</v>
      </c>
      <c r="S116" s="62">
        <f t="shared" si="40"/>
        <v>0</v>
      </c>
      <c r="T116" s="62">
        <f t="shared" si="40"/>
        <v>4943870.3388352096</v>
      </c>
      <c r="U116" s="62">
        <f t="shared" si="40"/>
        <v>7706078.3103968045</v>
      </c>
      <c r="V116" s="62">
        <f t="shared" si="40"/>
        <v>1463972.6483131959</v>
      </c>
      <c r="W116" s="62">
        <f t="shared" si="40"/>
        <v>2195660.3455613395</v>
      </c>
      <c r="X116" s="62">
        <f t="shared" si="40"/>
        <v>1363899.1854078337</v>
      </c>
      <c r="Y116" s="62">
        <f t="shared" si="40"/>
        <v>953846.10605381546</v>
      </c>
      <c r="Z116" s="62">
        <f t="shared" si="40"/>
        <v>462510.35475070018</v>
      </c>
      <c r="AA116" s="62">
        <f t="shared" si="40"/>
        <v>2556950.59419251</v>
      </c>
      <c r="AB116" s="62">
        <f t="shared" si="40"/>
        <v>1513983.919984129</v>
      </c>
      <c r="AC116" s="62">
        <f>SUM(AC112:AC115)</f>
        <v>2471535.7794325519</v>
      </c>
      <c r="AD116" s="62">
        <f>SUM(AD112:AD115)</f>
        <v>539863.39561039058</v>
      </c>
      <c r="AE116" s="62">
        <f>SUM(AE112:AE115)</f>
        <v>0</v>
      </c>
      <c r="AF116" s="61">
        <f>SUM(H116:AE116)</f>
        <v>163000467</v>
      </c>
      <c r="AG116" s="56" t="str">
        <f>IF(ABS(AF116-F116)&lt;1,"ok","err")</f>
        <v>ok</v>
      </c>
    </row>
    <row r="117" spans="1:33">
      <c r="A117" s="58"/>
      <c r="B117" s="58"/>
      <c r="W117" s="42"/>
      <c r="AG117" s="56"/>
    </row>
    <row r="118" spans="1:33" ht="15">
      <c r="A118" s="57" t="s">
        <v>44</v>
      </c>
      <c r="B118" s="58"/>
      <c r="I118" s="64"/>
      <c r="W118" s="42"/>
      <c r="AG118" s="56"/>
    </row>
    <row r="119" spans="1:33">
      <c r="A119" s="58" t="s">
        <v>142</v>
      </c>
      <c r="B119" s="58"/>
      <c r="C119" s="42" t="s">
        <v>143</v>
      </c>
      <c r="D119" s="42" t="s">
        <v>99</v>
      </c>
      <c r="F119" s="73">
        <v>0</v>
      </c>
      <c r="H119" s="61">
        <f t="shared" ref="H119:Q120" si="41">IF(VLOOKUP($D119,$C$6:$AE$653,H$2,)=0,0,((VLOOKUP($D119,$C$6:$AE$653,H$2,)/VLOOKUP($D119,$C$6:$AE$653,4,))*$F119))</f>
        <v>0</v>
      </c>
      <c r="I119" s="61">
        <f t="shared" si="41"/>
        <v>0</v>
      </c>
      <c r="J119" s="61">
        <f t="shared" si="41"/>
        <v>0</v>
      </c>
      <c r="K119" s="61">
        <f t="shared" si="41"/>
        <v>0</v>
      </c>
      <c r="L119" s="61">
        <f t="shared" si="41"/>
        <v>0</v>
      </c>
      <c r="M119" s="61">
        <f t="shared" si="41"/>
        <v>0</v>
      </c>
      <c r="N119" s="61">
        <f t="shared" si="41"/>
        <v>0</v>
      </c>
      <c r="O119" s="61">
        <f t="shared" si="41"/>
        <v>0</v>
      </c>
      <c r="P119" s="61">
        <f t="shared" si="41"/>
        <v>0</v>
      </c>
      <c r="Q119" s="61">
        <f t="shared" si="41"/>
        <v>0</v>
      </c>
      <c r="R119" s="61">
        <f t="shared" ref="R119:AE120" si="42">IF(VLOOKUP($D119,$C$6:$AE$653,R$2,)=0,0,((VLOOKUP($D119,$C$6:$AE$653,R$2,)/VLOOKUP($D119,$C$6:$AE$653,4,))*$F119))</f>
        <v>0</v>
      </c>
      <c r="S119" s="61">
        <f t="shared" si="42"/>
        <v>0</v>
      </c>
      <c r="T119" s="61">
        <f t="shared" si="42"/>
        <v>0</v>
      </c>
      <c r="U119" s="61">
        <f t="shared" si="42"/>
        <v>0</v>
      </c>
      <c r="V119" s="61">
        <f t="shared" si="42"/>
        <v>0</v>
      </c>
      <c r="W119" s="61">
        <f t="shared" si="42"/>
        <v>0</v>
      </c>
      <c r="X119" s="61">
        <f t="shared" si="42"/>
        <v>0</v>
      </c>
      <c r="Y119" s="61">
        <f t="shared" si="42"/>
        <v>0</v>
      </c>
      <c r="Z119" s="61">
        <f t="shared" si="42"/>
        <v>0</v>
      </c>
      <c r="AA119" s="61">
        <f t="shared" si="42"/>
        <v>0</v>
      </c>
      <c r="AB119" s="61">
        <f t="shared" si="42"/>
        <v>0</v>
      </c>
      <c r="AC119" s="61">
        <f t="shared" si="42"/>
        <v>0</v>
      </c>
      <c r="AD119" s="61">
        <f t="shared" si="42"/>
        <v>0</v>
      </c>
      <c r="AE119" s="61">
        <f t="shared" si="42"/>
        <v>0</v>
      </c>
      <c r="AF119" s="61">
        <f>SUM(H119:AE119)</f>
        <v>0</v>
      </c>
      <c r="AG119" s="56" t="str">
        <f>IF(ABS(AF119-F119)&lt;1,"ok","err")</f>
        <v>ok</v>
      </c>
    </row>
    <row r="120" spans="1:33">
      <c r="A120" s="58" t="s">
        <v>158</v>
      </c>
      <c r="B120" s="58"/>
      <c r="C120" s="42" t="s">
        <v>5</v>
      </c>
      <c r="D120" s="42" t="s">
        <v>18</v>
      </c>
      <c r="F120" s="76">
        <v>0</v>
      </c>
      <c r="H120" s="61">
        <f t="shared" si="41"/>
        <v>0</v>
      </c>
      <c r="I120" s="61">
        <f t="shared" si="41"/>
        <v>0</v>
      </c>
      <c r="J120" s="61">
        <f t="shared" si="41"/>
        <v>0</v>
      </c>
      <c r="K120" s="61">
        <f t="shared" si="41"/>
        <v>0</v>
      </c>
      <c r="L120" s="61">
        <f t="shared" si="41"/>
        <v>0</v>
      </c>
      <c r="M120" s="61">
        <f t="shared" si="41"/>
        <v>0</v>
      </c>
      <c r="N120" s="61">
        <f t="shared" si="41"/>
        <v>0</v>
      </c>
      <c r="O120" s="61">
        <f t="shared" si="41"/>
        <v>0</v>
      </c>
      <c r="P120" s="61">
        <f t="shared" si="41"/>
        <v>0</v>
      </c>
      <c r="Q120" s="61">
        <f t="shared" si="41"/>
        <v>0</v>
      </c>
      <c r="R120" s="61">
        <f t="shared" si="42"/>
        <v>0</v>
      </c>
      <c r="S120" s="61">
        <f t="shared" si="42"/>
        <v>0</v>
      </c>
      <c r="T120" s="61">
        <f t="shared" si="42"/>
        <v>0</v>
      </c>
      <c r="U120" s="61">
        <f t="shared" si="42"/>
        <v>0</v>
      </c>
      <c r="V120" s="61">
        <f t="shared" si="42"/>
        <v>0</v>
      </c>
      <c r="W120" s="61">
        <f t="shared" si="42"/>
        <v>0</v>
      </c>
      <c r="X120" s="61">
        <f t="shared" si="42"/>
        <v>0</v>
      </c>
      <c r="Y120" s="61">
        <f t="shared" si="42"/>
        <v>0</v>
      </c>
      <c r="Z120" s="61">
        <f t="shared" si="42"/>
        <v>0</v>
      </c>
      <c r="AA120" s="61">
        <f t="shared" si="42"/>
        <v>0</v>
      </c>
      <c r="AB120" s="61">
        <f t="shared" si="42"/>
        <v>0</v>
      </c>
      <c r="AC120" s="61">
        <f t="shared" si="42"/>
        <v>0</v>
      </c>
      <c r="AD120" s="61">
        <f t="shared" si="42"/>
        <v>0</v>
      </c>
      <c r="AE120" s="61">
        <f t="shared" si="42"/>
        <v>0</v>
      </c>
      <c r="AF120" s="61">
        <f>SUM(H120:AE120)</f>
        <v>0</v>
      </c>
      <c r="AG120" s="56" t="str">
        <f>IF(ABS(AF120-F120)&lt;1,"ok","err")</f>
        <v>ok</v>
      </c>
    </row>
    <row r="121" spans="1:33">
      <c r="A121" s="58"/>
      <c r="B121" s="58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56"/>
    </row>
    <row r="122" spans="1:33">
      <c r="A122" s="58" t="s">
        <v>1142</v>
      </c>
      <c r="B122" s="58"/>
      <c r="F122" s="77">
        <f t="shared" ref="F122:M122" si="43">SUM(F119:F120)</f>
        <v>0</v>
      </c>
      <c r="G122" s="62"/>
      <c r="H122" s="62">
        <f t="shared" si="43"/>
        <v>0</v>
      </c>
      <c r="I122" s="62">
        <f t="shared" si="43"/>
        <v>0</v>
      </c>
      <c r="J122" s="62">
        <f t="shared" si="43"/>
        <v>0</v>
      </c>
      <c r="K122" s="62">
        <f t="shared" si="43"/>
        <v>0</v>
      </c>
      <c r="L122" s="62">
        <f t="shared" si="43"/>
        <v>0</v>
      </c>
      <c r="M122" s="62">
        <f t="shared" si="43"/>
        <v>0</v>
      </c>
      <c r="N122" s="62">
        <f>SUM(N119:N120)</f>
        <v>0</v>
      </c>
      <c r="O122" s="62">
        <f>SUM(O119:O120)</f>
        <v>0</v>
      </c>
      <c r="P122" s="62">
        <f>SUM(P119:P120)</f>
        <v>0</v>
      </c>
      <c r="Q122" s="62">
        <f t="shared" ref="Q122:AB122" si="44">SUM(Q119:Q120)</f>
        <v>0</v>
      </c>
      <c r="R122" s="62">
        <f t="shared" si="44"/>
        <v>0</v>
      </c>
      <c r="S122" s="62">
        <f t="shared" si="44"/>
        <v>0</v>
      </c>
      <c r="T122" s="62">
        <f t="shared" si="44"/>
        <v>0</v>
      </c>
      <c r="U122" s="62">
        <f t="shared" si="44"/>
        <v>0</v>
      </c>
      <c r="V122" s="62">
        <f t="shared" si="44"/>
        <v>0</v>
      </c>
      <c r="W122" s="62">
        <f t="shared" si="44"/>
        <v>0</v>
      </c>
      <c r="X122" s="62">
        <f t="shared" si="44"/>
        <v>0</v>
      </c>
      <c r="Y122" s="62">
        <f t="shared" si="44"/>
        <v>0</v>
      </c>
      <c r="Z122" s="62">
        <f t="shared" si="44"/>
        <v>0</v>
      </c>
      <c r="AA122" s="62">
        <f t="shared" si="44"/>
        <v>0</v>
      </c>
      <c r="AB122" s="62">
        <f t="shared" si="44"/>
        <v>0</v>
      </c>
      <c r="AC122" s="62">
        <f>SUM(AC119:AC120)</f>
        <v>0</v>
      </c>
      <c r="AD122" s="62">
        <f>SUM(AD119:AD120)</f>
        <v>0</v>
      </c>
      <c r="AE122" s="62">
        <f>SUM(AE119:AE120)</f>
        <v>0</v>
      </c>
      <c r="AF122" s="61">
        <f>SUM(H122:AE122)</f>
        <v>0</v>
      </c>
      <c r="AG122" s="56" t="str">
        <f>IF(ABS(AF122-F122)&lt;1,"ok","err")</f>
        <v>ok</v>
      </c>
    </row>
    <row r="123" spans="1:33">
      <c r="A123" s="58" t="s">
        <v>620</v>
      </c>
      <c r="B123" s="58"/>
      <c r="C123" s="42" t="s">
        <v>982</v>
      </c>
      <c r="D123" s="42" t="s">
        <v>885</v>
      </c>
      <c r="F123" s="73">
        <v>6724404</v>
      </c>
      <c r="H123" s="61">
        <f t="shared" ref="H123:AE123" si="45">IF(VLOOKUP($D123,$C$6:$AE$653,H$2,)=0,0,((VLOOKUP($D123,$C$6:$AE$653,H$2,)/VLOOKUP($D123,$C$6:$AE$653,4,))*$F123))</f>
        <v>0</v>
      </c>
      <c r="I123" s="61">
        <f t="shared" si="45"/>
        <v>0</v>
      </c>
      <c r="J123" s="61">
        <f t="shared" si="45"/>
        <v>0</v>
      </c>
      <c r="K123" s="61">
        <f t="shared" si="45"/>
        <v>0</v>
      </c>
      <c r="L123" s="61">
        <f t="shared" si="45"/>
        <v>0</v>
      </c>
      <c r="M123" s="61">
        <f t="shared" si="45"/>
        <v>0</v>
      </c>
      <c r="N123" s="61">
        <f t="shared" si="45"/>
        <v>0</v>
      </c>
      <c r="O123" s="61">
        <f t="shared" si="45"/>
        <v>0</v>
      </c>
      <c r="P123" s="61">
        <f t="shared" si="45"/>
        <v>0</v>
      </c>
      <c r="Q123" s="61">
        <f t="shared" si="45"/>
        <v>0</v>
      </c>
      <c r="R123" s="61">
        <f t="shared" si="45"/>
        <v>0</v>
      </c>
      <c r="S123" s="61">
        <f t="shared" si="45"/>
        <v>0</v>
      </c>
      <c r="T123" s="61">
        <f t="shared" si="45"/>
        <v>2047604.4992636524</v>
      </c>
      <c r="U123" s="61">
        <f t="shared" si="45"/>
        <v>3258499.7866005809</v>
      </c>
      <c r="V123" s="61">
        <f t="shared" si="45"/>
        <v>562894.17177705024</v>
      </c>
      <c r="W123" s="61">
        <f t="shared" si="45"/>
        <v>855405.54235871695</v>
      </c>
      <c r="X123" s="61">
        <f t="shared" si="45"/>
        <v>0</v>
      </c>
      <c r="Y123" s="61">
        <f t="shared" si="45"/>
        <v>0</v>
      </c>
      <c r="Z123" s="61">
        <f t="shared" si="45"/>
        <v>0</v>
      </c>
      <c r="AA123" s="61">
        <f t="shared" si="45"/>
        <v>0</v>
      </c>
      <c r="AB123" s="61">
        <f t="shared" si="45"/>
        <v>0</v>
      </c>
      <c r="AC123" s="61">
        <f t="shared" si="45"/>
        <v>0</v>
      </c>
      <c r="AD123" s="61">
        <f t="shared" si="45"/>
        <v>0</v>
      </c>
      <c r="AE123" s="61">
        <f t="shared" si="45"/>
        <v>0</v>
      </c>
      <c r="AF123" s="61">
        <f>SUM(H123:AE123)</f>
        <v>6724404</v>
      </c>
      <c r="AG123" s="56" t="str">
        <f>IF(ABS(AF123-F123)&lt;1,"ok","err")</f>
        <v>ok</v>
      </c>
    </row>
    <row r="124" spans="1:33">
      <c r="A124" s="58" t="s">
        <v>713</v>
      </c>
      <c r="B124" s="58"/>
      <c r="F124" s="73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56"/>
    </row>
    <row r="125" spans="1:33">
      <c r="A125" s="66" t="s">
        <v>1165</v>
      </c>
      <c r="B125" s="58"/>
      <c r="C125" s="42" t="s">
        <v>621</v>
      </c>
      <c r="D125" s="42" t="s">
        <v>960</v>
      </c>
      <c r="F125" s="73">
        <v>546457652.46541476</v>
      </c>
      <c r="H125" s="61">
        <f t="shared" ref="H125:Q128" si="46">IF(VLOOKUP($D125,$C$6:$AE$653,H$2,)=0,0,((VLOOKUP($D125,$C$6:$AE$653,H$2,)/VLOOKUP($D125,$C$6:$AE$653,4,))*$F125))</f>
        <v>105311485.38207415</v>
      </c>
      <c r="I125" s="61">
        <f t="shared" si="46"/>
        <v>110320446.55686076</v>
      </c>
      <c r="J125" s="61">
        <f t="shared" si="46"/>
        <v>90683035.06691727</v>
      </c>
      <c r="K125" s="61">
        <f t="shared" si="46"/>
        <v>0</v>
      </c>
      <c r="L125" s="61">
        <f t="shared" si="46"/>
        <v>0</v>
      </c>
      <c r="M125" s="61">
        <f t="shared" si="46"/>
        <v>0</v>
      </c>
      <c r="N125" s="61">
        <f t="shared" si="46"/>
        <v>58748585.688625254</v>
      </c>
      <c r="O125" s="61">
        <f t="shared" si="46"/>
        <v>0</v>
      </c>
      <c r="P125" s="61">
        <f t="shared" si="46"/>
        <v>0</v>
      </c>
      <c r="Q125" s="61">
        <f t="shared" si="46"/>
        <v>0</v>
      </c>
      <c r="R125" s="61">
        <f t="shared" ref="R125:AE128" si="47">IF(VLOOKUP($D125,$C$6:$AE$653,R$2,)=0,0,((VLOOKUP($D125,$C$6:$AE$653,R$2,)/VLOOKUP($D125,$C$6:$AE$653,4,))*$F125))</f>
        <v>20323821.654758576</v>
      </c>
      <c r="S125" s="61">
        <f t="shared" si="47"/>
        <v>0</v>
      </c>
      <c r="T125" s="61">
        <f t="shared" si="47"/>
        <v>34755825.539142154</v>
      </c>
      <c r="U125" s="61">
        <f t="shared" si="47"/>
        <v>55309436.047414765</v>
      </c>
      <c r="V125" s="61">
        <f t="shared" si="47"/>
        <v>9554507.0536417123</v>
      </c>
      <c r="W125" s="61">
        <f t="shared" si="47"/>
        <v>14519564.596642707</v>
      </c>
      <c r="X125" s="61">
        <f t="shared" si="47"/>
        <v>13207211.400183087</v>
      </c>
      <c r="Y125" s="61">
        <f t="shared" si="47"/>
        <v>9236494.3836572822</v>
      </c>
      <c r="Z125" s="61">
        <f t="shared" si="47"/>
        <v>4587015.8116150228</v>
      </c>
      <c r="AA125" s="61">
        <f t="shared" si="47"/>
        <v>5320810.2172641251</v>
      </c>
      <c r="AB125" s="61">
        <f t="shared" si="47"/>
        <v>14579413.066617891</v>
      </c>
      <c r="AC125" s="61">
        <f t="shared" si="47"/>
        <v>0</v>
      </c>
      <c r="AD125" s="61">
        <f t="shared" si="47"/>
        <v>0</v>
      </c>
      <c r="AE125" s="61">
        <f t="shared" si="47"/>
        <v>0</v>
      </c>
      <c r="AF125" s="61">
        <f>SUM(H125:AE125)</f>
        <v>546457652.46541488</v>
      </c>
      <c r="AG125" s="56" t="str">
        <f>IF(ABS(AF125-F125)&lt;1,"ok","err")</f>
        <v>ok</v>
      </c>
    </row>
    <row r="126" spans="1:33" s="58" customFormat="1">
      <c r="A126" s="66" t="s">
        <v>1166</v>
      </c>
      <c r="C126" s="58" t="s">
        <v>621</v>
      </c>
      <c r="D126" s="58" t="s">
        <v>960</v>
      </c>
      <c r="F126" s="73">
        <v>0</v>
      </c>
      <c r="H126" s="76">
        <f t="shared" si="46"/>
        <v>0</v>
      </c>
      <c r="I126" s="76">
        <f t="shared" si="46"/>
        <v>0</v>
      </c>
      <c r="J126" s="76">
        <f t="shared" si="46"/>
        <v>0</v>
      </c>
      <c r="K126" s="76">
        <f t="shared" si="46"/>
        <v>0</v>
      </c>
      <c r="L126" s="76">
        <f t="shared" si="46"/>
        <v>0</v>
      </c>
      <c r="M126" s="76">
        <f t="shared" si="46"/>
        <v>0</v>
      </c>
      <c r="N126" s="76">
        <f t="shared" si="46"/>
        <v>0</v>
      </c>
      <c r="O126" s="76">
        <f t="shared" si="46"/>
        <v>0</v>
      </c>
      <c r="P126" s="76">
        <f t="shared" si="46"/>
        <v>0</v>
      </c>
      <c r="Q126" s="76">
        <f t="shared" si="46"/>
        <v>0</v>
      </c>
      <c r="R126" s="76">
        <f t="shared" si="47"/>
        <v>0</v>
      </c>
      <c r="S126" s="76">
        <f t="shared" si="47"/>
        <v>0</v>
      </c>
      <c r="T126" s="76">
        <f t="shared" si="47"/>
        <v>0</v>
      </c>
      <c r="U126" s="76">
        <f t="shared" si="47"/>
        <v>0</v>
      </c>
      <c r="V126" s="76">
        <f t="shared" si="47"/>
        <v>0</v>
      </c>
      <c r="W126" s="76">
        <f t="shared" si="47"/>
        <v>0</v>
      </c>
      <c r="X126" s="76">
        <f t="shared" si="47"/>
        <v>0</v>
      </c>
      <c r="Y126" s="76">
        <f t="shared" si="47"/>
        <v>0</v>
      </c>
      <c r="Z126" s="76">
        <f t="shared" si="47"/>
        <v>0</v>
      </c>
      <c r="AA126" s="76">
        <f t="shared" si="47"/>
        <v>0</v>
      </c>
      <c r="AB126" s="76">
        <f t="shared" si="47"/>
        <v>0</v>
      </c>
      <c r="AC126" s="76">
        <f t="shared" si="47"/>
        <v>0</v>
      </c>
      <c r="AD126" s="76">
        <f t="shared" si="47"/>
        <v>0</v>
      </c>
      <c r="AE126" s="76">
        <f t="shared" si="47"/>
        <v>0</v>
      </c>
      <c r="AF126" s="76">
        <f>SUM(H126:AE126)</f>
        <v>0</v>
      </c>
      <c r="AG126" s="90" t="str">
        <f>IF(ABS(AF126-F126)&lt;1,"ok","err")</f>
        <v>ok</v>
      </c>
    </row>
    <row r="127" spans="1:33" s="58" customFormat="1">
      <c r="A127" s="66" t="s">
        <v>1167</v>
      </c>
      <c r="C127" s="58" t="s">
        <v>621</v>
      </c>
      <c r="D127" s="58" t="s">
        <v>960</v>
      </c>
      <c r="F127" s="73">
        <v>0</v>
      </c>
      <c r="H127" s="76">
        <f t="shared" si="46"/>
        <v>0</v>
      </c>
      <c r="I127" s="76">
        <f t="shared" si="46"/>
        <v>0</v>
      </c>
      <c r="J127" s="76">
        <f t="shared" si="46"/>
        <v>0</v>
      </c>
      <c r="K127" s="76">
        <f t="shared" si="46"/>
        <v>0</v>
      </c>
      <c r="L127" s="76">
        <f t="shared" si="46"/>
        <v>0</v>
      </c>
      <c r="M127" s="76">
        <f t="shared" si="46"/>
        <v>0</v>
      </c>
      <c r="N127" s="76">
        <f t="shared" si="46"/>
        <v>0</v>
      </c>
      <c r="O127" s="76">
        <f t="shared" si="46"/>
        <v>0</v>
      </c>
      <c r="P127" s="76">
        <f t="shared" si="46"/>
        <v>0</v>
      </c>
      <c r="Q127" s="76">
        <f t="shared" si="46"/>
        <v>0</v>
      </c>
      <c r="R127" s="76">
        <f t="shared" si="47"/>
        <v>0</v>
      </c>
      <c r="S127" s="76">
        <f t="shared" si="47"/>
        <v>0</v>
      </c>
      <c r="T127" s="76">
        <f t="shared" si="47"/>
        <v>0</v>
      </c>
      <c r="U127" s="76">
        <f t="shared" si="47"/>
        <v>0</v>
      </c>
      <c r="V127" s="76">
        <f t="shared" si="47"/>
        <v>0</v>
      </c>
      <c r="W127" s="76">
        <f t="shared" si="47"/>
        <v>0</v>
      </c>
      <c r="X127" s="76">
        <f t="shared" si="47"/>
        <v>0</v>
      </c>
      <c r="Y127" s="76">
        <f t="shared" si="47"/>
        <v>0</v>
      </c>
      <c r="Z127" s="76">
        <f t="shared" si="47"/>
        <v>0</v>
      </c>
      <c r="AA127" s="76">
        <f t="shared" si="47"/>
        <v>0</v>
      </c>
      <c r="AB127" s="76">
        <f t="shared" si="47"/>
        <v>0</v>
      </c>
      <c r="AC127" s="76">
        <f t="shared" si="47"/>
        <v>0</v>
      </c>
      <c r="AD127" s="76">
        <f t="shared" si="47"/>
        <v>0</v>
      </c>
      <c r="AE127" s="76">
        <f t="shared" si="47"/>
        <v>0</v>
      </c>
      <c r="AF127" s="76">
        <f>SUM(H127:AE127)</f>
        <v>0</v>
      </c>
      <c r="AG127" s="90" t="str">
        <f>IF(ABS(AF127-F127)&lt;1,"ok","err")</f>
        <v>ok</v>
      </c>
    </row>
    <row r="128" spans="1:33" s="58" customFormat="1">
      <c r="A128" s="66" t="s">
        <v>1168</v>
      </c>
      <c r="C128" s="58" t="s">
        <v>621</v>
      </c>
      <c r="D128" s="58" t="s">
        <v>960</v>
      </c>
      <c r="F128" s="73">
        <v>0</v>
      </c>
      <c r="H128" s="76">
        <f t="shared" si="46"/>
        <v>0</v>
      </c>
      <c r="I128" s="76">
        <f t="shared" si="46"/>
        <v>0</v>
      </c>
      <c r="J128" s="76">
        <f t="shared" si="46"/>
        <v>0</v>
      </c>
      <c r="K128" s="76">
        <f t="shared" si="46"/>
        <v>0</v>
      </c>
      <c r="L128" s="76">
        <f t="shared" si="46"/>
        <v>0</v>
      </c>
      <c r="M128" s="76">
        <f t="shared" si="46"/>
        <v>0</v>
      </c>
      <c r="N128" s="76">
        <f t="shared" si="46"/>
        <v>0</v>
      </c>
      <c r="O128" s="76">
        <f t="shared" si="46"/>
        <v>0</v>
      </c>
      <c r="P128" s="76">
        <f t="shared" si="46"/>
        <v>0</v>
      </c>
      <c r="Q128" s="76">
        <f t="shared" si="46"/>
        <v>0</v>
      </c>
      <c r="R128" s="76">
        <f t="shared" si="47"/>
        <v>0</v>
      </c>
      <c r="S128" s="76">
        <f t="shared" si="47"/>
        <v>0</v>
      </c>
      <c r="T128" s="76">
        <f t="shared" si="47"/>
        <v>0</v>
      </c>
      <c r="U128" s="76">
        <f t="shared" si="47"/>
        <v>0</v>
      </c>
      <c r="V128" s="76">
        <f t="shared" si="47"/>
        <v>0</v>
      </c>
      <c r="W128" s="76">
        <f t="shared" si="47"/>
        <v>0</v>
      </c>
      <c r="X128" s="76">
        <f t="shared" si="47"/>
        <v>0</v>
      </c>
      <c r="Y128" s="76">
        <f t="shared" si="47"/>
        <v>0</v>
      </c>
      <c r="Z128" s="76">
        <f t="shared" si="47"/>
        <v>0</v>
      </c>
      <c r="AA128" s="76">
        <f t="shared" si="47"/>
        <v>0</v>
      </c>
      <c r="AB128" s="76">
        <f t="shared" si="47"/>
        <v>0</v>
      </c>
      <c r="AC128" s="76">
        <f t="shared" si="47"/>
        <v>0</v>
      </c>
      <c r="AD128" s="76">
        <f t="shared" si="47"/>
        <v>0</v>
      </c>
      <c r="AE128" s="76">
        <f t="shared" si="47"/>
        <v>0</v>
      </c>
      <c r="AF128" s="76">
        <f>SUM(H128:AE128)</f>
        <v>0</v>
      </c>
      <c r="AG128" s="90" t="str">
        <f>IF(ABS(AF128-F128)&lt;1,"ok","err")</f>
        <v>ok</v>
      </c>
    </row>
    <row r="129" spans="1:33" s="58" customFormat="1">
      <c r="A129" s="66"/>
      <c r="F129" s="73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90"/>
    </row>
    <row r="130" spans="1:33">
      <c r="A130" s="58" t="s">
        <v>718</v>
      </c>
      <c r="B130" s="58"/>
      <c r="F130" s="73">
        <f>SUM(F125:F128)</f>
        <v>546457652.46541476</v>
      </c>
      <c r="G130" s="73"/>
      <c r="H130" s="73">
        <f t="shared" ref="H130:AE130" si="48">SUM(H125:H128)</f>
        <v>105311485.38207415</v>
      </c>
      <c r="I130" s="73">
        <f t="shared" si="48"/>
        <v>110320446.55686076</v>
      </c>
      <c r="J130" s="73">
        <f t="shared" si="48"/>
        <v>90683035.06691727</v>
      </c>
      <c r="K130" s="73">
        <f t="shared" si="48"/>
        <v>0</v>
      </c>
      <c r="L130" s="73">
        <f t="shared" si="48"/>
        <v>0</v>
      </c>
      <c r="M130" s="73">
        <f t="shared" si="48"/>
        <v>0</v>
      </c>
      <c r="N130" s="73">
        <f t="shared" si="48"/>
        <v>58748585.688625254</v>
      </c>
      <c r="O130" s="73">
        <f t="shared" si="48"/>
        <v>0</v>
      </c>
      <c r="P130" s="73">
        <f t="shared" si="48"/>
        <v>0</v>
      </c>
      <c r="Q130" s="73">
        <f t="shared" si="48"/>
        <v>0</v>
      </c>
      <c r="R130" s="73">
        <f t="shared" si="48"/>
        <v>20323821.654758576</v>
      </c>
      <c r="S130" s="73">
        <f t="shared" si="48"/>
        <v>0</v>
      </c>
      <c r="T130" s="73">
        <f t="shared" si="48"/>
        <v>34755825.539142154</v>
      </c>
      <c r="U130" s="73">
        <f t="shared" si="48"/>
        <v>55309436.047414765</v>
      </c>
      <c r="V130" s="73">
        <f t="shared" si="48"/>
        <v>9554507.0536417123</v>
      </c>
      <c r="W130" s="73">
        <f t="shared" si="48"/>
        <v>14519564.596642707</v>
      </c>
      <c r="X130" s="73">
        <f t="shared" si="48"/>
        <v>13207211.400183087</v>
      </c>
      <c r="Y130" s="73">
        <f t="shared" si="48"/>
        <v>9236494.3836572822</v>
      </c>
      <c r="Z130" s="73">
        <f t="shared" si="48"/>
        <v>4587015.8116150228</v>
      </c>
      <c r="AA130" s="73">
        <f t="shared" si="48"/>
        <v>5320810.2172641251</v>
      </c>
      <c r="AB130" s="73">
        <f t="shared" si="48"/>
        <v>14579413.066617891</v>
      </c>
      <c r="AC130" s="73">
        <f t="shared" si="48"/>
        <v>0</v>
      </c>
      <c r="AD130" s="73">
        <f t="shared" si="48"/>
        <v>0</v>
      </c>
      <c r="AE130" s="73">
        <f t="shared" si="48"/>
        <v>0</v>
      </c>
      <c r="AF130" s="61">
        <f>SUM(H130:AE130)</f>
        <v>546457652.46541488</v>
      </c>
      <c r="AG130" s="56" t="str">
        <f>IF(ABS(AF130-F130)&lt;1,"ok","err")</f>
        <v>ok</v>
      </c>
    </row>
    <row r="131" spans="1:33">
      <c r="A131" s="58"/>
      <c r="B131" s="58"/>
      <c r="F131" s="73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1"/>
      <c r="AG131" s="56"/>
    </row>
    <row r="132" spans="1:33">
      <c r="A132" s="58" t="s">
        <v>719</v>
      </c>
      <c r="B132" s="58"/>
      <c r="F132" s="73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1"/>
      <c r="AG132" s="56"/>
    </row>
    <row r="133" spans="1:33">
      <c r="A133" s="66" t="s">
        <v>715</v>
      </c>
      <c r="B133" s="58"/>
      <c r="C133" s="42" t="s">
        <v>621</v>
      </c>
      <c r="D133" s="42" t="s">
        <v>638</v>
      </c>
      <c r="F133" s="73">
        <v>0</v>
      </c>
      <c r="H133" s="61">
        <f t="shared" ref="H133:Q136" si="49">IF(VLOOKUP($D133,$C$6:$AE$653,H$2,)=0,0,((VLOOKUP($D133,$C$6:$AE$653,H$2,)/VLOOKUP($D133,$C$6:$AE$653,4,))*$F133))</f>
        <v>0</v>
      </c>
      <c r="I133" s="61">
        <f t="shared" si="49"/>
        <v>0</v>
      </c>
      <c r="J133" s="61">
        <f t="shared" si="49"/>
        <v>0</v>
      </c>
      <c r="K133" s="61">
        <f t="shared" si="49"/>
        <v>0</v>
      </c>
      <c r="L133" s="61">
        <f t="shared" si="49"/>
        <v>0</v>
      </c>
      <c r="M133" s="61">
        <f t="shared" si="49"/>
        <v>0</v>
      </c>
      <c r="N133" s="61">
        <f t="shared" si="49"/>
        <v>0</v>
      </c>
      <c r="O133" s="61">
        <f t="shared" si="49"/>
        <v>0</v>
      </c>
      <c r="P133" s="61">
        <f t="shared" si="49"/>
        <v>0</v>
      </c>
      <c r="Q133" s="61">
        <f t="shared" si="49"/>
        <v>0</v>
      </c>
      <c r="R133" s="61">
        <f t="shared" ref="R133:AE136" si="50">IF(VLOOKUP($D133,$C$6:$AE$653,R$2,)=0,0,((VLOOKUP($D133,$C$6:$AE$653,R$2,)/VLOOKUP($D133,$C$6:$AE$653,4,))*$F133))</f>
        <v>0</v>
      </c>
      <c r="S133" s="61">
        <f t="shared" si="50"/>
        <v>0</v>
      </c>
      <c r="T133" s="61">
        <f t="shared" si="50"/>
        <v>0</v>
      </c>
      <c r="U133" s="61">
        <f t="shared" si="50"/>
        <v>0</v>
      </c>
      <c r="V133" s="61">
        <f t="shared" si="50"/>
        <v>0</v>
      </c>
      <c r="W133" s="61">
        <f t="shared" si="50"/>
        <v>0</v>
      </c>
      <c r="X133" s="61">
        <f t="shared" si="50"/>
        <v>0</v>
      </c>
      <c r="Y133" s="61">
        <f t="shared" si="50"/>
        <v>0</v>
      </c>
      <c r="Z133" s="61">
        <f t="shared" si="50"/>
        <v>0</v>
      </c>
      <c r="AA133" s="61">
        <f t="shared" si="50"/>
        <v>0</v>
      </c>
      <c r="AB133" s="61">
        <f t="shared" si="50"/>
        <v>0</v>
      </c>
      <c r="AC133" s="61">
        <f t="shared" si="50"/>
        <v>0</v>
      </c>
      <c r="AD133" s="61">
        <f t="shared" si="50"/>
        <v>0</v>
      </c>
      <c r="AE133" s="61">
        <f t="shared" si="50"/>
        <v>0</v>
      </c>
      <c r="AF133" s="61">
        <f>SUM(H133:AE133)</f>
        <v>0</v>
      </c>
      <c r="AG133" s="56" t="str">
        <f>IF(ABS(AF133-F133)&lt;1,"ok","err")</f>
        <v>ok</v>
      </c>
    </row>
    <row r="134" spans="1:33">
      <c r="A134" s="66" t="s">
        <v>714</v>
      </c>
      <c r="B134" s="58"/>
      <c r="C134" s="42" t="s">
        <v>621</v>
      </c>
      <c r="D134" s="42" t="s">
        <v>1161</v>
      </c>
      <c r="F134" s="76">
        <v>0</v>
      </c>
      <c r="H134" s="61">
        <f t="shared" si="49"/>
        <v>0</v>
      </c>
      <c r="I134" s="61">
        <f t="shared" si="49"/>
        <v>0</v>
      </c>
      <c r="J134" s="61">
        <f t="shared" si="49"/>
        <v>0</v>
      </c>
      <c r="K134" s="61">
        <f t="shared" si="49"/>
        <v>0</v>
      </c>
      <c r="L134" s="61">
        <f t="shared" si="49"/>
        <v>0</v>
      </c>
      <c r="M134" s="61">
        <f t="shared" si="49"/>
        <v>0</v>
      </c>
      <c r="N134" s="61">
        <f t="shared" si="49"/>
        <v>0</v>
      </c>
      <c r="O134" s="61">
        <f t="shared" si="49"/>
        <v>0</v>
      </c>
      <c r="P134" s="61">
        <f t="shared" si="49"/>
        <v>0</v>
      </c>
      <c r="Q134" s="61">
        <f t="shared" si="49"/>
        <v>0</v>
      </c>
      <c r="R134" s="61">
        <f t="shared" si="50"/>
        <v>0</v>
      </c>
      <c r="S134" s="61">
        <f t="shared" si="50"/>
        <v>0</v>
      </c>
      <c r="T134" s="61">
        <f t="shared" si="50"/>
        <v>0</v>
      </c>
      <c r="U134" s="61">
        <f t="shared" si="50"/>
        <v>0</v>
      </c>
      <c r="V134" s="61">
        <f t="shared" si="50"/>
        <v>0</v>
      </c>
      <c r="W134" s="61">
        <f t="shared" si="50"/>
        <v>0</v>
      </c>
      <c r="X134" s="61">
        <f t="shared" si="50"/>
        <v>0</v>
      </c>
      <c r="Y134" s="61">
        <f t="shared" si="50"/>
        <v>0</v>
      </c>
      <c r="Z134" s="61">
        <f t="shared" si="50"/>
        <v>0</v>
      </c>
      <c r="AA134" s="61">
        <f t="shared" si="50"/>
        <v>0</v>
      </c>
      <c r="AB134" s="61">
        <f t="shared" si="50"/>
        <v>0</v>
      </c>
      <c r="AC134" s="61">
        <f t="shared" si="50"/>
        <v>0</v>
      </c>
      <c r="AD134" s="61">
        <f t="shared" si="50"/>
        <v>0</v>
      </c>
      <c r="AE134" s="61">
        <f t="shared" si="50"/>
        <v>0</v>
      </c>
      <c r="AF134" s="61">
        <f>SUM(H134:AE134)</f>
        <v>0</v>
      </c>
      <c r="AG134" s="56" t="str">
        <f>IF(ABS(AF134-F134)&lt;1,"ok","err")</f>
        <v>ok</v>
      </c>
    </row>
    <row r="135" spans="1:33">
      <c r="A135" s="66" t="s">
        <v>716</v>
      </c>
      <c r="B135" s="58"/>
      <c r="C135" s="42" t="s">
        <v>621</v>
      </c>
      <c r="D135" s="42" t="s">
        <v>935</v>
      </c>
      <c r="F135" s="76">
        <v>0</v>
      </c>
      <c r="H135" s="61">
        <f t="shared" si="49"/>
        <v>0</v>
      </c>
      <c r="I135" s="61">
        <f t="shared" si="49"/>
        <v>0</v>
      </c>
      <c r="J135" s="61">
        <f t="shared" si="49"/>
        <v>0</v>
      </c>
      <c r="K135" s="61">
        <f t="shared" si="49"/>
        <v>0</v>
      </c>
      <c r="L135" s="61">
        <f t="shared" si="49"/>
        <v>0</v>
      </c>
      <c r="M135" s="61">
        <f t="shared" si="49"/>
        <v>0</v>
      </c>
      <c r="N135" s="61">
        <f t="shared" si="49"/>
        <v>0</v>
      </c>
      <c r="O135" s="61">
        <f t="shared" si="49"/>
        <v>0</v>
      </c>
      <c r="P135" s="61">
        <f t="shared" si="49"/>
        <v>0</v>
      </c>
      <c r="Q135" s="61">
        <f t="shared" si="49"/>
        <v>0</v>
      </c>
      <c r="R135" s="61">
        <f t="shared" si="50"/>
        <v>0</v>
      </c>
      <c r="S135" s="61">
        <f t="shared" si="50"/>
        <v>0</v>
      </c>
      <c r="T135" s="61">
        <f t="shared" si="50"/>
        <v>0</v>
      </c>
      <c r="U135" s="61">
        <f t="shared" si="50"/>
        <v>0</v>
      </c>
      <c r="V135" s="61">
        <f t="shared" si="50"/>
        <v>0</v>
      </c>
      <c r="W135" s="61">
        <f t="shared" si="50"/>
        <v>0</v>
      </c>
      <c r="X135" s="61">
        <f t="shared" si="50"/>
        <v>0</v>
      </c>
      <c r="Y135" s="61">
        <f t="shared" si="50"/>
        <v>0</v>
      </c>
      <c r="Z135" s="61">
        <f t="shared" si="50"/>
        <v>0</v>
      </c>
      <c r="AA135" s="61">
        <f t="shared" si="50"/>
        <v>0</v>
      </c>
      <c r="AB135" s="61">
        <f t="shared" si="50"/>
        <v>0</v>
      </c>
      <c r="AC135" s="61">
        <f t="shared" si="50"/>
        <v>0</v>
      </c>
      <c r="AD135" s="61">
        <f t="shared" si="50"/>
        <v>0</v>
      </c>
      <c r="AE135" s="61">
        <f t="shared" si="50"/>
        <v>0</v>
      </c>
      <c r="AF135" s="61">
        <f>SUM(H135:AE135)</f>
        <v>0</v>
      </c>
      <c r="AG135" s="56" t="str">
        <f>IF(ABS(AF135-F135)&lt;1,"ok","err")</f>
        <v>ok</v>
      </c>
    </row>
    <row r="136" spans="1:33">
      <c r="A136" s="66" t="s">
        <v>717</v>
      </c>
      <c r="B136" s="58"/>
      <c r="C136" s="42" t="s">
        <v>621</v>
      </c>
      <c r="D136" s="42" t="s">
        <v>1163</v>
      </c>
      <c r="F136" s="76">
        <v>0</v>
      </c>
      <c r="H136" s="61">
        <f t="shared" si="49"/>
        <v>0</v>
      </c>
      <c r="I136" s="61">
        <f t="shared" si="49"/>
        <v>0</v>
      </c>
      <c r="J136" s="61">
        <f t="shared" si="49"/>
        <v>0</v>
      </c>
      <c r="K136" s="61">
        <f t="shared" si="49"/>
        <v>0</v>
      </c>
      <c r="L136" s="61">
        <f t="shared" si="49"/>
        <v>0</v>
      </c>
      <c r="M136" s="61">
        <f t="shared" si="49"/>
        <v>0</v>
      </c>
      <c r="N136" s="61">
        <f t="shared" si="49"/>
        <v>0</v>
      </c>
      <c r="O136" s="61">
        <f t="shared" si="49"/>
        <v>0</v>
      </c>
      <c r="P136" s="61">
        <f t="shared" si="49"/>
        <v>0</v>
      </c>
      <c r="Q136" s="61">
        <f t="shared" si="49"/>
        <v>0</v>
      </c>
      <c r="R136" s="61">
        <f t="shared" si="50"/>
        <v>0</v>
      </c>
      <c r="S136" s="61">
        <f t="shared" si="50"/>
        <v>0</v>
      </c>
      <c r="T136" s="61">
        <f t="shared" si="50"/>
        <v>0</v>
      </c>
      <c r="U136" s="61">
        <f t="shared" si="50"/>
        <v>0</v>
      </c>
      <c r="V136" s="61">
        <f t="shared" si="50"/>
        <v>0</v>
      </c>
      <c r="W136" s="61">
        <f t="shared" si="50"/>
        <v>0</v>
      </c>
      <c r="X136" s="61">
        <f t="shared" si="50"/>
        <v>0</v>
      </c>
      <c r="Y136" s="61">
        <f t="shared" si="50"/>
        <v>0</v>
      </c>
      <c r="Z136" s="61">
        <f t="shared" si="50"/>
        <v>0</v>
      </c>
      <c r="AA136" s="61">
        <f t="shared" si="50"/>
        <v>0</v>
      </c>
      <c r="AB136" s="61">
        <f t="shared" si="50"/>
        <v>0</v>
      </c>
      <c r="AC136" s="61">
        <f t="shared" si="50"/>
        <v>0</v>
      </c>
      <c r="AD136" s="61">
        <f t="shared" si="50"/>
        <v>0</v>
      </c>
      <c r="AE136" s="61">
        <f t="shared" si="50"/>
        <v>0</v>
      </c>
      <c r="AF136" s="61">
        <f>SUM(H136:AE136)</f>
        <v>0</v>
      </c>
      <c r="AG136" s="56" t="str">
        <f>IF(ABS(AF136-F136)&lt;1,"ok","err")</f>
        <v>ok</v>
      </c>
    </row>
    <row r="137" spans="1:33">
      <c r="A137" s="66"/>
      <c r="B137" s="58"/>
      <c r="F137" s="73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56"/>
    </row>
    <row r="138" spans="1:33">
      <c r="A138" s="58" t="s">
        <v>720</v>
      </c>
      <c r="B138" s="58"/>
      <c r="F138" s="73">
        <f>SUM(F133:F136)</f>
        <v>0</v>
      </c>
      <c r="H138" s="60">
        <f t="shared" ref="H138:M138" si="51">SUM(H133:H136)</f>
        <v>0</v>
      </c>
      <c r="I138" s="60">
        <f t="shared" si="51"/>
        <v>0</v>
      </c>
      <c r="J138" s="60">
        <f t="shared" si="51"/>
        <v>0</v>
      </c>
      <c r="K138" s="60">
        <f t="shared" si="51"/>
        <v>0</v>
      </c>
      <c r="L138" s="60">
        <f t="shared" si="51"/>
        <v>0</v>
      </c>
      <c r="M138" s="60">
        <f t="shared" si="51"/>
        <v>0</v>
      </c>
      <c r="N138" s="60">
        <f>SUM(N133:N136)</f>
        <v>0</v>
      </c>
      <c r="O138" s="60">
        <f>SUM(O133:O136)</f>
        <v>0</v>
      </c>
      <c r="P138" s="60">
        <f>SUM(P133:P136)</f>
        <v>0</v>
      </c>
      <c r="Q138" s="60">
        <f t="shared" ref="Q138:AB138" si="52">SUM(Q133:Q136)</f>
        <v>0</v>
      </c>
      <c r="R138" s="60">
        <f t="shared" si="52"/>
        <v>0</v>
      </c>
      <c r="S138" s="60">
        <f t="shared" si="52"/>
        <v>0</v>
      </c>
      <c r="T138" s="60">
        <f t="shared" si="52"/>
        <v>0</v>
      </c>
      <c r="U138" s="60">
        <f t="shared" si="52"/>
        <v>0</v>
      </c>
      <c r="V138" s="60">
        <f t="shared" si="52"/>
        <v>0</v>
      </c>
      <c r="W138" s="60">
        <f t="shared" si="52"/>
        <v>0</v>
      </c>
      <c r="X138" s="60">
        <f t="shared" si="52"/>
        <v>0</v>
      </c>
      <c r="Y138" s="60">
        <f t="shared" si="52"/>
        <v>0</v>
      </c>
      <c r="Z138" s="60">
        <f t="shared" si="52"/>
        <v>0</v>
      </c>
      <c r="AA138" s="60">
        <f t="shared" si="52"/>
        <v>0</v>
      </c>
      <c r="AB138" s="60">
        <f t="shared" si="52"/>
        <v>0</v>
      </c>
      <c r="AC138" s="60">
        <f>SUM(AC133:AC136)</f>
        <v>0</v>
      </c>
      <c r="AD138" s="60">
        <f>SUM(AD133:AD136)</f>
        <v>0</v>
      </c>
      <c r="AE138" s="60">
        <f>SUM(AE133:AE136)</f>
        <v>0</v>
      </c>
      <c r="AF138" s="61">
        <f>SUM(H138:AE138)</f>
        <v>0</v>
      </c>
      <c r="AG138" s="56" t="str">
        <f>IF(ABS(AF138-F138)&lt;1,"ok","err")</f>
        <v>ok</v>
      </c>
    </row>
    <row r="139" spans="1:33">
      <c r="A139" s="66"/>
      <c r="B139" s="58"/>
      <c r="F139" s="73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56"/>
    </row>
    <row r="140" spans="1:33" ht="15">
      <c r="A140" s="63" t="s">
        <v>983</v>
      </c>
      <c r="B140" s="58"/>
      <c r="C140" s="42" t="s">
        <v>984</v>
      </c>
      <c r="F140" s="77">
        <f>F109+F116+F122-F123-F130-F138</f>
        <v>2380933927.2415085</v>
      </c>
      <c r="G140" s="62"/>
      <c r="H140" s="62">
        <f t="shared" ref="H140:M140" si="53">H98-H107+H116+H122-H123-H130-H138</f>
        <v>449333292.60367596</v>
      </c>
      <c r="I140" s="62">
        <f t="shared" si="53"/>
        <v>470705064.24876517</v>
      </c>
      <c r="J140" s="62">
        <f t="shared" si="53"/>
        <v>386917975.58529532</v>
      </c>
      <c r="K140" s="62">
        <f t="shared" si="53"/>
        <v>51365920.441896409</v>
      </c>
      <c r="L140" s="62">
        <f t="shared" si="53"/>
        <v>0</v>
      </c>
      <c r="M140" s="62">
        <f t="shared" si="53"/>
        <v>0</v>
      </c>
      <c r="N140" s="62">
        <f>N98-N107+N116+N122-N123-N130-N138</f>
        <v>251904274.24505213</v>
      </c>
      <c r="O140" s="62">
        <f>O98-O107+O116+O122-O123-O130-O138</f>
        <v>0</v>
      </c>
      <c r="P140" s="62">
        <f>P98-P107+P116+P122-P123-P130-P138</f>
        <v>0</v>
      </c>
      <c r="Q140" s="62">
        <f t="shared" ref="Q140:AB140" si="54">Q98-Q107+Q116+Q122-Q123-Q130-Q138</f>
        <v>0</v>
      </c>
      <c r="R140" s="62">
        <f t="shared" si="54"/>
        <v>86725893.898189053</v>
      </c>
      <c r="S140" s="62">
        <f t="shared" si="54"/>
        <v>0</v>
      </c>
      <c r="T140" s="62">
        <f t="shared" si="54"/>
        <v>146289689.97734636</v>
      </c>
      <c r="U140" s="62">
        <f t="shared" si="54"/>
        <v>232639811.01835001</v>
      </c>
      <c r="V140" s="62">
        <f t="shared" si="54"/>
        <v>40320469.646722771</v>
      </c>
      <c r="W140" s="62">
        <f t="shared" si="54"/>
        <v>61244171.692112058</v>
      </c>
      <c r="X140" s="62">
        <f t="shared" si="54"/>
        <v>55853390.849211715</v>
      </c>
      <c r="Y140" s="62">
        <f t="shared" si="54"/>
        <v>39061200.374199145</v>
      </c>
      <c r="Z140" s="62">
        <f t="shared" si="54"/>
        <v>19387335.002084535</v>
      </c>
      <c r="AA140" s="62">
        <f t="shared" si="54"/>
        <v>24509218.578202888</v>
      </c>
      <c r="AB140" s="62">
        <f t="shared" si="54"/>
        <v>61664819.905362248</v>
      </c>
      <c r="AC140" s="62">
        <f>AC98-AC107+AC116+AC122-AC123-AC130-AC138</f>
        <v>2471535.7794325519</v>
      </c>
      <c r="AD140" s="62">
        <f>AD98-AD107+AD116+AD122-AD123-AD130-AD138</f>
        <v>539863.39561039058</v>
      </c>
      <c r="AE140" s="62">
        <f>AE98-AE107+AE116+AE122-AE123-AE130-AE138</f>
        <v>0</v>
      </c>
      <c r="AF140" s="61">
        <f>SUM(H140:AE140)</f>
        <v>2380933927.2415085</v>
      </c>
      <c r="AG140" s="56" t="str">
        <f>IF(ABS(AF140-F140)&lt;1,"ok","err")</f>
        <v>ok</v>
      </c>
    </row>
    <row r="141" spans="1:33">
      <c r="A141" s="58"/>
      <c r="W141" s="42"/>
      <c r="AG141" s="56"/>
    </row>
    <row r="142" spans="1:33">
      <c r="A142" s="58"/>
      <c r="W142" s="42"/>
      <c r="AG142" s="56"/>
    </row>
    <row r="143" spans="1:33" ht="15">
      <c r="A143" s="57" t="s">
        <v>975</v>
      </c>
      <c r="W143" s="42"/>
      <c r="AG143" s="56"/>
    </row>
    <row r="144" spans="1:33" ht="15">
      <c r="A144" s="57"/>
      <c r="W144" s="42"/>
      <c r="AG144" s="56"/>
    </row>
    <row r="145" spans="1:33" ht="15">
      <c r="A145" s="63" t="s">
        <v>217</v>
      </c>
      <c r="W145" s="42"/>
      <c r="AG145" s="56"/>
    </row>
    <row r="146" spans="1:33">
      <c r="A146" s="58">
        <v>500</v>
      </c>
      <c r="B146" s="42" t="s">
        <v>209</v>
      </c>
      <c r="C146" s="42" t="s">
        <v>210</v>
      </c>
      <c r="D146" s="42" t="s">
        <v>651</v>
      </c>
      <c r="F146" s="73">
        <v>4922985</v>
      </c>
      <c r="H146" s="61">
        <f t="shared" ref="H146:Q153" si="55">IF(VLOOKUP($D146,$C$6:$AE$653,H$2,)=0,0,((VLOOKUP($D146,$C$6:$AE$653,H$2,)/VLOOKUP($D146,$C$6:$AE$653,4,))*$F146))</f>
        <v>1431481.1577938998</v>
      </c>
      <c r="I146" s="61">
        <f t="shared" si="55"/>
        <v>1499567.1174194273</v>
      </c>
      <c r="J146" s="61">
        <f t="shared" si="55"/>
        <v>1232639.1139475054</v>
      </c>
      <c r="K146" s="61">
        <f t="shared" si="55"/>
        <v>759297.61083916796</v>
      </c>
      <c r="L146" s="61">
        <f t="shared" si="55"/>
        <v>0</v>
      </c>
      <c r="M146" s="61">
        <f t="shared" si="55"/>
        <v>0</v>
      </c>
      <c r="N146" s="61">
        <f t="shared" si="55"/>
        <v>0</v>
      </c>
      <c r="O146" s="61">
        <f t="shared" si="55"/>
        <v>0</v>
      </c>
      <c r="P146" s="61">
        <f t="shared" si="55"/>
        <v>0</v>
      </c>
      <c r="Q146" s="61">
        <f t="shared" si="55"/>
        <v>0</v>
      </c>
      <c r="R146" s="61">
        <f t="shared" ref="R146:AE153" si="56">IF(VLOOKUP($D146,$C$6:$AE$653,R$2,)=0,0,((VLOOKUP($D146,$C$6:$AE$653,R$2,)/VLOOKUP($D146,$C$6:$AE$653,4,))*$F146))</f>
        <v>0</v>
      </c>
      <c r="S146" s="61">
        <f t="shared" si="56"/>
        <v>0</v>
      </c>
      <c r="T146" s="61">
        <f t="shared" si="56"/>
        <v>0</v>
      </c>
      <c r="U146" s="61">
        <f t="shared" si="56"/>
        <v>0</v>
      </c>
      <c r="V146" s="61">
        <f t="shared" si="56"/>
        <v>0</v>
      </c>
      <c r="W146" s="61">
        <f t="shared" si="56"/>
        <v>0</v>
      </c>
      <c r="X146" s="61">
        <f t="shared" si="56"/>
        <v>0</v>
      </c>
      <c r="Y146" s="61">
        <f t="shared" si="56"/>
        <v>0</v>
      </c>
      <c r="Z146" s="61">
        <f t="shared" si="56"/>
        <v>0</v>
      </c>
      <c r="AA146" s="61">
        <f t="shared" si="56"/>
        <v>0</v>
      </c>
      <c r="AB146" s="61">
        <f t="shared" si="56"/>
        <v>0</v>
      </c>
      <c r="AC146" s="61">
        <f t="shared" si="56"/>
        <v>0</v>
      </c>
      <c r="AD146" s="61">
        <f t="shared" si="56"/>
        <v>0</v>
      </c>
      <c r="AE146" s="61">
        <f t="shared" si="56"/>
        <v>0</v>
      </c>
      <c r="AF146" s="61">
        <f t="shared" ref="AF146:AF153" si="57">SUM(H146:AE146)</f>
        <v>4922985</v>
      </c>
      <c r="AG146" s="56" t="str">
        <f t="shared" ref="AG146:AG153" si="58">IF(ABS(AF146-F146)&lt;1,"ok","err")</f>
        <v>ok</v>
      </c>
    </row>
    <row r="147" spans="1:33">
      <c r="A147" s="188">
        <v>501</v>
      </c>
      <c r="B147" s="42" t="s">
        <v>211</v>
      </c>
      <c r="C147" s="42" t="s">
        <v>212</v>
      </c>
      <c r="D147" s="42" t="s">
        <v>930</v>
      </c>
      <c r="F147" s="76">
        <v>293912722.25944227</v>
      </c>
      <c r="H147" s="61">
        <f t="shared" si="55"/>
        <v>0</v>
      </c>
      <c r="I147" s="61">
        <f t="shared" si="55"/>
        <v>0</v>
      </c>
      <c r="J147" s="61">
        <f t="shared" si="55"/>
        <v>0</v>
      </c>
      <c r="K147" s="61">
        <f t="shared" si="55"/>
        <v>293912722.25944227</v>
      </c>
      <c r="L147" s="61">
        <f t="shared" si="55"/>
        <v>0</v>
      </c>
      <c r="M147" s="61">
        <f t="shared" si="55"/>
        <v>0</v>
      </c>
      <c r="N147" s="61">
        <f t="shared" si="55"/>
        <v>0</v>
      </c>
      <c r="O147" s="61">
        <f t="shared" si="55"/>
        <v>0</v>
      </c>
      <c r="P147" s="61">
        <f t="shared" si="55"/>
        <v>0</v>
      </c>
      <c r="Q147" s="61">
        <f t="shared" si="55"/>
        <v>0</v>
      </c>
      <c r="R147" s="61">
        <f t="shared" si="56"/>
        <v>0</v>
      </c>
      <c r="S147" s="61">
        <f t="shared" si="56"/>
        <v>0</v>
      </c>
      <c r="T147" s="61">
        <f t="shared" si="56"/>
        <v>0</v>
      </c>
      <c r="U147" s="61">
        <f t="shared" si="56"/>
        <v>0</v>
      </c>
      <c r="V147" s="61">
        <f t="shared" si="56"/>
        <v>0</v>
      </c>
      <c r="W147" s="61">
        <f t="shared" si="56"/>
        <v>0</v>
      </c>
      <c r="X147" s="61">
        <f t="shared" si="56"/>
        <v>0</v>
      </c>
      <c r="Y147" s="61">
        <f t="shared" si="56"/>
        <v>0</v>
      </c>
      <c r="Z147" s="61">
        <f t="shared" si="56"/>
        <v>0</v>
      </c>
      <c r="AA147" s="61">
        <f t="shared" si="56"/>
        <v>0</v>
      </c>
      <c r="AB147" s="61">
        <f t="shared" si="56"/>
        <v>0</v>
      </c>
      <c r="AC147" s="61">
        <f t="shared" si="56"/>
        <v>0</v>
      </c>
      <c r="AD147" s="61">
        <f t="shared" si="56"/>
        <v>0</v>
      </c>
      <c r="AE147" s="61">
        <f t="shared" si="56"/>
        <v>0</v>
      </c>
      <c r="AF147" s="61">
        <f t="shared" si="57"/>
        <v>293912722.25944227</v>
      </c>
      <c r="AG147" s="56" t="str">
        <f t="shared" si="58"/>
        <v>ok</v>
      </c>
    </row>
    <row r="148" spans="1:33">
      <c r="A148" s="58">
        <v>502</v>
      </c>
      <c r="B148" s="42" t="s">
        <v>213</v>
      </c>
      <c r="C148" s="42" t="s">
        <v>214</v>
      </c>
      <c r="D148" s="42" t="s">
        <v>646</v>
      </c>
      <c r="F148" s="76">
        <v>18526106.452221252</v>
      </c>
      <c r="H148" s="61">
        <f t="shared" si="55"/>
        <v>6369299.5739009185</v>
      </c>
      <c r="I148" s="61">
        <f t="shared" si="55"/>
        <v>6672244.4441637117</v>
      </c>
      <c r="J148" s="61">
        <f t="shared" si="55"/>
        <v>5484562.4341566218</v>
      </c>
      <c r="K148" s="61">
        <f t="shared" si="55"/>
        <v>0</v>
      </c>
      <c r="L148" s="61">
        <f t="shared" si="55"/>
        <v>0</v>
      </c>
      <c r="M148" s="61">
        <f t="shared" si="55"/>
        <v>0</v>
      </c>
      <c r="N148" s="61">
        <f t="shared" si="55"/>
        <v>0</v>
      </c>
      <c r="O148" s="61">
        <f t="shared" si="55"/>
        <v>0</v>
      </c>
      <c r="P148" s="61">
        <f t="shared" si="55"/>
        <v>0</v>
      </c>
      <c r="Q148" s="61">
        <f t="shared" si="55"/>
        <v>0</v>
      </c>
      <c r="R148" s="61">
        <f t="shared" si="56"/>
        <v>0</v>
      </c>
      <c r="S148" s="61">
        <f t="shared" si="56"/>
        <v>0</v>
      </c>
      <c r="T148" s="61">
        <f t="shared" si="56"/>
        <v>0</v>
      </c>
      <c r="U148" s="61">
        <f t="shared" si="56"/>
        <v>0</v>
      </c>
      <c r="V148" s="61">
        <f t="shared" si="56"/>
        <v>0</v>
      </c>
      <c r="W148" s="61">
        <f t="shared" si="56"/>
        <v>0</v>
      </c>
      <c r="X148" s="61">
        <f t="shared" si="56"/>
        <v>0</v>
      </c>
      <c r="Y148" s="61">
        <f t="shared" si="56"/>
        <v>0</v>
      </c>
      <c r="Z148" s="61">
        <f t="shared" si="56"/>
        <v>0</v>
      </c>
      <c r="AA148" s="61">
        <f t="shared" si="56"/>
        <v>0</v>
      </c>
      <c r="AB148" s="61">
        <f t="shared" si="56"/>
        <v>0</v>
      </c>
      <c r="AC148" s="61">
        <f t="shared" si="56"/>
        <v>0</v>
      </c>
      <c r="AD148" s="61">
        <f t="shared" si="56"/>
        <v>0</v>
      </c>
      <c r="AE148" s="61">
        <f t="shared" si="56"/>
        <v>0</v>
      </c>
      <c r="AF148" s="61">
        <f t="shared" si="57"/>
        <v>18526106.452221252</v>
      </c>
      <c r="AG148" s="56" t="str">
        <f t="shared" si="58"/>
        <v>ok</v>
      </c>
    </row>
    <row r="149" spans="1:33">
      <c r="A149" s="58">
        <v>504</v>
      </c>
      <c r="B149" s="58" t="s">
        <v>1237</v>
      </c>
      <c r="C149" s="42" t="s">
        <v>1235</v>
      </c>
      <c r="D149" s="42" t="s">
        <v>646</v>
      </c>
      <c r="F149" s="76">
        <v>0</v>
      </c>
      <c r="H149" s="61">
        <f t="shared" si="55"/>
        <v>0</v>
      </c>
      <c r="I149" s="61">
        <f t="shared" si="55"/>
        <v>0</v>
      </c>
      <c r="J149" s="61">
        <f t="shared" si="55"/>
        <v>0</v>
      </c>
      <c r="K149" s="61">
        <f t="shared" si="55"/>
        <v>0</v>
      </c>
      <c r="L149" s="61">
        <f t="shared" si="55"/>
        <v>0</v>
      </c>
      <c r="M149" s="61">
        <f t="shared" si="55"/>
        <v>0</v>
      </c>
      <c r="N149" s="61">
        <f t="shared" si="55"/>
        <v>0</v>
      </c>
      <c r="O149" s="61">
        <f t="shared" si="55"/>
        <v>0</v>
      </c>
      <c r="P149" s="61">
        <f t="shared" si="55"/>
        <v>0</v>
      </c>
      <c r="Q149" s="61">
        <f t="shared" si="55"/>
        <v>0</v>
      </c>
      <c r="R149" s="61">
        <f t="shared" si="56"/>
        <v>0</v>
      </c>
      <c r="S149" s="61">
        <f t="shared" si="56"/>
        <v>0</v>
      </c>
      <c r="T149" s="61">
        <f t="shared" si="56"/>
        <v>0</v>
      </c>
      <c r="U149" s="61">
        <f t="shared" si="56"/>
        <v>0</v>
      </c>
      <c r="V149" s="61">
        <f t="shared" si="56"/>
        <v>0</v>
      </c>
      <c r="W149" s="61">
        <f t="shared" si="56"/>
        <v>0</v>
      </c>
      <c r="X149" s="61">
        <f t="shared" si="56"/>
        <v>0</v>
      </c>
      <c r="Y149" s="61">
        <f t="shared" si="56"/>
        <v>0</v>
      </c>
      <c r="Z149" s="61">
        <f t="shared" si="56"/>
        <v>0</v>
      </c>
      <c r="AA149" s="61">
        <f t="shared" si="56"/>
        <v>0</v>
      </c>
      <c r="AB149" s="61">
        <f t="shared" si="56"/>
        <v>0</v>
      </c>
      <c r="AC149" s="61">
        <f t="shared" si="56"/>
        <v>0</v>
      </c>
      <c r="AD149" s="61">
        <f t="shared" si="56"/>
        <v>0</v>
      </c>
      <c r="AE149" s="61">
        <f t="shared" si="56"/>
        <v>0</v>
      </c>
      <c r="AF149" s="61">
        <f>SUM(H149:AE149)</f>
        <v>0</v>
      </c>
      <c r="AG149" s="56" t="str">
        <f>IF(ABS(AF149-F149)&lt;1,"ok","err")</f>
        <v>ok</v>
      </c>
    </row>
    <row r="150" spans="1:33">
      <c r="A150" s="58">
        <v>505</v>
      </c>
      <c r="B150" s="42" t="s">
        <v>215</v>
      </c>
      <c r="C150" s="42" t="s">
        <v>216</v>
      </c>
      <c r="D150" s="42" t="s">
        <v>646</v>
      </c>
      <c r="F150" s="76">
        <v>2617219</v>
      </c>
      <c r="H150" s="61">
        <f t="shared" si="55"/>
        <v>899803.30753776373</v>
      </c>
      <c r="I150" s="61">
        <f t="shared" si="55"/>
        <v>942600.91708670661</v>
      </c>
      <c r="J150" s="61">
        <f t="shared" si="55"/>
        <v>774814.77537552966</v>
      </c>
      <c r="K150" s="61">
        <f t="shared" si="55"/>
        <v>0</v>
      </c>
      <c r="L150" s="61">
        <f t="shared" si="55"/>
        <v>0</v>
      </c>
      <c r="M150" s="61">
        <f t="shared" si="55"/>
        <v>0</v>
      </c>
      <c r="N150" s="61">
        <f t="shared" si="55"/>
        <v>0</v>
      </c>
      <c r="O150" s="61">
        <f t="shared" si="55"/>
        <v>0</v>
      </c>
      <c r="P150" s="61">
        <f t="shared" si="55"/>
        <v>0</v>
      </c>
      <c r="Q150" s="61">
        <f t="shared" si="55"/>
        <v>0</v>
      </c>
      <c r="R150" s="61">
        <f t="shared" si="56"/>
        <v>0</v>
      </c>
      <c r="S150" s="61">
        <f t="shared" si="56"/>
        <v>0</v>
      </c>
      <c r="T150" s="61">
        <f t="shared" si="56"/>
        <v>0</v>
      </c>
      <c r="U150" s="61">
        <f t="shared" si="56"/>
        <v>0</v>
      </c>
      <c r="V150" s="61">
        <f t="shared" si="56"/>
        <v>0</v>
      </c>
      <c r="W150" s="61">
        <f t="shared" si="56"/>
        <v>0</v>
      </c>
      <c r="X150" s="61">
        <f t="shared" si="56"/>
        <v>0</v>
      </c>
      <c r="Y150" s="61">
        <f t="shared" si="56"/>
        <v>0</v>
      </c>
      <c r="Z150" s="61">
        <f t="shared" si="56"/>
        <v>0</v>
      </c>
      <c r="AA150" s="61">
        <f t="shared" si="56"/>
        <v>0</v>
      </c>
      <c r="AB150" s="61">
        <f t="shared" si="56"/>
        <v>0</v>
      </c>
      <c r="AC150" s="61">
        <f t="shared" si="56"/>
        <v>0</v>
      </c>
      <c r="AD150" s="61">
        <f t="shared" si="56"/>
        <v>0</v>
      </c>
      <c r="AE150" s="61">
        <f t="shared" si="56"/>
        <v>0</v>
      </c>
      <c r="AF150" s="61">
        <f t="shared" si="57"/>
        <v>2617219</v>
      </c>
      <c r="AG150" s="56" t="str">
        <f t="shared" si="58"/>
        <v>ok</v>
      </c>
    </row>
    <row r="151" spans="1:33">
      <c r="A151" s="58">
        <v>506</v>
      </c>
      <c r="B151" s="42" t="s">
        <v>218</v>
      </c>
      <c r="C151" s="42" t="s">
        <v>219</v>
      </c>
      <c r="D151" s="42" t="s">
        <v>646</v>
      </c>
      <c r="F151" s="76">
        <v>9946164.9999999795</v>
      </c>
      <c r="H151" s="61">
        <f t="shared" si="55"/>
        <v>3419504.5062397621</v>
      </c>
      <c r="I151" s="61">
        <f t="shared" si="55"/>
        <v>3582147.4055077867</v>
      </c>
      <c r="J151" s="61">
        <f t="shared" si="55"/>
        <v>2944513.0882524308</v>
      </c>
      <c r="K151" s="61">
        <f t="shared" si="55"/>
        <v>0</v>
      </c>
      <c r="L151" s="61">
        <f t="shared" si="55"/>
        <v>0</v>
      </c>
      <c r="M151" s="61">
        <f t="shared" si="55"/>
        <v>0</v>
      </c>
      <c r="N151" s="61">
        <f t="shared" si="55"/>
        <v>0</v>
      </c>
      <c r="O151" s="61">
        <f t="shared" si="55"/>
        <v>0</v>
      </c>
      <c r="P151" s="61">
        <f t="shared" si="55"/>
        <v>0</v>
      </c>
      <c r="Q151" s="61">
        <f t="shared" si="55"/>
        <v>0</v>
      </c>
      <c r="R151" s="61">
        <f t="shared" si="56"/>
        <v>0</v>
      </c>
      <c r="S151" s="61">
        <f t="shared" si="56"/>
        <v>0</v>
      </c>
      <c r="T151" s="61">
        <f t="shared" si="56"/>
        <v>0</v>
      </c>
      <c r="U151" s="61">
        <f t="shared" si="56"/>
        <v>0</v>
      </c>
      <c r="V151" s="61">
        <f t="shared" si="56"/>
        <v>0</v>
      </c>
      <c r="W151" s="61">
        <f t="shared" si="56"/>
        <v>0</v>
      </c>
      <c r="X151" s="61">
        <f t="shared" si="56"/>
        <v>0</v>
      </c>
      <c r="Y151" s="61">
        <f t="shared" si="56"/>
        <v>0</v>
      </c>
      <c r="Z151" s="61">
        <f t="shared" si="56"/>
        <v>0</v>
      </c>
      <c r="AA151" s="61">
        <f t="shared" si="56"/>
        <v>0</v>
      </c>
      <c r="AB151" s="61">
        <f t="shared" si="56"/>
        <v>0</v>
      </c>
      <c r="AC151" s="61">
        <f t="shared" si="56"/>
        <v>0</v>
      </c>
      <c r="AD151" s="61">
        <f t="shared" si="56"/>
        <v>0</v>
      </c>
      <c r="AE151" s="61">
        <f t="shared" si="56"/>
        <v>0</v>
      </c>
      <c r="AF151" s="61">
        <f t="shared" si="57"/>
        <v>9946164.9999999795</v>
      </c>
      <c r="AG151" s="56" t="str">
        <f t="shared" si="58"/>
        <v>ok</v>
      </c>
    </row>
    <row r="152" spans="1:33">
      <c r="A152" s="58">
        <v>507</v>
      </c>
      <c r="B152" s="42" t="s">
        <v>1004</v>
      </c>
      <c r="C152" s="42" t="s">
        <v>343</v>
      </c>
      <c r="D152" s="42" t="s">
        <v>646</v>
      </c>
      <c r="F152" s="76"/>
      <c r="H152" s="61">
        <f t="shared" si="55"/>
        <v>0</v>
      </c>
      <c r="I152" s="61">
        <f t="shared" si="55"/>
        <v>0</v>
      </c>
      <c r="J152" s="61">
        <f t="shared" si="55"/>
        <v>0</v>
      </c>
      <c r="K152" s="61">
        <f t="shared" si="55"/>
        <v>0</v>
      </c>
      <c r="L152" s="61">
        <f t="shared" si="55"/>
        <v>0</v>
      </c>
      <c r="M152" s="61">
        <f t="shared" si="55"/>
        <v>0</v>
      </c>
      <c r="N152" s="61">
        <f t="shared" si="55"/>
        <v>0</v>
      </c>
      <c r="O152" s="61">
        <f t="shared" si="55"/>
        <v>0</v>
      </c>
      <c r="P152" s="61">
        <f t="shared" si="55"/>
        <v>0</v>
      </c>
      <c r="Q152" s="61">
        <f t="shared" si="55"/>
        <v>0</v>
      </c>
      <c r="R152" s="61">
        <f t="shared" si="56"/>
        <v>0</v>
      </c>
      <c r="S152" s="61">
        <f t="shared" si="56"/>
        <v>0</v>
      </c>
      <c r="T152" s="61">
        <f t="shared" si="56"/>
        <v>0</v>
      </c>
      <c r="U152" s="61">
        <f t="shared" si="56"/>
        <v>0</v>
      </c>
      <c r="V152" s="61">
        <f t="shared" si="56"/>
        <v>0</v>
      </c>
      <c r="W152" s="61">
        <f t="shared" si="56"/>
        <v>0</v>
      </c>
      <c r="X152" s="61">
        <f t="shared" si="56"/>
        <v>0</v>
      </c>
      <c r="Y152" s="61">
        <f t="shared" si="56"/>
        <v>0</v>
      </c>
      <c r="Z152" s="61">
        <f t="shared" si="56"/>
        <v>0</v>
      </c>
      <c r="AA152" s="61">
        <f t="shared" si="56"/>
        <v>0</v>
      </c>
      <c r="AB152" s="61">
        <f t="shared" si="56"/>
        <v>0</v>
      </c>
      <c r="AC152" s="61">
        <f t="shared" si="56"/>
        <v>0</v>
      </c>
      <c r="AD152" s="61">
        <f t="shared" si="56"/>
        <v>0</v>
      </c>
      <c r="AE152" s="61">
        <f t="shared" si="56"/>
        <v>0</v>
      </c>
      <c r="AF152" s="61">
        <f>SUM(H152:AE152)</f>
        <v>0</v>
      </c>
      <c r="AG152" s="56" t="str">
        <f t="shared" si="58"/>
        <v>ok</v>
      </c>
    </row>
    <row r="153" spans="1:33">
      <c r="A153" s="58">
        <v>509</v>
      </c>
      <c r="B153" s="42" t="s">
        <v>595</v>
      </c>
      <c r="C153" s="42" t="s">
        <v>594</v>
      </c>
      <c r="D153" s="42" t="s">
        <v>646</v>
      </c>
      <c r="F153" s="76">
        <v>0</v>
      </c>
      <c r="H153" s="61">
        <f t="shared" si="55"/>
        <v>0</v>
      </c>
      <c r="I153" s="61">
        <f t="shared" si="55"/>
        <v>0</v>
      </c>
      <c r="J153" s="61">
        <f t="shared" si="55"/>
        <v>0</v>
      </c>
      <c r="K153" s="61">
        <f t="shared" si="55"/>
        <v>0</v>
      </c>
      <c r="L153" s="61">
        <f t="shared" si="55"/>
        <v>0</v>
      </c>
      <c r="M153" s="61">
        <f t="shared" si="55"/>
        <v>0</v>
      </c>
      <c r="N153" s="61">
        <f t="shared" si="55"/>
        <v>0</v>
      </c>
      <c r="O153" s="61">
        <f t="shared" si="55"/>
        <v>0</v>
      </c>
      <c r="P153" s="61">
        <f t="shared" si="55"/>
        <v>0</v>
      </c>
      <c r="Q153" s="61">
        <f t="shared" si="55"/>
        <v>0</v>
      </c>
      <c r="R153" s="61">
        <f t="shared" si="56"/>
        <v>0</v>
      </c>
      <c r="S153" s="61">
        <f t="shared" si="56"/>
        <v>0</v>
      </c>
      <c r="T153" s="61">
        <f t="shared" si="56"/>
        <v>0</v>
      </c>
      <c r="U153" s="61">
        <f t="shared" si="56"/>
        <v>0</v>
      </c>
      <c r="V153" s="61">
        <f t="shared" si="56"/>
        <v>0</v>
      </c>
      <c r="W153" s="61">
        <f t="shared" si="56"/>
        <v>0</v>
      </c>
      <c r="X153" s="61">
        <f t="shared" si="56"/>
        <v>0</v>
      </c>
      <c r="Y153" s="61">
        <f t="shared" si="56"/>
        <v>0</v>
      </c>
      <c r="Z153" s="61">
        <f t="shared" si="56"/>
        <v>0</v>
      </c>
      <c r="AA153" s="61">
        <f t="shared" si="56"/>
        <v>0</v>
      </c>
      <c r="AB153" s="61">
        <f t="shared" si="56"/>
        <v>0</v>
      </c>
      <c r="AC153" s="61">
        <f t="shared" si="56"/>
        <v>0</v>
      </c>
      <c r="AD153" s="61">
        <f t="shared" si="56"/>
        <v>0</v>
      </c>
      <c r="AE153" s="61">
        <f t="shared" si="56"/>
        <v>0</v>
      </c>
      <c r="AF153" s="61">
        <f t="shared" si="57"/>
        <v>0</v>
      </c>
      <c r="AG153" s="56" t="str">
        <f t="shared" si="58"/>
        <v>ok</v>
      </c>
    </row>
    <row r="154" spans="1:33">
      <c r="A154" s="58"/>
      <c r="F154" s="73"/>
      <c r="W154" s="42"/>
      <c r="AG154" s="56"/>
    </row>
    <row r="155" spans="1:33">
      <c r="A155" s="58"/>
      <c r="B155" s="42" t="s">
        <v>220</v>
      </c>
      <c r="F155" s="73">
        <f>SUM(F146:F154)</f>
        <v>329925197.71166354</v>
      </c>
      <c r="H155" s="60">
        <f>SUM(H146:H154)</f>
        <v>12120088.545472344</v>
      </c>
      <c r="I155" s="60">
        <f t="shared" ref="I155:AF155" si="59">SUM(I146:I154)</f>
        <v>12696559.884177633</v>
      </c>
      <c r="J155" s="60">
        <f t="shared" si="59"/>
        <v>10436529.411732087</v>
      </c>
      <c r="K155" s="60">
        <f t="shared" si="59"/>
        <v>294672019.87028146</v>
      </c>
      <c r="L155" s="60">
        <f t="shared" si="59"/>
        <v>0</v>
      </c>
      <c r="M155" s="60">
        <f t="shared" si="59"/>
        <v>0</v>
      </c>
      <c r="N155" s="60">
        <f t="shared" si="59"/>
        <v>0</v>
      </c>
      <c r="O155" s="60">
        <f>SUM(O146:O154)</f>
        <v>0</v>
      </c>
      <c r="P155" s="60">
        <f>SUM(P146:P154)</f>
        <v>0</v>
      </c>
      <c r="Q155" s="60">
        <f t="shared" si="59"/>
        <v>0</v>
      </c>
      <c r="R155" s="60">
        <f t="shared" si="59"/>
        <v>0</v>
      </c>
      <c r="S155" s="60">
        <f t="shared" si="59"/>
        <v>0</v>
      </c>
      <c r="T155" s="60">
        <f t="shared" si="59"/>
        <v>0</v>
      </c>
      <c r="U155" s="60">
        <f>SUM(U146:U154)</f>
        <v>0</v>
      </c>
      <c r="V155" s="60">
        <f>SUM(V146:V154)</f>
        <v>0</v>
      </c>
      <c r="W155" s="60">
        <f>SUM(W146:W154)</f>
        <v>0</v>
      </c>
      <c r="X155" s="60">
        <f t="shared" si="59"/>
        <v>0</v>
      </c>
      <c r="Y155" s="60">
        <f t="shared" si="59"/>
        <v>0</v>
      </c>
      <c r="Z155" s="60">
        <f>SUM(Z146:Z154)</f>
        <v>0</v>
      </c>
      <c r="AA155" s="60">
        <f>SUM(AA146:AA154)</f>
        <v>0</v>
      </c>
      <c r="AB155" s="60">
        <f t="shared" si="59"/>
        <v>0</v>
      </c>
      <c r="AC155" s="60">
        <f t="shared" si="59"/>
        <v>0</v>
      </c>
      <c r="AD155" s="60">
        <f t="shared" si="59"/>
        <v>0</v>
      </c>
      <c r="AE155" s="60">
        <f t="shared" si="59"/>
        <v>0</v>
      </c>
      <c r="AF155" s="60">
        <f t="shared" si="59"/>
        <v>329925197.71166354</v>
      </c>
      <c r="AG155" s="56" t="str">
        <f>IF(ABS(AF155-F155)&lt;1,"ok","err")</f>
        <v>ok</v>
      </c>
    </row>
    <row r="156" spans="1:33">
      <c r="A156" s="58"/>
      <c r="F156" s="73"/>
      <c r="W156" s="42"/>
      <c r="AG156" s="56"/>
    </row>
    <row r="157" spans="1:33" ht="15">
      <c r="A157" s="63" t="s">
        <v>221</v>
      </c>
      <c r="F157" s="73"/>
      <c r="W157" s="42"/>
      <c r="AG157" s="56"/>
    </row>
    <row r="158" spans="1:33">
      <c r="A158" s="58">
        <v>510</v>
      </c>
      <c r="B158" s="42" t="s">
        <v>224</v>
      </c>
      <c r="C158" s="42" t="s">
        <v>222</v>
      </c>
      <c r="D158" s="42" t="s">
        <v>87</v>
      </c>
      <c r="F158" s="73">
        <v>4351844.9999999981</v>
      </c>
      <c r="H158" s="61">
        <f t="shared" ref="H158:Q162" si="60">IF(VLOOKUP($D158,$C$6:$AE$653,H$2,)=0,0,((VLOOKUP($D158,$C$6:$AE$653,H$2,)/VLOOKUP($D158,$C$6:$AE$653,4,))*$F158))</f>
        <v>0</v>
      </c>
      <c r="I158" s="61">
        <f t="shared" si="60"/>
        <v>0</v>
      </c>
      <c r="J158" s="61">
        <f t="shared" si="60"/>
        <v>0</v>
      </c>
      <c r="K158" s="61">
        <f t="shared" si="60"/>
        <v>4351844.9999999981</v>
      </c>
      <c r="L158" s="61">
        <f t="shared" si="60"/>
        <v>0</v>
      </c>
      <c r="M158" s="61">
        <f t="shared" si="60"/>
        <v>0</v>
      </c>
      <c r="N158" s="61">
        <f t="shared" si="60"/>
        <v>0</v>
      </c>
      <c r="O158" s="61">
        <f t="shared" si="60"/>
        <v>0</v>
      </c>
      <c r="P158" s="61">
        <f t="shared" si="60"/>
        <v>0</v>
      </c>
      <c r="Q158" s="61">
        <f t="shared" si="60"/>
        <v>0</v>
      </c>
      <c r="R158" s="61">
        <f t="shared" ref="R158:AE162" si="61">IF(VLOOKUP($D158,$C$6:$AE$653,R$2,)=0,0,((VLOOKUP($D158,$C$6:$AE$653,R$2,)/VLOOKUP($D158,$C$6:$AE$653,4,))*$F158))</f>
        <v>0</v>
      </c>
      <c r="S158" s="61">
        <f t="shared" si="61"/>
        <v>0</v>
      </c>
      <c r="T158" s="61">
        <f t="shared" si="61"/>
        <v>0</v>
      </c>
      <c r="U158" s="61">
        <f t="shared" si="61"/>
        <v>0</v>
      </c>
      <c r="V158" s="61">
        <f t="shared" si="61"/>
        <v>0</v>
      </c>
      <c r="W158" s="61">
        <f t="shared" si="61"/>
        <v>0</v>
      </c>
      <c r="X158" s="61">
        <f t="shared" si="61"/>
        <v>0</v>
      </c>
      <c r="Y158" s="61">
        <f t="shared" si="61"/>
        <v>0</v>
      </c>
      <c r="Z158" s="61">
        <f t="shared" si="61"/>
        <v>0</v>
      </c>
      <c r="AA158" s="61">
        <f t="shared" si="61"/>
        <v>0</v>
      </c>
      <c r="AB158" s="61">
        <f t="shared" si="61"/>
        <v>0</v>
      </c>
      <c r="AC158" s="61">
        <f t="shared" si="61"/>
        <v>0</v>
      </c>
      <c r="AD158" s="61">
        <f t="shared" si="61"/>
        <v>0</v>
      </c>
      <c r="AE158" s="61">
        <f t="shared" si="61"/>
        <v>0</v>
      </c>
      <c r="AF158" s="61">
        <f>SUM(H158:AE158)</f>
        <v>4351844.9999999981</v>
      </c>
      <c r="AG158" s="56" t="str">
        <f>IF(ABS(AF158-F158)&lt;1,"ok","err")</f>
        <v>ok</v>
      </c>
    </row>
    <row r="159" spans="1:33">
      <c r="A159" s="58">
        <v>511</v>
      </c>
      <c r="B159" s="42" t="s">
        <v>223</v>
      </c>
      <c r="C159" s="42" t="s">
        <v>225</v>
      </c>
      <c r="D159" s="42" t="s">
        <v>646</v>
      </c>
      <c r="F159" s="76">
        <v>4128300.9999999902</v>
      </c>
      <c r="H159" s="61">
        <f t="shared" si="60"/>
        <v>1419315.2710229633</v>
      </c>
      <c r="I159" s="61">
        <f t="shared" si="60"/>
        <v>1486822.5809953078</v>
      </c>
      <c r="J159" s="61">
        <f t="shared" si="60"/>
        <v>1222163.1479817191</v>
      </c>
      <c r="K159" s="61">
        <f t="shared" si="60"/>
        <v>0</v>
      </c>
      <c r="L159" s="61">
        <f t="shared" si="60"/>
        <v>0</v>
      </c>
      <c r="M159" s="61">
        <f t="shared" si="60"/>
        <v>0</v>
      </c>
      <c r="N159" s="61">
        <f t="shared" si="60"/>
        <v>0</v>
      </c>
      <c r="O159" s="61">
        <f t="shared" si="60"/>
        <v>0</v>
      </c>
      <c r="P159" s="61">
        <f t="shared" si="60"/>
        <v>0</v>
      </c>
      <c r="Q159" s="61">
        <f t="shared" si="60"/>
        <v>0</v>
      </c>
      <c r="R159" s="61">
        <f t="shared" si="61"/>
        <v>0</v>
      </c>
      <c r="S159" s="61">
        <f t="shared" si="61"/>
        <v>0</v>
      </c>
      <c r="T159" s="61">
        <f t="shared" si="61"/>
        <v>0</v>
      </c>
      <c r="U159" s="61">
        <f t="shared" si="61"/>
        <v>0</v>
      </c>
      <c r="V159" s="61">
        <f t="shared" si="61"/>
        <v>0</v>
      </c>
      <c r="W159" s="61">
        <f t="shared" si="61"/>
        <v>0</v>
      </c>
      <c r="X159" s="61">
        <f t="shared" si="61"/>
        <v>0</v>
      </c>
      <c r="Y159" s="61">
        <f t="shared" si="61"/>
        <v>0</v>
      </c>
      <c r="Z159" s="61">
        <f t="shared" si="61"/>
        <v>0</v>
      </c>
      <c r="AA159" s="61">
        <f t="shared" si="61"/>
        <v>0</v>
      </c>
      <c r="AB159" s="61">
        <f t="shared" si="61"/>
        <v>0</v>
      </c>
      <c r="AC159" s="61">
        <f t="shared" si="61"/>
        <v>0</v>
      </c>
      <c r="AD159" s="61">
        <f t="shared" si="61"/>
        <v>0</v>
      </c>
      <c r="AE159" s="61">
        <f t="shared" si="61"/>
        <v>0</v>
      </c>
      <c r="AF159" s="61">
        <f>SUM(H159:AE159)</f>
        <v>4128300.9999999902</v>
      </c>
      <c r="AG159" s="56" t="str">
        <f>IF(ABS(AF159-F159)&lt;1,"ok","err")</f>
        <v>ok</v>
      </c>
    </row>
    <row r="160" spans="1:33">
      <c r="A160" s="58">
        <v>512</v>
      </c>
      <c r="B160" s="42" t="s">
        <v>226</v>
      </c>
      <c r="C160" s="42" t="s">
        <v>228</v>
      </c>
      <c r="D160" s="42" t="s">
        <v>930</v>
      </c>
      <c r="F160" s="76">
        <v>34257480.999999993</v>
      </c>
      <c r="H160" s="61">
        <f t="shared" si="60"/>
        <v>0</v>
      </c>
      <c r="I160" s="61">
        <f t="shared" si="60"/>
        <v>0</v>
      </c>
      <c r="J160" s="61">
        <f t="shared" si="60"/>
        <v>0</v>
      </c>
      <c r="K160" s="61">
        <f t="shared" si="60"/>
        <v>34257480.999999993</v>
      </c>
      <c r="L160" s="61">
        <f t="shared" si="60"/>
        <v>0</v>
      </c>
      <c r="M160" s="61">
        <f t="shared" si="60"/>
        <v>0</v>
      </c>
      <c r="N160" s="61">
        <f t="shared" si="60"/>
        <v>0</v>
      </c>
      <c r="O160" s="61">
        <f t="shared" si="60"/>
        <v>0</v>
      </c>
      <c r="P160" s="61">
        <f t="shared" si="60"/>
        <v>0</v>
      </c>
      <c r="Q160" s="61">
        <f t="shared" si="60"/>
        <v>0</v>
      </c>
      <c r="R160" s="61">
        <f t="shared" si="61"/>
        <v>0</v>
      </c>
      <c r="S160" s="61">
        <f t="shared" si="61"/>
        <v>0</v>
      </c>
      <c r="T160" s="61">
        <f t="shared" si="61"/>
        <v>0</v>
      </c>
      <c r="U160" s="61">
        <f t="shared" si="61"/>
        <v>0</v>
      </c>
      <c r="V160" s="61">
        <f t="shared" si="61"/>
        <v>0</v>
      </c>
      <c r="W160" s="61">
        <f t="shared" si="61"/>
        <v>0</v>
      </c>
      <c r="X160" s="61">
        <f t="shared" si="61"/>
        <v>0</v>
      </c>
      <c r="Y160" s="61">
        <f t="shared" si="61"/>
        <v>0</v>
      </c>
      <c r="Z160" s="61">
        <f t="shared" si="61"/>
        <v>0</v>
      </c>
      <c r="AA160" s="61">
        <f t="shared" si="61"/>
        <v>0</v>
      </c>
      <c r="AB160" s="61">
        <f t="shared" si="61"/>
        <v>0</v>
      </c>
      <c r="AC160" s="61">
        <f t="shared" si="61"/>
        <v>0</v>
      </c>
      <c r="AD160" s="61">
        <f t="shared" si="61"/>
        <v>0</v>
      </c>
      <c r="AE160" s="61">
        <f t="shared" si="61"/>
        <v>0</v>
      </c>
      <c r="AF160" s="61">
        <f>SUM(H160:AE160)</f>
        <v>34257480.999999993</v>
      </c>
      <c r="AG160" s="56" t="str">
        <f>IF(ABS(AF160-F160)&lt;1,"ok","err")</f>
        <v>ok</v>
      </c>
    </row>
    <row r="161" spans="1:33">
      <c r="A161" s="58">
        <v>513</v>
      </c>
      <c r="B161" s="42" t="s">
        <v>227</v>
      </c>
      <c r="C161" s="42" t="s">
        <v>229</v>
      </c>
      <c r="D161" s="42" t="s">
        <v>930</v>
      </c>
      <c r="F161" s="76">
        <v>15421014</v>
      </c>
      <c r="H161" s="61">
        <f t="shared" si="60"/>
        <v>0</v>
      </c>
      <c r="I161" s="61">
        <f t="shared" si="60"/>
        <v>0</v>
      </c>
      <c r="J161" s="61">
        <f t="shared" si="60"/>
        <v>0</v>
      </c>
      <c r="K161" s="61">
        <f t="shared" si="60"/>
        <v>15421014</v>
      </c>
      <c r="L161" s="61">
        <f t="shared" si="60"/>
        <v>0</v>
      </c>
      <c r="M161" s="61">
        <f t="shared" si="60"/>
        <v>0</v>
      </c>
      <c r="N161" s="61">
        <f t="shared" si="60"/>
        <v>0</v>
      </c>
      <c r="O161" s="61">
        <f t="shared" si="60"/>
        <v>0</v>
      </c>
      <c r="P161" s="61">
        <f t="shared" si="60"/>
        <v>0</v>
      </c>
      <c r="Q161" s="61">
        <f t="shared" si="60"/>
        <v>0</v>
      </c>
      <c r="R161" s="61">
        <f t="shared" si="61"/>
        <v>0</v>
      </c>
      <c r="S161" s="61">
        <f t="shared" si="61"/>
        <v>0</v>
      </c>
      <c r="T161" s="61">
        <f t="shared" si="61"/>
        <v>0</v>
      </c>
      <c r="U161" s="61">
        <f t="shared" si="61"/>
        <v>0</v>
      </c>
      <c r="V161" s="61">
        <f t="shared" si="61"/>
        <v>0</v>
      </c>
      <c r="W161" s="61">
        <f t="shared" si="61"/>
        <v>0</v>
      </c>
      <c r="X161" s="61">
        <f t="shared" si="61"/>
        <v>0</v>
      </c>
      <c r="Y161" s="61">
        <f t="shared" si="61"/>
        <v>0</v>
      </c>
      <c r="Z161" s="61">
        <f t="shared" si="61"/>
        <v>0</v>
      </c>
      <c r="AA161" s="61">
        <f t="shared" si="61"/>
        <v>0</v>
      </c>
      <c r="AB161" s="61">
        <f t="shared" si="61"/>
        <v>0</v>
      </c>
      <c r="AC161" s="61">
        <f t="shared" si="61"/>
        <v>0</v>
      </c>
      <c r="AD161" s="61">
        <f t="shared" si="61"/>
        <v>0</v>
      </c>
      <c r="AE161" s="61">
        <f t="shared" si="61"/>
        <v>0</v>
      </c>
      <c r="AF161" s="61">
        <f>SUM(H161:AE161)</f>
        <v>15421014</v>
      </c>
      <c r="AG161" s="56" t="str">
        <f>IF(ABS(AF161-F161)&lt;1,"ok","err")</f>
        <v>ok</v>
      </c>
    </row>
    <row r="162" spans="1:33">
      <c r="A162" s="58">
        <v>514</v>
      </c>
      <c r="B162" s="42" t="s">
        <v>230</v>
      </c>
      <c r="C162" s="42" t="s">
        <v>231</v>
      </c>
      <c r="D162" s="42" t="s">
        <v>930</v>
      </c>
      <c r="F162" s="76">
        <v>1072820</v>
      </c>
      <c r="H162" s="61">
        <f t="shared" si="60"/>
        <v>0</v>
      </c>
      <c r="I162" s="61">
        <f t="shared" si="60"/>
        <v>0</v>
      </c>
      <c r="J162" s="61">
        <f t="shared" si="60"/>
        <v>0</v>
      </c>
      <c r="K162" s="61">
        <f t="shared" si="60"/>
        <v>1072820</v>
      </c>
      <c r="L162" s="61">
        <f t="shared" si="60"/>
        <v>0</v>
      </c>
      <c r="M162" s="61">
        <f t="shared" si="60"/>
        <v>0</v>
      </c>
      <c r="N162" s="61">
        <f t="shared" si="60"/>
        <v>0</v>
      </c>
      <c r="O162" s="61">
        <f t="shared" si="60"/>
        <v>0</v>
      </c>
      <c r="P162" s="61">
        <f t="shared" si="60"/>
        <v>0</v>
      </c>
      <c r="Q162" s="61">
        <f t="shared" si="60"/>
        <v>0</v>
      </c>
      <c r="R162" s="61">
        <f t="shared" si="61"/>
        <v>0</v>
      </c>
      <c r="S162" s="61">
        <f t="shared" si="61"/>
        <v>0</v>
      </c>
      <c r="T162" s="61">
        <f t="shared" si="61"/>
        <v>0</v>
      </c>
      <c r="U162" s="61">
        <f t="shared" si="61"/>
        <v>0</v>
      </c>
      <c r="V162" s="61">
        <f t="shared" si="61"/>
        <v>0</v>
      </c>
      <c r="W162" s="61">
        <f t="shared" si="61"/>
        <v>0</v>
      </c>
      <c r="X162" s="61">
        <f t="shared" si="61"/>
        <v>0</v>
      </c>
      <c r="Y162" s="61">
        <f t="shared" si="61"/>
        <v>0</v>
      </c>
      <c r="Z162" s="61">
        <f t="shared" si="61"/>
        <v>0</v>
      </c>
      <c r="AA162" s="61">
        <f t="shared" si="61"/>
        <v>0</v>
      </c>
      <c r="AB162" s="61">
        <f t="shared" si="61"/>
        <v>0</v>
      </c>
      <c r="AC162" s="61">
        <f t="shared" si="61"/>
        <v>0</v>
      </c>
      <c r="AD162" s="61">
        <f t="shared" si="61"/>
        <v>0</v>
      </c>
      <c r="AE162" s="61">
        <f t="shared" si="61"/>
        <v>0</v>
      </c>
      <c r="AF162" s="61">
        <f>SUM(H162:AE162)</f>
        <v>1072820</v>
      </c>
      <c r="AG162" s="56" t="str">
        <f>IF(ABS(AF162-F162)&lt;1,"ok","err")</f>
        <v>ok</v>
      </c>
    </row>
    <row r="163" spans="1:33">
      <c r="A163" s="58"/>
      <c r="F163" s="73"/>
      <c r="W163" s="42"/>
      <c r="AF163" s="61"/>
      <c r="AG163" s="56"/>
    </row>
    <row r="164" spans="1:33">
      <c r="A164" s="58"/>
      <c r="B164" s="42" t="s">
        <v>232</v>
      </c>
      <c r="F164" s="73">
        <f>SUM(F158:F163)</f>
        <v>59231460.999999985</v>
      </c>
      <c r="H164" s="60">
        <f t="shared" ref="H164:M164" si="62">SUM(H158:H163)</f>
        <v>1419315.2710229633</v>
      </c>
      <c r="I164" s="60">
        <f t="shared" si="62"/>
        <v>1486822.5809953078</v>
      </c>
      <c r="J164" s="60">
        <f t="shared" si="62"/>
        <v>1222163.1479817191</v>
      </c>
      <c r="K164" s="60">
        <f t="shared" si="62"/>
        <v>55103159.999999993</v>
      </c>
      <c r="L164" s="60">
        <f t="shared" si="62"/>
        <v>0</v>
      </c>
      <c r="M164" s="60">
        <f t="shared" si="62"/>
        <v>0</v>
      </c>
      <c r="N164" s="60">
        <f>SUM(N158:N163)</f>
        <v>0</v>
      </c>
      <c r="O164" s="60">
        <f>SUM(O158:O163)</f>
        <v>0</v>
      </c>
      <c r="P164" s="60">
        <f>SUM(P158:P163)</f>
        <v>0</v>
      </c>
      <c r="Q164" s="60">
        <f t="shared" ref="Q164:AB164" si="63">SUM(Q158:Q163)</f>
        <v>0</v>
      </c>
      <c r="R164" s="60">
        <f t="shared" si="63"/>
        <v>0</v>
      </c>
      <c r="S164" s="60">
        <f t="shared" si="63"/>
        <v>0</v>
      </c>
      <c r="T164" s="60">
        <f t="shared" si="63"/>
        <v>0</v>
      </c>
      <c r="U164" s="60">
        <f t="shared" si="63"/>
        <v>0</v>
      </c>
      <c r="V164" s="60">
        <f t="shared" si="63"/>
        <v>0</v>
      </c>
      <c r="W164" s="60">
        <f t="shared" si="63"/>
        <v>0</v>
      </c>
      <c r="X164" s="60">
        <f t="shared" si="63"/>
        <v>0</v>
      </c>
      <c r="Y164" s="60">
        <f t="shared" si="63"/>
        <v>0</v>
      </c>
      <c r="Z164" s="60">
        <f t="shared" si="63"/>
        <v>0</v>
      </c>
      <c r="AA164" s="60">
        <f t="shared" si="63"/>
        <v>0</v>
      </c>
      <c r="AB164" s="60">
        <f t="shared" si="63"/>
        <v>0</v>
      </c>
      <c r="AC164" s="60">
        <f>SUM(AC158:AC163)</f>
        <v>0</v>
      </c>
      <c r="AD164" s="60">
        <f>SUM(AD158:AD163)</f>
        <v>0</v>
      </c>
      <c r="AE164" s="60">
        <f>SUM(AE158:AE163)</f>
        <v>0</v>
      </c>
      <c r="AF164" s="61">
        <f>SUM(H164:AE164)</f>
        <v>59231460.999999985</v>
      </c>
      <c r="AG164" s="56" t="str">
        <f>IF(ABS(AF164-F164)&lt;1,"ok","err")</f>
        <v>ok</v>
      </c>
    </row>
    <row r="165" spans="1:33">
      <c r="A165" s="58"/>
      <c r="F165" s="73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1"/>
      <c r="AG165" s="56"/>
    </row>
    <row r="166" spans="1:33">
      <c r="A166" s="58"/>
      <c r="B166" s="42" t="s">
        <v>233</v>
      </c>
      <c r="F166" s="73">
        <f>F155+F164</f>
        <v>389156658.71166354</v>
      </c>
      <c r="H166" s="60">
        <f t="shared" ref="H166:M166" si="64">H155+H164</f>
        <v>13539403.816495307</v>
      </c>
      <c r="I166" s="60">
        <f t="shared" si="64"/>
        <v>14183382.465172941</v>
      </c>
      <c r="J166" s="60">
        <f t="shared" si="64"/>
        <v>11658692.559713807</v>
      </c>
      <c r="K166" s="60">
        <f t="shared" si="64"/>
        <v>349775179.87028146</v>
      </c>
      <c r="L166" s="60">
        <f t="shared" si="64"/>
        <v>0</v>
      </c>
      <c r="M166" s="60">
        <f t="shared" si="64"/>
        <v>0</v>
      </c>
      <c r="N166" s="60">
        <f>N155+N164</f>
        <v>0</v>
      </c>
      <c r="O166" s="60">
        <f>O155+O164</f>
        <v>0</v>
      </c>
      <c r="P166" s="60">
        <f>P155+P164</f>
        <v>0</v>
      </c>
      <c r="Q166" s="60">
        <f t="shared" ref="Q166:AB166" si="65">Q155+Q164</f>
        <v>0</v>
      </c>
      <c r="R166" s="60">
        <f t="shared" si="65"/>
        <v>0</v>
      </c>
      <c r="S166" s="60">
        <f t="shared" si="65"/>
        <v>0</v>
      </c>
      <c r="T166" s="60">
        <f t="shared" si="65"/>
        <v>0</v>
      </c>
      <c r="U166" s="60">
        <f t="shared" si="65"/>
        <v>0</v>
      </c>
      <c r="V166" s="60">
        <f t="shared" si="65"/>
        <v>0</v>
      </c>
      <c r="W166" s="60">
        <f t="shared" si="65"/>
        <v>0</v>
      </c>
      <c r="X166" s="60">
        <f t="shared" si="65"/>
        <v>0</v>
      </c>
      <c r="Y166" s="60">
        <f t="shared" si="65"/>
        <v>0</v>
      </c>
      <c r="Z166" s="60">
        <f t="shared" si="65"/>
        <v>0</v>
      </c>
      <c r="AA166" s="60">
        <f t="shared" si="65"/>
        <v>0</v>
      </c>
      <c r="AB166" s="60">
        <f t="shared" si="65"/>
        <v>0</v>
      </c>
      <c r="AC166" s="60">
        <f>AC155+AC164</f>
        <v>0</v>
      </c>
      <c r="AD166" s="60">
        <f>AD155+AD164</f>
        <v>0</v>
      </c>
      <c r="AE166" s="60">
        <f>AE155+AE164</f>
        <v>0</v>
      </c>
      <c r="AF166" s="61">
        <f>SUM(H166:AE166)</f>
        <v>389156658.71166348</v>
      </c>
      <c r="AG166" s="56" t="str">
        <f>IF(ABS(AF166-F166)&lt;1,"ok","err")</f>
        <v>ok</v>
      </c>
    </row>
    <row r="167" spans="1:33">
      <c r="A167" s="58"/>
      <c r="F167" s="73"/>
      <c r="W167" s="42"/>
      <c r="AG167" s="56"/>
    </row>
    <row r="168" spans="1:33" ht="15">
      <c r="A168" s="63" t="s">
        <v>320</v>
      </c>
      <c r="W168" s="42"/>
      <c r="AG168" s="56"/>
    </row>
    <row r="169" spans="1:33">
      <c r="A169" s="68">
        <v>535</v>
      </c>
      <c r="B169" s="42" t="s">
        <v>209</v>
      </c>
      <c r="C169" s="42" t="s">
        <v>330</v>
      </c>
      <c r="D169" s="42" t="s">
        <v>652</v>
      </c>
      <c r="F169" s="73">
        <v>121406</v>
      </c>
      <c r="H169" s="61">
        <f t="shared" ref="H169:Q174" si="66">IF(VLOOKUP($D169,$C$6:$AE$653,H$2,)=0,0,((VLOOKUP($D169,$C$6:$AE$653,H$2,)/VLOOKUP($D169,$C$6:$AE$653,4,))*$F169))</f>
        <v>41739.541228659029</v>
      </c>
      <c r="I169" s="61">
        <f t="shared" si="66"/>
        <v>43724.811313011523</v>
      </c>
      <c r="J169" s="61">
        <f t="shared" si="66"/>
        <v>35941.647458329455</v>
      </c>
      <c r="K169" s="61">
        <f t="shared" si="66"/>
        <v>0</v>
      </c>
      <c r="L169" s="61">
        <f t="shared" si="66"/>
        <v>0</v>
      </c>
      <c r="M169" s="61">
        <f t="shared" si="66"/>
        <v>0</v>
      </c>
      <c r="N169" s="61">
        <f t="shared" si="66"/>
        <v>0</v>
      </c>
      <c r="O169" s="61">
        <f t="shared" si="66"/>
        <v>0</v>
      </c>
      <c r="P169" s="61">
        <f t="shared" si="66"/>
        <v>0</v>
      </c>
      <c r="Q169" s="61">
        <f t="shared" si="66"/>
        <v>0</v>
      </c>
      <c r="R169" s="61">
        <f t="shared" ref="R169:AE174" si="67">IF(VLOOKUP($D169,$C$6:$AE$653,R$2,)=0,0,((VLOOKUP($D169,$C$6:$AE$653,R$2,)/VLOOKUP($D169,$C$6:$AE$653,4,))*$F169))</f>
        <v>0</v>
      </c>
      <c r="S169" s="61">
        <f t="shared" si="67"/>
        <v>0</v>
      </c>
      <c r="T169" s="61">
        <f t="shared" si="67"/>
        <v>0</v>
      </c>
      <c r="U169" s="61">
        <f t="shared" si="67"/>
        <v>0</v>
      </c>
      <c r="V169" s="61">
        <f t="shared" si="67"/>
        <v>0</v>
      </c>
      <c r="W169" s="61">
        <f t="shared" si="67"/>
        <v>0</v>
      </c>
      <c r="X169" s="61">
        <f t="shared" si="67"/>
        <v>0</v>
      </c>
      <c r="Y169" s="61">
        <f t="shared" si="67"/>
        <v>0</v>
      </c>
      <c r="Z169" s="61">
        <f t="shared" si="67"/>
        <v>0</v>
      </c>
      <c r="AA169" s="61">
        <f t="shared" si="67"/>
        <v>0</v>
      </c>
      <c r="AB169" s="61">
        <f t="shared" si="67"/>
        <v>0</v>
      </c>
      <c r="AC169" s="61">
        <f t="shared" si="67"/>
        <v>0</v>
      </c>
      <c r="AD169" s="61">
        <f t="shared" si="67"/>
        <v>0</v>
      </c>
      <c r="AE169" s="61">
        <f t="shared" si="67"/>
        <v>0</v>
      </c>
      <c r="AF169" s="61">
        <f t="shared" ref="AF169:AF174" si="68">SUM(H169:AE169)</f>
        <v>121406</v>
      </c>
      <c r="AG169" s="56" t="str">
        <f t="shared" ref="AG169:AG174" si="69">IF(ABS(AF169-F169)&lt;1,"ok","err")</f>
        <v>ok</v>
      </c>
    </row>
    <row r="170" spans="1:33">
      <c r="A170" s="189">
        <v>536</v>
      </c>
      <c r="B170" s="42" t="s">
        <v>327</v>
      </c>
      <c r="C170" s="42" t="s">
        <v>331</v>
      </c>
      <c r="D170" s="42" t="s">
        <v>646</v>
      </c>
      <c r="F170" s="76">
        <v>40614</v>
      </c>
      <c r="H170" s="61">
        <f t="shared" si="66"/>
        <v>13963.146199205621</v>
      </c>
      <c r="I170" s="61">
        <f t="shared" si="66"/>
        <v>14627.279431549099</v>
      </c>
      <c r="J170" s="61">
        <f t="shared" si="66"/>
        <v>12023.57436924528</v>
      </c>
      <c r="K170" s="61">
        <f t="shared" si="66"/>
        <v>0</v>
      </c>
      <c r="L170" s="61">
        <f t="shared" si="66"/>
        <v>0</v>
      </c>
      <c r="M170" s="61">
        <f t="shared" si="66"/>
        <v>0</v>
      </c>
      <c r="N170" s="61">
        <f t="shared" si="66"/>
        <v>0</v>
      </c>
      <c r="O170" s="61">
        <f t="shared" si="66"/>
        <v>0</v>
      </c>
      <c r="P170" s="61">
        <f t="shared" si="66"/>
        <v>0</v>
      </c>
      <c r="Q170" s="61">
        <f t="shared" si="66"/>
        <v>0</v>
      </c>
      <c r="R170" s="61">
        <f t="shared" si="67"/>
        <v>0</v>
      </c>
      <c r="S170" s="61">
        <f t="shared" si="67"/>
        <v>0</v>
      </c>
      <c r="T170" s="61">
        <f t="shared" si="67"/>
        <v>0</v>
      </c>
      <c r="U170" s="61">
        <f t="shared" si="67"/>
        <v>0</v>
      </c>
      <c r="V170" s="61">
        <f t="shared" si="67"/>
        <v>0</v>
      </c>
      <c r="W170" s="61">
        <f t="shared" si="67"/>
        <v>0</v>
      </c>
      <c r="X170" s="61">
        <f t="shared" si="67"/>
        <v>0</v>
      </c>
      <c r="Y170" s="61">
        <f t="shared" si="67"/>
        <v>0</v>
      </c>
      <c r="Z170" s="61">
        <f t="shared" si="67"/>
        <v>0</v>
      </c>
      <c r="AA170" s="61">
        <f t="shared" si="67"/>
        <v>0</v>
      </c>
      <c r="AB170" s="61">
        <f t="shared" si="67"/>
        <v>0</v>
      </c>
      <c r="AC170" s="61">
        <f t="shared" si="67"/>
        <v>0</v>
      </c>
      <c r="AD170" s="61">
        <f t="shared" si="67"/>
        <v>0</v>
      </c>
      <c r="AE170" s="61">
        <f t="shared" si="67"/>
        <v>0</v>
      </c>
      <c r="AF170" s="61">
        <f t="shared" si="68"/>
        <v>40614</v>
      </c>
      <c r="AG170" s="56" t="str">
        <f t="shared" si="69"/>
        <v>ok</v>
      </c>
    </row>
    <row r="171" spans="1:33">
      <c r="A171" s="58">
        <v>537</v>
      </c>
      <c r="B171" s="42" t="s">
        <v>326</v>
      </c>
      <c r="C171" s="42" t="s">
        <v>332</v>
      </c>
      <c r="D171" s="42" t="s">
        <v>646</v>
      </c>
      <c r="F171" s="76">
        <v>0</v>
      </c>
      <c r="H171" s="61">
        <f t="shared" si="66"/>
        <v>0</v>
      </c>
      <c r="I171" s="61">
        <f t="shared" si="66"/>
        <v>0</v>
      </c>
      <c r="J171" s="61">
        <f t="shared" si="66"/>
        <v>0</v>
      </c>
      <c r="K171" s="61">
        <f t="shared" si="66"/>
        <v>0</v>
      </c>
      <c r="L171" s="61">
        <f t="shared" si="66"/>
        <v>0</v>
      </c>
      <c r="M171" s="61">
        <f t="shared" si="66"/>
        <v>0</v>
      </c>
      <c r="N171" s="61">
        <f t="shared" si="66"/>
        <v>0</v>
      </c>
      <c r="O171" s="61">
        <f t="shared" si="66"/>
        <v>0</v>
      </c>
      <c r="P171" s="61">
        <f t="shared" si="66"/>
        <v>0</v>
      </c>
      <c r="Q171" s="61">
        <f t="shared" si="66"/>
        <v>0</v>
      </c>
      <c r="R171" s="61">
        <f t="shared" si="67"/>
        <v>0</v>
      </c>
      <c r="S171" s="61">
        <f t="shared" si="67"/>
        <v>0</v>
      </c>
      <c r="T171" s="61">
        <f t="shared" si="67"/>
        <v>0</v>
      </c>
      <c r="U171" s="61">
        <f t="shared" si="67"/>
        <v>0</v>
      </c>
      <c r="V171" s="61">
        <f t="shared" si="67"/>
        <v>0</v>
      </c>
      <c r="W171" s="61">
        <f t="shared" si="67"/>
        <v>0</v>
      </c>
      <c r="X171" s="61">
        <f t="shared" si="67"/>
        <v>0</v>
      </c>
      <c r="Y171" s="61">
        <f t="shared" si="67"/>
        <v>0</v>
      </c>
      <c r="Z171" s="61">
        <f t="shared" si="67"/>
        <v>0</v>
      </c>
      <c r="AA171" s="61">
        <f t="shared" si="67"/>
        <v>0</v>
      </c>
      <c r="AB171" s="61">
        <f t="shared" si="67"/>
        <v>0</v>
      </c>
      <c r="AC171" s="61">
        <f t="shared" si="67"/>
        <v>0</v>
      </c>
      <c r="AD171" s="61">
        <f t="shared" si="67"/>
        <v>0</v>
      </c>
      <c r="AE171" s="61">
        <f t="shared" si="67"/>
        <v>0</v>
      </c>
      <c r="AF171" s="61">
        <f t="shared" si="68"/>
        <v>0</v>
      </c>
      <c r="AG171" s="56" t="str">
        <f t="shared" si="69"/>
        <v>ok</v>
      </c>
    </row>
    <row r="172" spans="1:33">
      <c r="A172" s="188">
        <v>538</v>
      </c>
      <c r="B172" s="42" t="s">
        <v>215</v>
      </c>
      <c r="C172" s="42" t="s">
        <v>333</v>
      </c>
      <c r="D172" s="42" t="s">
        <v>646</v>
      </c>
      <c r="F172" s="76">
        <v>180161</v>
      </c>
      <c r="H172" s="61">
        <f t="shared" si="66"/>
        <v>61939.586900947557</v>
      </c>
      <c r="I172" s="61">
        <f t="shared" si="66"/>
        <v>64885.63770294276</v>
      </c>
      <c r="J172" s="61">
        <f t="shared" si="66"/>
        <v>53335.775396109682</v>
      </c>
      <c r="K172" s="61">
        <f t="shared" si="66"/>
        <v>0</v>
      </c>
      <c r="L172" s="61">
        <f t="shared" si="66"/>
        <v>0</v>
      </c>
      <c r="M172" s="61">
        <f t="shared" si="66"/>
        <v>0</v>
      </c>
      <c r="N172" s="61">
        <f t="shared" si="66"/>
        <v>0</v>
      </c>
      <c r="O172" s="61">
        <f t="shared" si="66"/>
        <v>0</v>
      </c>
      <c r="P172" s="61">
        <f t="shared" si="66"/>
        <v>0</v>
      </c>
      <c r="Q172" s="61">
        <f t="shared" si="66"/>
        <v>0</v>
      </c>
      <c r="R172" s="61">
        <f t="shared" si="67"/>
        <v>0</v>
      </c>
      <c r="S172" s="61">
        <f t="shared" si="67"/>
        <v>0</v>
      </c>
      <c r="T172" s="61">
        <f t="shared" si="67"/>
        <v>0</v>
      </c>
      <c r="U172" s="61">
        <f t="shared" si="67"/>
        <v>0</v>
      </c>
      <c r="V172" s="61">
        <f t="shared" si="67"/>
        <v>0</v>
      </c>
      <c r="W172" s="61">
        <f t="shared" si="67"/>
        <v>0</v>
      </c>
      <c r="X172" s="61">
        <f t="shared" si="67"/>
        <v>0</v>
      </c>
      <c r="Y172" s="61">
        <f t="shared" si="67"/>
        <v>0</v>
      </c>
      <c r="Z172" s="61">
        <f t="shared" si="67"/>
        <v>0</v>
      </c>
      <c r="AA172" s="61">
        <f t="shared" si="67"/>
        <v>0</v>
      </c>
      <c r="AB172" s="61">
        <f t="shared" si="67"/>
        <v>0</v>
      </c>
      <c r="AC172" s="61">
        <f t="shared" si="67"/>
        <v>0</v>
      </c>
      <c r="AD172" s="61">
        <f t="shared" si="67"/>
        <v>0</v>
      </c>
      <c r="AE172" s="61">
        <f t="shared" si="67"/>
        <v>0</v>
      </c>
      <c r="AF172" s="61">
        <f t="shared" si="68"/>
        <v>180161</v>
      </c>
      <c r="AG172" s="56" t="str">
        <f t="shared" si="69"/>
        <v>ok</v>
      </c>
    </row>
    <row r="173" spans="1:33">
      <c r="A173" s="58">
        <v>539</v>
      </c>
      <c r="B173" s="42" t="s">
        <v>328</v>
      </c>
      <c r="C173" s="42" t="s">
        <v>334</v>
      </c>
      <c r="D173" s="42" t="s">
        <v>646</v>
      </c>
      <c r="F173" s="76">
        <v>348792</v>
      </c>
      <c r="H173" s="61">
        <f t="shared" si="66"/>
        <v>119915.14475583118</v>
      </c>
      <c r="I173" s="61">
        <f t="shared" si="66"/>
        <v>125618.70407959998</v>
      </c>
      <c r="J173" s="61">
        <f t="shared" si="66"/>
        <v>103258.15116456886</v>
      </c>
      <c r="K173" s="61">
        <f t="shared" si="66"/>
        <v>0</v>
      </c>
      <c r="L173" s="61">
        <f t="shared" si="66"/>
        <v>0</v>
      </c>
      <c r="M173" s="61">
        <f t="shared" si="66"/>
        <v>0</v>
      </c>
      <c r="N173" s="61">
        <f t="shared" si="66"/>
        <v>0</v>
      </c>
      <c r="O173" s="61">
        <f t="shared" si="66"/>
        <v>0</v>
      </c>
      <c r="P173" s="61">
        <f t="shared" si="66"/>
        <v>0</v>
      </c>
      <c r="Q173" s="61">
        <f t="shared" si="66"/>
        <v>0</v>
      </c>
      <c r="R173" s="61">
        <f t="shared" si="67"/>
        <v>0</v>
      </c>
      <c r="S173" s="61">
        <f t="shared" si="67"/>
        <v>0</v>
      </c>
      <c r="T173" s="61">
        <f t="shared" si="67"/>
        <v>0</v>
      </c>
      <c r="U173" s="61">
        <f t="shared" si="67"/>
        <v>0</v>
      </c>
      <c r="V173" s="61">
        <f t="shared" si="67"/>
        <v>0</v>
      </c>
      <c r="W173" s="61">
        <f t="shared" si="67"/>
        <v>0</v>
      </c>
      <c r="X173" s="61">
        <f t="shared" si="67"/>
        <v>0</v>
      </c>
      <c r="Y173" s="61">
        <f t="shared" si="67"/>
        <v>0</v>
      </c>
      <c r="Z173" s="61">
        <f t="shared" si="67"/>
        <v>0</v>
      </c>
      <c r="AA173" s="61">
        <f t="shared" si="67"/>
        <v>0</v>
      </c>
      <c r="AB173" s="61">
        <f t="shared" si="67"/>
        <v>0</v>
      </c>
      <c r="AC173" s="61">
        <f t="shared" si="67"/>
        <v>0</v>
      </c>
      <c r="AD173" s="61">
        <f t="shared" si="67"/>
        <v>0</v>
      </c>
      <c r="AE173" s="61">
        <f t="shared" si="67"/>
        <v>0</v>
      </c>
      <c r="AF173" s="61">
        <f t="shared" si="68"/>
        <v>348792</v>
      </c>
      <c r="AG173" s="56" t="str">
        <f t="shared" si="69"/>
        <v>ok</v>
      </c>
    </row>
    <row r="174" spans="1:33">
      <c r="A174" s="188">
        <v>540</v>
      </c>
      <c r="B174" s="42" t="s">
        <v>1004</v>
      </c>
      <c r="D174" s="42" t="s">
        <v>646</v>
      </c>
      <c r="F174" s="76">
        <v>545400</v>
      </c>
      <c r="H174" s="61">
        <f t="shared" si="66"/>
        <v>187509.23171927774</v>
      </c>
      <c r="I174" s="61">
        <f t="shared" si="66"/>
        <v>196427.78849576201</v>
      </c>
      <c r="J174" s="61">
        <f t="shared" si="66"/>
        <v>161462.97978496025</v>
      </c>
      <c r="K174" s="61">
        <f t="shared" si="66"/>
        <v>0</v>
      </c>
      <c r="L174" s="61">
        <f t="shared" si="66"/>
        <v>0</v>
      </c>
      <c r="M174" s="61">
        <f t="shared" si="66"/>
        <v>0</v>
      </c>
      <c r="N174" s="61">
        <f t="shared" si="66"/>
        <v>0</v>
      </c>
      <c r="O174" s="61">
        <f t="shared" si="66"/>
        <v>0</v>
      </c>
      <c r="P174" s="61">
        <f t="shared" si="66"/>
        <v>0</v>
      </c>
      <c r="Q174" s="61">
        <f t="shared" si="66"/>
        <v>0</v>
      </c>
      <c r="R174" s="61">
        <f t="shared" si="67"/>
        <v>0</v>
      </c>
      <c r="S174" s="61">
        <f t="shared" si="67"/>
        <v>0</v>
      </c>
      <c r="T174" s="61">
        <f t="shared" si="67"/>
        <v>0</v>
      </c>
      <c r="U174" s="61">
        <f t="shared" si="67"/>
        <v>0</v>
      </c>
      <c r="V174" s="61">
        <f t="shared" si="67"/>
        <v>0</v>
      </c>
      <c r="W174" s="61">
        <f t="shared" si="67"/>
        <v>0</v>
      </c>
      <c r="X174" s="61">
        <f t="shared" si="67"/>
        <v>0</v>
      </c>
      <c r="Y174" s="61">
        <f t="shared" si="67"/>
        <v>0</v>
      </c>
      <c r="Z174" s="61">
        <f t="shared" si="67"/>
        <v>0</v>
      </c>
      <c r="AA174" s="61">
        <f t="shared" si="67"/>
        <v>0</v>
      </c>
      <c r="AB174" s="61">
        <f t="shared" si="67"/>
        <v>0</v>
      </c>
      <c r="AC174" s="61">
        <f t="shared" si="67"/>
        <v>0</v>
      </c>
      <c r="AD174" s="61">
        <f t="shared" si="67"/>
        <v>0</v>
      </c>
      <c r="AE174" s="61">
        <f t="shared" si="67"/>
        <v>0</v>
      </c>
      <c r="AF174" s="61">
        <f t="shared" si="68"/>
        <v>545400</v>
      </c>
      <c r="AG174" s="56" t="str">
        <f t="shared" si="69"/>
        <v>ok</v>
      </c>
    </row>
    <row r="175" spans="1:33">
      <c r="A175" s="58"/>
      <c r="F175" s="76"/>
      <c r="W175" s="42"/>
      <c r="AF175" s="61"/>
      <c r="AG175" s="56"/>
    </row>
    <row r="176" spans="1:33">
      <c r="A176" s="58"/>
      <c r="B176" s="42" t="s">
        <v>323</v>
      </c>
      <c r="F176" s="73">
        <f>SUM(F169:F175)</f>
        <v>1236373</v>
      </c>
      <c r="H176" s="60">
        <f t="shared" ref="H176:M176" si="70">SUM(H169:H175)</f>
        <v>425066.6508039211</v>
      </c>
      <c r="I176" s="60">
        <f t="shared" si="70"/>
        <v>445284.22102286539</v>
      </c>
      <c r="J176" s="60">
        <f t="shared" si="70"/>
        <v>366022.12817321357</v>
      </c>
      <c r="K176" s="60">
        <f t="shared" si="70"/>
        <v>0</v>
      </c>
      <c r="L176" s="60">
        <f t="shared" si="70"/>
        <v>0</v>
      </c>
      <c r="M176" s="60">
        <f t="shared" si="70"/>
        <v>0</v>
      </c>
      <c r="N176" s="60">
        <f>SUM(N169:N175)</f>
        <v>0</v>
      </c>
      <c r="O176" s="60">
        <f>SUM(O169:O175)</f>
        <v>0</v>
      </c>
      <c r="P176" s="60">
        <f>SUM(P169:P175)</f>
        <v>0</v>
      </c>
      <c r="Q176" s="60">
        <f t="shared" ref="Q176:AB176" si="71">SUM(Q169:Q175)</f>
        <v>0</v>
      </c>
      <c r="R176" s="60">
        <f t="shared" si="71"/>
        <v>0</v>
      </c>
      <c r="S176" s="60">
        <f t="shared" si="71"/>
        <v>0</v>
      </c>
      <c r="T176" s="60">
        <f t="shared" si="71"/>
        <v>0</v>
      </c>
      <c r="U176" s="60">
        <f t="shared" si="71"/>
        <v>0</v>
      </c>
      <c r="V176" s="60">
        <f t="shared" si="71"/>
        <v>0</v>
      </c>
      <c r="W176" s="60">
        <f t="shared" si="71"/>
        <v>0</v>
      </c>
      <c r="X176" s="60">
        <f t="shared" si="71"/>
        <v>0</v>
      </c>
      <c r="Y176" s="60">
        <f t="shared" si="71"/>
        <v>0</v>
      </c>
      <c r="Z176" s="60">
        <f t="shared" si="71"/>
        <v>0</v>
      </c>
      <c r="AA176" s="60">
        <f t="shared" si="71"/>
        <v>0</v>
      </c>
      <c r="AB176" s="60">
        <f t="shared" si="71"/>
        <v>0</v>
      </c>
      <c r="AC176" s="60">
        <f>SUM(AC169:AC175)</f>
        <v>0</v>
      </c>
      <c r="AD176" s="60">
        <f>SUM(AD169:AD175)</f>
        <v>0</v>
      </c>
      <c r="AE176" s="60">
        <f>SUM(AE169:AE175)</f>
        <v>0</v>
      </c>
      <c r="AF176" s="61">
        <f>SUM(H176:AE176)</f>
        <v>1236373</v>
      </c>
      <c r="AG176" s="56" t="str">
        <f>IF(ABS(AF176-F176)&lt;1,"ok","err")</f>
        <v>ok</v>
      </c>
    </row>
    <row r="177" spans="1:33">
      <c r="A177" s="58"/>
      <c r="F177" s="73"/>
      <c r="W177" s="42"/>
      <c r="AG177" s="56"/>
    </row>
    <row r="178" spans="1:33" ht="15">
      <c r="A178" s="63" t="s">
        <v>321</v>
      </c>
      <c r="F178" s="73"/>
      <c r="W178" s="42"/>
      <c r="AG178" s="56"/>
    </row>
    <row r="179" spans="1:33">
      <c r="A179" s="68">
        <v>541</v>
      </c>
      <c r="B179" s="42" t="s">
        <v>224</v>
      </c>
      <c r="C179" s="42" t="s">
        <v>335</v>
      </c>
      <c r="D179" s="42" t="s">
        <v>653</v>
      </c>
      <c r="F179" s="73">
        <v>0</v>
      </c>
      <c r="H179" s="61">
        <f t="shared" ref="H179:Q183" si="72">IF(VLOOKUP($D179,$C$6:$AE$653,H$2,)=0,0,((VLOOKUP($D179,$C$6:$AE$653,H$2,)/VLOOKUP($D179,$C$6:$AE$653,4,))*$F179))</f>
        <v>0</v>
      </c>
      <c r="I179" s="61">
        <f t="shared" si="72"/>
        <v>0</v>
      </c>
      <c r="J179" s="61">
        <f t="shared" si="72"/>
        <v>0</v>
      </c>
      <c r="K179" s="61">
        <f t="shared" si="72"/>
        <v>0</v>
      </c>
      <c r="L179" s="61">
        <f t="shared" si="72"/>
        <v>0</v>
      </c>
      <c r="M179" s="61">
        <f t="shared" si="72"/>
        <v>0</v>
      </c>
      <c r="N179" s="61">
        <f t="shared" si="72"/>
        <v>0</v>
      </c>
      <c r="O179" s="61">
        <f t="shared" si="72"/>
        <v>0</v>
      </c>
      <c r="P179" s="61">
        <f t="shared" si="72"/>
        <v>0</v>
      </c>
      <c r="Q179" s="61">
        <f t="shared" si="72"/>
        <v>0</v>
      </c>
      <c r="R179" s="61">
        <f t="shared" ref="R179:AE183" si="73">IF(VLOOKUP($D179,$C$6:$AE$653,R$2,)=0,0,((VLOOKUP($D179,$C$6:$AE$653,R$2,)/VLOOKUP($D179,$C$6:$AE$653,4,))*$F179))</f>
        <v>0</v>
      </c>
      <c r="S179" s="61">
        <f t="shared" si="73"/>
        <v>0</v>
      </c>
      <c r="T179" s="61">
        <f t="shared" si="73"/>
        <v>0</v>
      </c>
      <c r="U179" s="61">
        <f t="shared" si="73"/>
        <v>0</v>
      </c>
      <c r="V179" s="61">
        <f t="shared" si="73"/>
        <v>0</v>
      </c>
      <c r="W179" s="61">
        <f t="shared" si="73"/>
        <v>0</v>
      </c>
      <c r="X179" s="61">
        <f t="shared" si="73"/>
        <v>0</v>
      </c>
      <c r="Y179" s="61">
        <f t="shared" si="73"/>
        <v>0</v>
      </c>
      <c r="Z179" s="61">
        <f t="shared" si="73"/>
        <v>0</v>
      </c>
      <c r="AA179" s="61">
        <f t="shared" si="73"/>
        <v>0</v>
      </c>
      <c r="AB179" s="61">
        <f t="shared" si="73"/>
        <v>0</v>
      </c>
      <c r="AC179" s="61">
        <f t="shared" si="73"/>
        <v>0</v>
      </c>
      <c r="AD179" s="61">
        <f t="shared" si="73"/>
        <v>0</v>
      </c>
      <c r="AE179" s="61">
        <f t="shared" si="73"/>
        <v>0</v>
      </c>
      <c r="AF179" s="61">
        <f>SUM(H179:AE179)</f>
        <v>0</v>
      </c>
      <c r="AG179" s="56" t="str">
        <f>IF(ABS(AF179-F179)&lt;1,"ok","err")</f>
        <v>ok</v>
      </c>
    </row>
    <row r="180" spans="1:33">
      <c r="A180" s="68">
        <v>542</v>
      </c>
      <c r="B180" s="42" t="s">
        <v>223</v>
      </c>
      <c r="C180" s="42" t="s">
        <v>336</v>
      </c>
      <c r="D180" s="42" t="s">
        <v>646</v>
      </c>
      <c r="F180" s="76">
        <v>244992</v>
      </c>
      <c r="H180" s="61">
        <f t="shared" si="72"/>
        <v>84228.569302107251</v>
      </c>
      <c r="I180" s="61">
        <f t="shared" si="72"/>
        <v>88234.757534201926</v>
      </c>
      <c r="J180" s="61">
        <f t="shared" si="72"/>
        <v>72528.673163690837</v>
      </c>
      <c r="K180" s="61">
        <f t="shared" si="72"/>
        <v>0</v>
      </c>
      <c r="L180" s="61">
        <f t="shared" si="72"/>
        <v>0</v>
      </c>
      <c r="M180" s="61">
        <f t="shared" si="72"/>
        <v>0</v>
      </c>
      <c r="N180" s="61">
        <f t="shared" si="72"/>
        <v>0</v>
      </c>
      <c r="O180" s="61">
        <f t="shared" si="72"/>
        <v>0</v>
      </c>
      <c r="P180" s="61">
        <f t="shared" si="72"/>
        <v>0</v>
      </c>
      <c r="Q180" s="61">
        <f t="shared" si="72"/>
        <v>0</v>
      </c>
      <c r="R180" s="61">
        <f t="shared" si="73"/>
        <v>0</v>
      </c>
      <c r="S180" s="61">
        <f t="shared" si="73"/>
        <v>0</v>
      </c>
      <c r="T180" s="61">
        <f t="shared" si="73"/>
        <v>0</v>
      </c>
      <c r="U180" s="61">
        <f t="shared" si="73"/>
        <v>0</v>
      </c>
      <c r="V180" s="61">
        <f t="shared" si="73"/>
        <v>0</v>
      </c>
      <c r="W180" s="61">
        <f t="shared" si="73"/>
        <v>0</v>
      </c>
      <c r="X180" s="61">
        <f t="shared" si="73"/>
        <v>0</v>
      </c>
      <c r="Y180" s="61">
        <f t="shared" si="73"/>
        <v>0</v>
      </c>
      <c r="Z180" s="61">
        <f t="shared" si="73"/>
        <v>0</v>
      </c>
      <c r="AA180" s="61">
        <f t="shared" si="73"/>
        <v>0</v>
      </c>
      <c r="AB180" s="61">
        <f t="shared" si="73"/>
        <v>0</v>
      </c>
      <c r="AC180" s="61">
        <f t="shared" si="73"/>
        <v>0</v>
      </c>
      <c r="AD180" s="61">
        <f t="shared" si="73"/>
        <v>0</v>
      </c>
      <c r="AE180" s="61">
        <f t="shared" si="73"/>
        <v>0</v>
      </c>
      <c r="AF180" s="61">
        <f>SUM(H180:AE180)</f>
        <v>244992</v>
      </c>
      <c r="AG180" s="56" t="str">
        <f>IF(ABS(AF180-F180)&lt;1,"ok","err")</f>
        <v>ok</v>
      </c>
    </row>
    <row r="181" spans="1:33">
      <c r="A181" s="68">
        <v>543</v>
      </c>
      <c r="B181" s="42" t="s">
        <v>322</v>
      </c>
      <c r="C181" s="42" t="s">
        <v>337</v>
      </c>
      <c r="D181" s="42" t="s">
        <v>646</v>
      </c>
      <c r="F181" s="76">
        <v>190785</v>
      </c>
      <c r="H181" s="61">
        <f t="shared" si="72"/>
        <v>65592.131964727552</v>
      </c>
      <c r="I181" s="61">
        <f t="shared" si="72"/>
        <v>68711.909842618188</v>
      </c>
      <c r="J181" s="61">
        <f t="shared" si="72"/>
        <v>56480.958192654274</v>
      </c>
      <c r="K181" s="61">
        <f t="shared" si="72"/>
        <v>0</v>
      </c>
      <c r="L181" s="61">
        <f t="shared" si="72"/>
        <v>0</v>
      </c>
      <c r="M181" s="61">
        <f t="shared" si="72"/>
        <v>0</v>
      </c>
      <c r="N181" s="61">
        <f t="shared" si="72"/>
        <v>0</v>
      </c>
      <c r="O181" s="61">
        <f t="shared" si="72"/>
        <v>0</v>
      </c>
      <c r="P181" s="61">
        <f t="shared" si="72"/>
        <v>0</v>
      </c>
      <c r="Q181" s="61">
        <f t="shared" si="72"/>
        <v>0</v>
      </c>
      <c r="R181" s="61">
        <f t="shared" si="73"/>
        <v>0</v>
      </c>
      <c r="S181" s="61">
        <f t="shared" si="73"/>
        <v>0</v>
      </c>
      <c r="T181" s="61">
        <f t="shared" si="73"/>
        <v>0</v>
      </c>
      <c r="U181" s="61">
        <f t="shared" si="73"/>
        <v>0</v>
      </c>
      <c r="V181" s="61">
        <f t="shared" si="73"/>
        <v>0</v>
      </c>
      <c r="W181" s="61">
        <f t="shared" si="73"/>
        <v>0</v>
      </c>
      <c r="X181" s="61">
        <f t="shared" si="73"/>
        <v>0</v>
      </c>
      <c r="Y181" s="61">
        <f t="shared" si="73"/>
        <v>0</v>
      </c>
      <c r="Z181" s="61">
        <f t="shared" si="73"/>
        <v>0</v>
      </c>
      <c r="AA181" s="61">
        <f t="shared" si="73"/>
        <v>0</v>
      </c>
      <c r="AB181" s="61">
        <f t="shared" si="73"/>
        <v>0</v>
      </c>
      <c r="AC181" s="61">
        <f t="shared" si="73"/>
        <v>0</v>
      </c>
      <c r="AD181" s="61">
        <f t="shared" si="73"/>
        <v>0</v>
      </c>
      <c r="AE181" s="61">
        <f t="shared" si="73"/>
        <v>0</v>
      </c>
      <c r="AF181" s="61">
        <f>SUM(H181:AE181)</f>
        <v>190785.00000000003</v>
      </c>
      <c r="AG181" s="56" t="str">
        <f>IF(ABS(AF181-F181)&lt;1,"ok","err")</f>
        <v>ok</v>
      </c>
    </row>
    <row r="182" spans="1:33">
      <c r="A182" s="58">
        <v>544</v>
      </c>
      <c r="B182" s="42" t="s">
        <v>227</v>
      </c>
      <c r="C182" s="42" t="s">
        <v>338</v>
      </c>
      <c r="D182" s="42" t="s">
        <v>930</v>
      </c>
      <c r="F182" s="76">
        <v>371119</v>
      </c>
      <c r="H182" s="61">
        <f t="shared" si="72"/>
        <v>0</v>
      </c>
      <c r="I182" s="61">
        <f t="shared" si="72"/>
        <v>0</v>
      </c>
      <c r="J182" s="61">
        <f t="shared" si="72"/>
        <v>0</v>
      </c>
      <c r="K182" s="61">
        <f t="shared" si="72"/>
        <v>371119</v>
      </c>
      <c r="L182" s="61">
        <f t="shared" si="72"/>
        <v>0</v>
      </c>
      <c r="M182" s="61">
        <f t="shared" si="72"/>
        <v>0</v>
      </c>
      <c r="N182" s="61">
        <f t="shared" si="72"/>
        <v>0</v>
      </c>
      <c r="O182" s="61">
        <f t="shared" si="72"/>
        <v>0</v>
      </c>
      <c r="P182" s="61">
        <f t="shared" si="72"/>
        <v>0</v>
      </c>
      <c r="Q182" s="61">
        <f t="shared" si="72"/>
        <v>0</v>
      </c>
      <c r="R182" s="61">
        <f t="shared" si="73"/>
        <v>0</v>
      </c>
      <c r="S182" s="61">
        <f t="shared" si="73"/>
        <v>0</v>
      </c>
      <c r="T182" s="61">
        <f t="shared" si="73"/>
        <v>0</v>
      </c>
      <c r="U182" s="61">
        <f t="shared" si="73"/>
        <v>0</v>
      </c>
      <c r="V182" s="61">
        <f t="shared" si="73"/>
        <v>0</v>
      </c>
      <c r="W182" s="61">
        <f t="shared" si="73"/>
        <v>0</v>
      </c>
      <c r="X182" s="61">
        <f t="shared" si="73"/>
        <v>0</v>
      </c>
      <c r="Y182" s="61">
        <f t="shared" si="73"/>
        <v>0</v>
      </c>
      <c r="Z182" s="61">
        <f t="shared" si="73"/>
        <v>0</v>
      </c>
      <c r="AA182" s="61">
        <f t="shared" si="73"/>
        <v>0</v>
      </c>
      <c r="AB182" s="61">
        <f t="shared" si="73"/>
        <v>0</v>
      </c>
      <c r="AC182" s="61">
        <f t="shared" si="73"/>
        <v>0</v>
      </c>
      <c r="AD182" s="61">
        <f t="shared" si="73"/>
        <v>0</v>
      </c>
      <c r="AE182" s="61">
        <f t="shared" si="73"/>
        <v>0</v>
      </c>
      <c r="AF182" s="61">
        <f>SUM(H182:AE182)</f>
        <v>371119</v>
      </c>
      <c r="AG182" s="56" t="str">
        <f>IF(ABS(AF182-F182)&lt;1,"ok","err")</f>
        <v>ok</v>
      </c>
    </row>
    <row r="183" spans="1:33">
      <c r="A183" s="58">
        <v>545</v>
      </c>
      <c r="B183" s="42" t="s">
        <v>329</v>
      </c>
      <c r="C183" s="42" t="s">
        <v>339</v>
      </c>
      <c r="D183" s="42" t="s">
        <v>930</v>
      </c>
      <c r="F183" s="76">
        <v>58972</v>
      </c>
      <c r="H183" s="61">
        <f t="shared" si="72"/>
        <v>0</v>
      </c>
      <c r="I183" s="61">
        <f t="shared" si="72"/>
        <v>0</v>
      </c>
      <c r="J183" s="61">
        <f t="shared" si="72"/>
        <v>0</v>
      </c>
      <c r="K183" s="61">
        <f t="shared" si="72"/>
        <v>58972</v>
      </c>
      <c r="L183" s="61">
        <f t="shared" si="72"/>
        <v>0</v>
      </c>
      <c r="M183" s="61">
        <f t="shared" si="72"/>
        <v>0</v>
      </c>
      <c r="N183" s="61">
        <f t="shared" si="72"/>
        <v>0</v>
      </c>
      <c r="O183" s="61">
        <f t="shared" si="72"/>
        <v>0</v>
      </c>
      <c r="P183" s="61">
        <f t="shared" si="72"/>
        <v>0</v>
      </c>
      <c r="Q183" s="61">
        <f t="shared" si="72"/>
        <v>0</v>
      </c>
      <c r="R183" s="61">
        <f t="shared" si="73"/>
        <v>0</v>
      </c>
      <c r="S183" s="61">
        <f t="shared" si="73"/>
        <v>0</v>
      </c>
      <c r="T183" s="61">
        <f t="shared" si="73"/>
        <v>0</v>
      </c>
      <c r="U183" s="61">
        <f t="shared" si="73"/>
        <v>0</v>
      </c>
      <c r="V183" s="61">
        <f t="shared" si="73"/>
        <v>0</v>
      </c>
      <c r="W183" s="61">
        <f t="shared" si="73"/>
        <v>0</v>
      </c>
      <c r="X183" s="61">
        <f t="shared" si="73"/>
        <v>0</v>
      </c>
      <c r="Y183" s="61">
        <f t="shared" si="73"/>
        <v>0</v>
      </c>
      <c r="Z183" s="61">
        <f t="shared" si="73"/>
        <v>0</v>
      </c>
      <c r="AA183" s="61">
        <f t="shared" si="73"/>
        <v>0</v>
      </c>
      <c r="AB183" s="61">
        <f t="shared" si="73"/>
        <v>0</v>
      </c>
      <c r="AC183" s="61">
        <f t="shared" si="73"/>
        <v>0</v>
      </c>
      <c r="AD183" s="61">
        <f t="shared" si="73"/>
        <v>0</v>
      </c>
      <c r="AE183" s="61">
        <f t="shared" si="73"/>
        <v>0</v>
      </c>
      <c r="AF183" s="61">
        <f>SUM(H183:AE183)</f>
        <v>58972</v>
      </c>
      <c r="AG183" s="56" t="str">
        <f>IF(ABS(AF183-F183)&lt;1,"ok","err")</f>
        <v>ok</v>
      </c>
    </row>
    <row r="184" spans="1:33">
      <c r="A184" s="58"/>
      <c r="F184" s="73"/>
      <c r="W184" s="42"/>
      <c r="AG184" s="56"/>
    </row>
    <row r="185" spans="1:33">
      <c r="A185" s="58"/>
      <c r="B185" s="42" t="s">
        <v>325</v>
      </c>
      <c r="F185" s="73">
        <f>SUM(F179:F184)</f>
        <v>865868</v>
      </c>
      <c r="H185" s="60">
        <f t="shared" ref="H185:M185" si="74">SUM(H179:H184)</f>
        <v>149820.7012668348</v>
      </c>
      <c r="I185" s="60">
        <f t="shared" si="74"/>
        <v>156946.66737682011</v>
      </c>
      <c r="J185" s="60">
        <f t="shared" si="74"/>
        <v>129009.63135634511</v>
      </c>
      <c r="K185" s="60">
        <f t="shared" si="74"/>
        <v>430091</v>
      </c>
      <c r="L185" s="60">
        <f t="shared" si="74"/>
        <v>0</v>
      </c>
      <c r="M185" s="60">
        <f t="shared" si="74"/>
        <v>0</v>
      </c>
      <c r="N185" s="60">
        <f>SUM(N179:N184)</f>
        <v>0</v>
      </c>
      <c r="O185" s="60">
        <f>SUM(O179:O184)</f>
        <v>0</v>
      </c>
      <c r="P185" s="60">
        <f>SUM(P179:P184)</f>
        <v>0</v>
      </c>
      <c r="Q185" s="60">
        <f t="shared" ref="Q185:AB185" si="75">SUM(Q179:Q184)</f>
        <v>0</v>
      </c>
      <c r="R185" s="60">
        <f t="shared" si="75"/>
        <v>0</v>
      </c>
      <c r="S185" s="60">
        <f t="shared" si="75"/>
        <v>0</v>
      </c>
      <c r="T185" s="60">
        <f t="shared" si="75"/>
        <v>0</v>
      </c>
      <c r="U185" s="60">
        <f t="shared" si="75"/>
        <v>0</v>
      </c>
      <c r="V185" s="60">
        <f t="shared" si="75"/>
        <v>0</v>
      </c>
      <c r="W185" s="60">
        <f t="shared" si="75"/>
        <v>0</v>
      </c>
      <c r="X185" s="60">
        <f t="shared" si="75"/>
        <v>0</v>
      </c>
      <c r="Y185" s="60">
        <f t="shared" si="75"/>
        <v>0</v>
      </c>
      <c r="Z185" s="60">
        <f t="shared" si="75"/>
        <v>0</v>
      </c>
      <c r="AA185" s="60">
        <f t="shared" si="75"/>
        <v>0</v>
      </c>
      <c r="AB185" s="60">
        <f t="shared" si="75"/>
        <v>0</v>
      </c>
      <c r="AC185" s="60">
        <f>SUM(AC179:AC184)</f>
        <v>0</v>
      </c>
      <c r="AD185" s="60">
        <f>SUM(AD179:AD184)</f>
        <v>0</v>
      </c>
      <c r="AE185" s="60">
        <f>SUM(AE179:AE184)</f>
        <v>0</v>
      </c>
      <c r="AF185" s="61">
        <f>SUM(H185:AE185)</f>
        <v>865868</v>
      </c>
      <c r="AG185" s="56" t="str">
        <f>IF(ABS(AF185-F185)&lt;1,"ok","err")</f>
        <v>ok</v>
      </c>
    </row>
    <row r="186" spans="1:33">
      <c r="A186" s="58"/>
      <c r="F186" s="73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1"/>
      <c r="AG186" s="56"/>
    </row>
    <row r="187" spans="1:33">
      <c r="A187" s="58"/>
      <c r="B187" s="42" t="s">
        <v>324</v>
      </c>
      <c r="F187" s="73">
        <f>F176+F185</f>
        <v>2102241</v>
      </c>
      <c r="H187" s="60">
        <f t="shared" ref="H187:M187" si="76">H176+H185</f>
        <v>574887.35207075591</v>
      </c>
      <c r="I187" s="60">
        <f t="shared" si="76"/>
        <v>602230.8883996855</v>
      </c>
      <c r="J187" s="60">
        <f t="shared" si="76"/>
        <v>495031.75952955871</v>
      </c>
      <c r="K187" s="60">
        <f t="shared" si="76"/>
        <v>430091</v>
      </c>
      <c r="L187" s="60">
        <f t="shared" si="76"/>
        <v>0</v>
      </c>
      <c r="M187" s="60">
        <f t="shared" si="76"/>
        <v>0</v>
      </c>
      <c r="N187" s="60">
        <f>N176+N185</f>
        <v>0</v>
      </c>
      <c r="O187" s="60">
        <f>O176+O185</f>
        <v>0</v>
      </c>
      <c r="P187" s="60">
        <f>P176+P185</f>
        <v>0</v>
      </c>
      <c r="Q187" s="60">
        <f t="shared" ref="Q187:AB187" si="77">Q176+Q185</f>
        <v>0</v>
      </c>
      <c r="R187" s="60">
        <f t="shared" si="77"/>
        <v>0</v>
      </c>
      <c r="S187" s="60">
        <f t="shared" si="77"/>
        <v>0</v>
      </c>
      <c r="T187" s="60">
        <f t="shared" si="77"/>
        <v>0</v>
      </c>
      <c r="U187" s="60">
        <f t="shared" si="77"/>
        <v>0</v>
      </c>
      <c r="V187" s="60">
        <f t="shared" si="77"/>
        <v>0</v>
      </c>
      <c r="W187" s="60">
        <f t="shared" si="77"/>
        <v>0</v>
      </c>
      <c r="X187" s="60">
        <f t="shared" si="77"/>
        <v>0</v>
      </c>
      <c r="Y187" s="60">
        <f t="shared" si="77"/>
        <v>0</v>
      </c>
      <c r="Z187" s="60">
        <f t="shared" si="77"/>
        <v>0</v>
      </c>
      <c r="AA187" s="60">
        <f t="shared" si="77"/>
        <v>0</v>
      </c>
      <c r="AB187" s="60">
        <f t="shared" si="77"/>
        <v>0</v>
      </c>
      <c r="AC187" s="60">
        <f>AC176+AC185</f>
        <v>0</v>
      </c>
      <c r="AD187" s="60">
        <f>AD176+AD185</f>
        <v>0</v>
      </c>
      <c r="AE187" s="60">
        <f>AE176+AE185</f>
        <v>0</v>
      </c>
      <c r="AF187" s="61">
        <f>SUM(H187:AE187)</f>
        <v>2102241</v>
      </c>
      <c r="AG187" s="56" t="str">
        <f>IF(ABS(AF187-F187)&lt;1,"ok","err")</f>
        <v>ok</v>
      </c>
    </row>
    <row r="188" spans="1:33">
      <c r="A188" s="58"/>
      <c r="F188" s="73"/>
      <c r="W188" s="42"/>
      <c r="AG188" s="56"/>
    </row>
    <row r="189" spans="1:33" ht="15">
      <c r="A189" s="63" t="s">
        <v>234</v>
      </c>
      <c r="F189" s="73"/>
      <c r="W189" s="42"/>
      <c r="AG189" s="56"/>
    </row>
    <row r="190" spans="1:33">
      <c r="A190" s="58">
        <v>546</v>
      </c>
      <c r="B190" s="42" t="s">
        <v>209</v>
      </c>
      <c r="C190" s="42" t="s">
        <v>235</v>
      </c>
      <c r="D190" s="42" t="s">
        <v>654</v>
      </c>
      <c r="F190" s="73">
        <v>604185</v>
      </c>
      <c r="H190" s="61">
        <f t="shared" ref="H190:Q194" si="78">IF(VLOOKUP($D190,$C$6:$AE$653,H$2,)=0,0,((VLOOKUP($D190,$C$6:$AE$653,H$2,)/VLOOKUP($D190,$C$6:$AE$653,4,))*$F190))</f>
        <v>207719.59143071479</v>
      </c>
      <c r="I190" s="61">
        <f t="shared" si="78"/>
        <v>217599.4194945214</v>
      </c>
      <c r="J190" s="61">
        <f t="shared" si="78"/>
        <v>178865.98907476381</v>
      </c>
      <c r="K190" s="61">
        <f t="shared" si="78"/>
        <v>0</v>
      </c>
      <c r="L190" s="61">
        <f t="shared" si="78"/>
        <v>0</v>
      </c>
      <c r="M190" s="61">
        <f t="shared" si="78"/>
        <v>0</v>
      </c>
      <c r="N190" s="61">
        <f t="shared" si="78"/>
        <v>0</v>
      </c>
      <c r="O190" s="61">
        <f t="shared" si="78"/>
        <v>0</v>
      </c>
      <c r="P190" s="61">
        <f t="shared" si="78"/>
        <v>0</v>
      </c>
      <c r="Q190" s="61">
        <f t="shared" si="78"/>
        <v>0</v>
      </c>
      <c r="R190" s="61">
        <f t="shared" ref="R190:AE194" si="79">IF(VLOOKUP($D190,$C$6:$AE$653,R$2,)=0,0,((VLOOKUP($D190,$C$6:$AE$653,R$2,)/VLOOKUP($D190,$C$6:$AE$653,4,))*$F190))</f>
        <v>0</v>
      </c>
      <c r="S190" s="61">
        <f t="shared" si="79"/>
        <v>0</v>
      </c>
      <c r="T190" s="61">
        <f t="shared" si="79"/>
        <v>0</v>
      </c>
      <c r="U190" s="61">
        <f t="shared" si="79"/>
        <v>0</v>
      </c>
      <c r="V190" s="61">
        <f t="shared" si="79"/>
        <v>0</v>
      </c>
      <c r="W190" s="61">
        <f t="shared" si="79"/>
        <v>0</v>
      </c>
      <c r="X190" s="61">
        <f t="shared" si="79"/>
        <v>0</v>
      </c>
      <c r="Y190" s="61">
        <f t="shared" si="79"/>
        <v>0</v>
      </c>
      <c r="Z190" s="61">
        <f t="shared" si="79"/>
        <v>0</v>
      </c>
      <c r="AA190" s="61">
        <f t="shared" si="79"/>
        <v>0</v>
      </c>
      <c r="AB190" s="61">
        <f t="shared" si="79"/>
        <v>0</v>
      </c>
      <c r="AC190" s="61">
        <f t="shared" si="79"/>
        <v>0</v>
      </c>
      <c r="AD190" s="61">
        <f t="shared" si="79"/>
        <v>0</v>
      </c>
      <c r="AE190" s="61">
        <f t="shared" si="79"/>
        <v>0</v>
      </c>
      <c r="AF190" s="61">
        <f>SUM(H190:AE190)</f>
        <v>604185</v>
      </c>
      <c r="AG190" s="56" t="str">
        <f>IF(ABS(AF190-F190)&lt;1,"ok","err")</f>
        <v>ok</v>
      </c>
    </row>
    <row r="191" spans="1:33">
      <c r="A191" s="58">
        <v>547</v>
      </c>
      <c r="B191" s="42" t="s">
        <v>211</v>
      </c>
      <c r="C191" s="42" t="s">
        <v>236</v>
      </c>
      <c r="D191" s="42" t="s">
        <v>930</v>
      </c>
      <c r="F191" s="76">
        <v>57317664.317857109</v>
      </c>
      <c r="H191" s="61">
        <f t="shared" si="78"/>
        <v>0</v>
      </c>
      <c r="I191" s="61">
        <f t="shared" si="78"/>
        <v>0</v>
      </c>
      <c r="J191" s="61">
        <f t="shared" si="78"/>
        <v>0</v>
      </c>
      <c r="K191" s="61">
        <f t="shared" si="78"/>
        <v>57317664.317857109</v>
      </c>
      <c r="L191" s="61">
        <f t="shared" si="78"/>
        <v>0</v>
      </c>
      <c r="M191" s="61">
        <f t="shared" si="78"/>
        <v>0</v>
      </c>
      <c r="N191" s="61">
        <f t="shared" si="78"/>
        <v>0</v>
      </c>
      <c r="O191" s="61">
        <f t="shared" si="78"/>
        <v>0</v>
      </c>
      <c r="P191" s="61">
        <f t="shared" si="78"/>
        <v>0</v>
      </c>
      <c r="Q191" s="61">
        <f t="shared" si="78"/>
        <v>0</v>
      </c>
      <c r="R191" s="61">
        <f t="shared" si="79"/>
        <v>0</v>
      </c>
      <c r="S191" s="61">
        <f t="shared" si="79"/>
        <v>0</v>
      </c>
      <c r="T191" s="61">
        <f t="shared" si="79"/>
        <v>0</v>
      </c>
      <c r="U191" s="61">
        <f t="shared" si="79"/>
        <v>0</v>
      </c>
      <c r="V191" s="61">
        <f t="shared" si="79"/>
        <v>0</v>
      </c>
      <c r="W191" s="61">
        <f t="shared" si="79"/>
        <v>0</v>
      </c>
      <c r="X191" s="61">
        <f t="shared" si="79"/>
        <v>0</v>
      </c>
      <c r="Y191" s="61">
        <f t="shared" si="79"/>
        <v>0</v>
      </c>
      <c r="Z191" s="61">
        <f t="shared" si="79"/>
        <v>0</v>
      </c>
      <c r="AA191" s="61">
        <f t="shared" si="79"/>
        <v>0</v>
      </c>
      <c r="AB191" s="61">
        <f t="shared" si="79"/>
        <v>0</v>
      </c>
      <c r="AC191" s="61">
        <f t="shared" si="79"/>
        <v>0</v>
      </c>
      <c r="AD191" s="61">
        <f t="shared" si="79"/>
        <v>0</v>
      </c>
      <c r="AE191" s="61">
        <f t="shared" si="79"/>
        <v>0</v>
      </c>
      <c r="AF191" s="61">
        <f>SUM(H191:AE191)</f>
        <v>57317664.317857109</v>
      </c>
      <c r="AG191" s="56" t="str">
        <f>IF(ABS(AF191-F191)&lt;1,"ok","err")</f>
        <v>ok</v>
      </c>
    </row>
    <row r="192" spans="1:33">
      <c r="A192" s="58">
        <v>548</v>
      </c>
      <c r="B192" s="42" t="s">
        <v>237</v>
      </c>
      <c r="C192" s="42" t="s">
        <v>238</v>
      </c>
      <c r="D192" s="42" t="s">
        <v>646</v>
      </c>
      <c r="F192" s="76">
        <v>280735</v>
      </c>
      <c r="H192" s="61">
        <f t="shared" si="78"/>
        <v>96517.059344905458</v>
      </c>
      <c r="I192" s="61">
        <f t="shared" si="78"/>
        <v>101107.72864568711</v>
      </c>
      <c r="J192" s="61">
        <f t="shared" si="78"/>
        <v>83110.212009407434</v>
      </c>
      <c r="K192" s="61">
        <f t="shared" si="78"/>
        <v>0</v>
      </c>
      <c r="L192" s="61">
        <f t="shared" si="78"/>
        <v>0</v>
      </c>
      <c r="M192" s="61">
        <f t="shared" si="78"/>
        <v>0</v>
      </c>
      <c r="N192" s="61">
        <f t="shared" si="78"/>
        <v>0</v>
      </c>
      <c r="O192" s="61">
        <f t="shared" si="78"/>
        <v>0</v>
      </c>
      <c r="P192" s="61">
        <f t="shared" si="78"/>
        <v>0</v>
      </c>
      <c r="Q192" s="61">
        <f t="shared" si="78"/>
        <v>0</v>
      </c>
      <c r="R192" s="61">
        <f t="shared" si="79"/>
        <v>0</v>
      </c>
      <c r="S192" s="61">
        <f t="shared" si="79"/>
        <v>0</v>
      </c>
      <c r="T192" s="61">
        <f t="shared" si="79"/>
        <v>0</v>
      </c>
      <c r="U192" s="61">
        <f t="shared" si="79"/>
        <v>0</v>
      </c>
      <c r="V192" s="61">
        <f t="shared" si="79"/>
        <v>0</v>
      </c>
      <c r="W192" s="61">
        <f t="shared" si="79"/>
        <v>0</v>
      </c>
      <c r="X192" s="61">
        <f t="shared" si="79"/>
        <v>0</v>
      </c>
      <c r="Y192" s="61">
        <f t="shared" si="79"/>
        <v>0</v>
      </c>
      <c r="Z192" s="61">
        <f t="shared" si="79"/>
        <v>0</v>
      </c>
      <c r="AA192" s="61">
        <f t="shared" si="79"/>
        <v>0</v>
      </c>
      <c r="AB192" s="61">
        <f t="shared" si="79"/>
        <v>0</v>
      </c>
      <c r="AC192" s="61">
        <f t="shared" si="79"/>
        <v>0</v>
      </c>
      <c r="AD192" s="61">
        <f t="shared" si="79"/>
        <v>0</v>
      </c>
      <c r="AE192" s="61">
        <f t="shared" si="79"/>
        <v>0</v>
      </c>
      <c r="AF192" s="61">
        <f>SUM(H192:AE192)</f>
        <v>280735</v>
      </c>
      <c r="AG192" s="56" t="str">
        <f>IF(ABS(AF192-F192)&lt;1,"ok","err")</f>
        <v>ok</v>
      </c>
    </row>
    <row r="193" spans="1:33">
      <c r="A193" s="58">
        <v>549</v>
      </c>
      <c r="B193" s="42" t="s">
        <v>239</v>
      </c>
      <c r="C193" s="42" t="s">
        <v>240</v>
      </c>
      <c r="D193" s="42" t="s">
        <v>646</v>
      </c>
      <c r="F193" s="76">
        <v>1105538</v>
      </c>
      <c r="H193" s="61">
        <f t="shared" si="78"/>
        <v>380085.40707089636</v>
      </c>
      <c r="I193" s="61">
        <f t="shared" si="78"/>
        <v>398163.52115516638</v>
      </c>
      <c r="J193" s="61">
        <f t="shared" si="78"/>
        <v>327289.07177393726</v>
      </c>
      <c r="K193" s="61">
        <f t="shared" si="78"/>
        <v>0</v>
      </c>
      <c r="L193" s="61">
        <f t="shared" si="78"/>
        <v>0</v>
      </c>
      <c r="M193" s="61">
        <f t="shared" si="78"/>
        <v>0</v>
      </c>
      <c r="N193" s="61">
        <f t="shared" si="78"/>
        <v>0</v>
      </c>
      <c r="O193" s="61">
        <f t="shared" si="78"/>
        <v>0</v>
      </c>
      <c r="P193" s="61">
        <f t="shared" si="78"/>
        <v>0</v>
      </c>
      <c r="Q193" s="61">
        <f t="shared" si="78"/>
        <v>0</v>
      </c>
      <c r="R193" s="61">
        <f t="shared" si="79"/>
        <v>0</v>
      </c>
      <c r="S193" s="61">
        <f t="shared" si="79"/>
        <v>0</v>
      </c>
      <c r="T193" s="61">
        <f t="shared" si="79"/>
        <v>0</v>
      </c>
      <c r="U193" s="61">
        <f t="shared" si="79"/>
        <v>0</v>
      </c>
      <c r="V193" s="61">
        <f t="shared" si="79"/>
        <v>0</v>
      </c>
      <c r="W193" s="61">
        <f t="shared" si="79"/>
        <v>0</v>
      </c>
      <c r="X193" s="61">
        <f t="shared" si="79"/>
        <v>0</v>
      </c>
      <c r="Y193" s="61">
        <f t="shared" si="79"/>
        <v>0</v>
      </c>
      <c r="Z193" s="61">
        <f t="shared" si="79"/>
        <v>0</v>
      </c>
      <c r="AA193" s="61">
        <f t="shared" si="79"/>
        <v>0</v>
      </c>
      <c r="AB193" s="61">
        <f t="shared" si="79"/>
        <v>0</v>
      </c>
      <c r="AC193" s="61">
        <f t="shared" si="79"/>
        <v>0</v>
      </c>
      <c r="AD193" s="61">
        <f t="shared" si="79"/>
        <v>0</v>
      </c>
      <c r="AE193" s="61">
        <f t="shared" si="79"/>
        <v>0</v>
      </c>
      <c r="AF193" s="61">
        <f>SUM(H193:AE193)</f>
        <v>1105538</v>
      </c>
      <c r="AG193" s="56" t="str">
        <f>IF(ABS(AF193-F193)&lt;1,"ok","err")</f>
        <v>ok</v>
      </c>
    </row>
    <row r="194" spans="1:33">
      <c r="A194" s="58">
        <v>550</v>
      </c>
      <c r="B194" s="42" t="s">
        <v>1004</v>
      </c>
      <c r="C194" s="42" t="s">
        <v>241</v>
      </c>
      <c r="D194" s="42" t="s">
        <v>646</v>
      </c>
      <c r="F194" s="76">
        <v>5706</v>
      </c>
      <c r="H194" s="61">
        <f t="shared" si="78"/>
        <v>1961.7302460399685</v>
      </c>
      <c r="I194" s="61">
        <f t="shared" si="78"/>
        <v>2055.0365991140779</v>
      </c>
      <c r="J194" s="61">
        <f t="shared" si="78"/>
        <v>1689.2331548459538</v>
      </c>
      <c r="K194" s="61">
        <f t="shared" si="78"/>
        <v>0</v>
      </c>
      <c r="L194" s="61">
        <f t="shared" si="78"/>
        <v>0</v>
      </c>
      <c r="M194" s="61">
        <f t="shared" si="78"/>
        <v>0</v>
      </c>
      <c r="N194" s="61">
        <f t="shared" si="78"/>
        <v>0</v>
      </c>
      <c r="O194" s="61">
        <f t="shared" si="78"/>
        <v>0</v>
      </c>
      <c r="P194" s="61">
        <f t="shared" si="78"/>
        <v>0</v>
      </c>
      <c r="Q194" s="61">
        <f t="shared" si="78"/>
        <v>0</v>
      </c>
      <c r="R194" s="61">
        <f t="shared" si="79"/>
        <v>0</v>
      </c>
      <c r="S194" s="61">
        <f t="shared" si="79"/>
        <v>0</v>
      </c>
      <c r="T194" s="61">
        <f t="shared" si="79"/>
        <v>0</v>
      </c>
      <c r="U194" s="61">
        <f t="shared" si="79"/>
        <v>0</v>
      </c>
      <c r="V194" s="61">
        <f t="shared" si="79"/>
        <v>0</v>
      </c>
      <c r="W194" s="61">
        <f t="shared" si="79"/>
        <v>0</v>
      </c>
      <c r="X194" s="61">
        <f t="shared" si="79"/>
        <v>0</v>
      </c>
      <c r="Y194" s="61">
        <f t="shared" si="79"/>
        <v>0</v>
      </c>
      <c r="Z194" s="61">
        <f t="shared" si="79"/>
        <v>0</v>
      </c>
      <c r="AA194" s="61">
        <f t="shared" si="79"/>
        <v>0</v>
      </c>
      <c r="AB194" s="61">
        <f t="shared" si="79"/>
        <v>0</v>
      </c>
      <c r="AC194" s="61">
        <f t="shared" si="79"/>
        <v>0</v>
      </c>
      <c r="AD194" s="61">
        <f t="shared" si="79"/>
        <v>0</v>
      </c>
      <c r="AE194" s="61">
        <f t="shared" si="79"/>
        <v>0</v>
      </c>
      <c r="AF194" s="61">
        <f>SUM(H194:AE194)</f>
        <v>5706</v>
      </c>
      <c r="AG194" s="56" t="str">
        <f>IF(ABS(AF194-F194)&lt;1,"ok","err")</f>
        <v>ok</v>
      </c>
    </row>
    <row r="195" spans="1:33">
      <c r="A195" s="58"/>
      <c r="F195" s="73"/>
      <c r="W195" s="42"/>
      <c r="AF195" s="61"/>
      <c r="AG195" s="56"/>
    </row>
    <row r="196" spans="1:33">
      <c r="A196" s="58"/>
      <c r="B196" s="42" t="s">
        <v>242</v>
      </c>
      <c r="F196" s="73">
        <f>SUM(F190:F195)</f>
        <v>59313828.317857109</v>
      </c>
      <c r="H196" s="60">
        <f t="shared" ref="H196:M196" si="80">SUM(H190:H195)</f>
        <v>686283.78809255653</v>
      </c>
      <c r="I196" s="60">
        <f t="shared" si="80"/>
        <v>718925.70589448896</v>
      </c>
      <c r="J196" s="60">
        <f t="shared" si="80"/>
        <v>590954.50601295452</v>
      </c>
      <c r="K196" s="60">
        <f t="shared" si="80"/>
        <v>57317664.317857109</v>
      </c>
      <c r="L196" s="60">
        <f t="shared" si="80"/>
        <v>0</v>
      </c>
      <c r="M196" s="60">
        <f t="shared" si="80"/>
        <v>0</v>
      </c>
      <c r="N196" s="60">
        <f>SUM(N190:N195)</f>
        <v>0</v>
      </c>
      <c r="O196" s="60">
        <f>SUM(O190:O195)</f>
        <v>0</v>
      </c>
      <c r="P196" s="60">
        <f>SUM(P190:P195)</f>
        <v>0</v>
      </c>
      <c r="Q196" s="60">
        <f t="shared" ref="Q196:AB196" si="81">SUM(Q190:Q195)</f>
        <v>0</v>
      </c>
      <c r="R196" s="60">
        <f t="shared" si="81"/>
        <v>0</v>
      </c>
      <c r="S196" s="60">
        <f t="shared" si="81"/>
        <v>0</v>
      </c>
      <c r="T196" s="60">
        <f t="shared" si="81"/>
        <v>0</v>
      </c>
      <c r="U196" s="60">
        <f t="shared" si="81"/>
        <v>0</v>
      </c>
      <c r="V196" s="60">
        <f t="shared" si="81"/>
        <v>0</v>
      </c>
      <c r="W196" s="60">
        <f t="shared" si="81"/>
        <v>0</v>
      </c>
      <c r="X196" s="60">
        <f t="shared" si="81"/>
        <v>0</v>
      </c>
      <c r="Y196" s="60">
        <f t="shared" si="81"/>
        <v>0</v>
      </c>
      <c r="Z196" s="60">
        <f t="shared" si="81"/>
        <v>0</v>
      </c>
      <c r="AA196" s="60">
        <f t="shared" si="81"/>
        <v>0</v>
      </c>
      <c r="AB196" s="60">
        <f t="shared" si="81"/>
        <v>0</v>
      </c>
      <c r="AC196" s="60">
        <f>SUM(AC190:AC195)</f>
        <v>0</v>
      </c>
      <c r="AD196" s="60">
        <f>SUM(AD190:AD195)</f>
        <v>0</v>
      </c>
      <c r="AE196" s="60">
        <f>SUM(AE190:AE195)</f>
        <v>0</v>
      </c>
      <c r="AF196" s="61">
        <f>SUM(H196:AE196)</f>
        <v>59313828.317857109</v>
      </c>
      <c r="AG196" s="56" t="str">
        <f>IF(ABS(AF196-F196)&lt;1,"ok","err")</f>
        <v>ok</v>
      </c>
    </row>
    <row r="197" spans="1:33">
      <c r="A197" s="58"/>
      <c r="F197" s="73"/>
      <c r="W197" s="42"/>
      <c r="AG197" s="56"/>
    </row>
    <row r="198" spans="1:33" ht="15">
      <c r="A198" s="57" t="s">
        <v>1024</v>
      </c>
      <c r="F198" s="73"/>
      <c r="W198" s="42"/>
      <c r="AG198" s="56"/>
    </row>
    <row r="199" spans="1:33">
      <c r="A199" s="58"/>
      <c r="F199" s="73"/>
      <c r="W199" s="42"/>
      <c r="AG199" s="56"/>
    </row>
    <row r="200" spans="1:33" ht="15">
      <c r="A200" s="63" t="s">
        <v>243</v>
      </c>
      <c r="F200" s="73"/>
      <c r="W200" s="42"/>
      <c r="AG200" s="56"/>
    </row>
    <row r="201" spans="1:33">
      <c r="A201" s="58">
        <v>551</v>
      </c>
      <c r="B201" s="42" t="s">
        <v>224</v>
      </c>
      <c r="C201" s="42" t="s">
        <v>244</v>
      </c>
      <c r="D201" s="42" t="s">
        <v>646</v>
      </c>
      <c r="F201" s="73">
        <v>256698</v>
      </c>
      <c r="H201" s="61">
        <f t="shared" ref="H201:Q204" si="82">IF(VLOOKUP($D201,$C$6:$AE$653,H$2,)=0,0,((VLOOKUP($D201,$C$6:$AE$653,H$2,)/VLOOKUP($D201,$C$6:$AE$653,4,))*$F201))</f>
        <v>88253.107377842243</v>
      </c>
      <c r="I201" s="61">
        <f t="shared" si="82"/>
        <v>92450.715898945942</v>
      </c>
      <c r="J201" s="61">
        <f t="shared" si="82"/>
        <v>75994.176723211815</v>
      </c>
      <c r="K201" s="61">
        <f t="shared" si="82"/>
        <v>0</v>
      </c>
      <c r="L201" s="61">
        <f t="shared" si="82"/>
        <v>0</v>
      </c>
      <c r="M201" s="61">
        <f t="shared" si="82"/>
        <v>0</v>
      </c>
      <c r="N201" s="61">
        <f t="shared" si="82"/>
        <v>0</v>
      </c>
      <c r="O201" s="61">
        <f t="shared" si="82"/>
        <v>0</v>
      </c>
      <c r="P201" s="61">
        <f t="shared" si="82"/>
        <v>0</v>
      </c>
      <c r="Q201" s="61">
        <f t="shared" si="82"/>
        <v>0</v>
      </c>
      <c r="R201" s="61">
        <f t="shared" ref="R201:AE204" si="83">IF(VLOOKUP($D201,$C$6:$AE$653,R$2,)=0,0,((VLOOKUP($D201,$C$6:$AE$653,R$2,)/VLOOKUP($D201,$C$6:$AE$653,4,))*$F201))</f>
        <v>0</v>
      </c>
      <c r="S201" s="61">
        <f t="shared" si="83"/>
        <v>0</v>
      </c>
      <c r="T201" s="61">
        <f t="shared" si="83"/>
        <v>0</v>
      </c>
      <c r="U201" s="61">
        <f t="shared" si="83"/>
        <v>0</v>
      </c>
      <c r="V201" s="61">
        <f t="shared" si="83"/>
        <v>0</v>
      </c>
      <c r="W201" s="61">
        <f t="shared" si="83"/>
        <v>0</v>
      </c>
      <c r="X201" s="61">
        <f t="shared" si="83"/>
        <v>0</v>
      </c>
      <c r="Y201" s="61">
        <f t="shared" si="83"/>
        <v>0</v>
      </c>
      <c r="Z201" s="61">
        <f t="shared" si="83"/>
        <v>0</v>
      </c>
      <c r="AA201" s="61">
        <f t="shared" si="83"/>
        <v>0</v>
      </c>
      <c r="AB201" s="61">
        <f t="shared" si="83"/>
        <v>0</v>
      </c>
      <c r="AC201" s="61">
        <f t="shared" si="83"/>
        <v>0</v>
      </c>
      <c r="AD201" s="61">
        <f t="shared" si="83"/>
        <v>0</v>
      </c>
      <c r="AE201" s="61">
        <f t="shared" si="83"/>
        <v>0</v>
      </c>
      <c r="AF201" s="61">
        <f>SUM(H201:AE201)</f>
        <v>256698</v>
      </c>
      <c r="AG201" s="56" t="str">
        <f>IF(ABS(AF201-F201)&lt;1,"ok","err")</f>
        <v>ok</v>
      </c>
    </row>
    <row r="202" spans="1:33">
      <c r="A202" s="58">
        <v>552</v>
      </c>
      <c r="B202" s="42" t="s">
        <v>223</v>
      </c>
      <c r="C202" s="42" t="s">
        <v>245</v>
      </c>
      <c r="D202" s="42" t="s">
        <v>646</v>
      </c>
      <c r="F202" s="76">
        <v>560673</v>
      </c>
      <c r="H202" s="61">
        <f t="shared" si="82"/>
        <v>192760.10904976641</v>
      </c>
      <c r="I202" s="61">
        <f t="shared" si="82"/>
        <v>201928.41485017305</v>
      </c>
      <c r="J202" s="61">
        <f t="shared" si="82"/>
        <v>165984.47610006054</v>
      </c>
      <c r="K202" s="61">
        <f t="shared" si="82"/>
        <v>0</v>
      </c>
      <c r="L202" s="61">
        <f t="shared" si="82"/>
        <v>0</v>
      </c>
      <c r="M202" s="61">
        <f t="shared" si="82"/>
        <v>0</v>
      </c>
      <c r="N202" s="61">
        <f t="shared" si="82"/>
        <v>0</v>
      </c>
      <c r="O202" s="61">
        <f t="shared" si="82"/>
        <v>0</v>
      </c>
      <c r="P202" s="61">
        <f t="shared" si="82"/>
        <v>0</v>
      </c>
      <c r="Q202" s="61">
        <f t="shared" si="82"/>
        <v>0</v>
      </c>
      <c r="R202" s="61">
        <f t="shared" si="83"/>
        <v>0</v>
      </c>
      <c r="S202" s="61">
        <f t="shared" si="83"/>
        <v>0</v>
      </c>
      <c r="T202" s="61">
        <f t="shared" si="83"/>
        <v>0</v>
      </c>
      <c r="U202" s="61">
        <f t="shared" si="83"/>
        <v>0</v>
      </c>
      <c r="V202" s="61">
        <f t="shared" si="83"/>
        <v>0</v>
      </c>
      <c r="W202" s="61">
        <f t="shared" si="83"/>
        <v>0</v>
      </c>
      <c r="X202" s="61">
        <f t="shared" si="83"/>
        <v>0</v>
      </c>
      <c r="Y202" s="61">
        <f t="shared" si="83"/>
        <v>0</v>
      </c>
      <c r="Z202" s="61">
        <f t="shared" si="83"/>
        <v>0</v>
      </c>
      <c r="AA202" s="61">
        <f t="shared" si="83"/>
        <v>0</v>
      </c>
      <c r="AB202" s="61">
        <f t="shared" si="83"/>
        <v>0</v>
      </c>
      <c r="AC202" s="61">
        <f t="shared" si="83"/>
        <v>0</v>
      </c>
      <c r="AD202" s="61">
        <f t="shared" si="83"/>
        <v>0</v>
      </c>
      <c r="AE202" s="61">
        <f t="shared" si="83"/>
        <v>0</v>
      </c>
      <c r="AF202" s="61">
        <f>SUM(H202:AE202)</f>
        <v>560673</v>
      </c>
      <c r="AG202" s="56" t="str">
        <f>IF(ABS(AF202-F202)&lt;1,"ok","err")</f>
        <v>ok</v>
      </c>
    </row>
    <row r="203" spans="1:33">
      <c r="A203" s="58">
        <v>553</v>
      </c>
      <c r="B203" s="42" t="s">
        <v>246</v>
      </c>
      <c r="C203" s="42" t="s">
        <v>247</v>
      </c>
      <c r="D203" s="42" t="s">
        <v>646</v>
      </c>
      <c r="F203" s="76">
        <v>2652503</v>
      </c>
      <c r="H203" s="61">
        <f t="shared" si="82"/>
        <v>911933.99278159032</v>
      </c>
      <c r="I203" s="61">
        <f t="shared" si="82"/>
        <v>955308.57768312108</v>
      </c>
      <c r="J203" s="61">
        <f t="shared" si="82"/>
        <v>785260.4295352886</v>
      </c>
      <c r="K203" s="61">
        <f t="shared" si="82"/>
        <v>0</v>
      </c>
      <c r="L203" s="61">
        <f t="shared" si="82"/>
        <v>0</v>
      </c>
      <c r="M203" s="61">
        <f t="shared" si="82"/>
        <v>0</v>
      </c>
      <c r="N203" s="61">
        <f t="shared" si="82"/>
        <v>0</v>
      </c>
      <c r="O203" s="61">
        <f t="shared" si="82"/>
        <v>0</v>
      </c>
      <c r="P203" s="61">
        <f t="shared" si="82"/>
        <v>0</v>
      </c>
      <c r="Q203" s="61">
        <f t="shared" si="82"/>
        <v>0</v>
      </c>
      <c r="R203" s="61">
        <f t="shared" si="83"/>
        <v>0</v>
      </c>
      <c r="S203" s="61">
        <f t="shared" si="83"/>
        <v>0</v>
      </c>
      <c r="T203" s="61">
        <f t="shared" si="83"/>
        <v>0</v>
      </c>
      <c r="U203" s="61">
        <f t="shared" si="83"/>
        <v>0</v>
      </c>
      <c r="V203" s="61">
        <f t="shared" si="83"/>
        <v>0</v>
      </c>
      <c r="W203" s="61">
        <f t="shared" si="83"/>
        <v>0</v>
      </c>
      <c r="X203" s="61">
        <f t="shared" si="83"/>
        <v>0</v>
      </c>
      <c r="Y203" s="61">
        <f t="shared" si="83"/>
        <v>0</v>
      </c>
      <c r="Z203" s="61">
        <f t="shared" si="83"/>
        <v>0</v>
      </c>
      <c r="AA203" s="61">
        <f t="shared" si="83"/>
        <v>0</v>
      </c>
      <c r="AB203" s="61">
        <f t="shared" si="83"/>
        <v>0</v>
      </c>
      <c r="AC203" s="61">
        <f t="shared" si="83"/>
        <v>0</v>
      </c>
      <c r="AD203" s="61">
        <f t="shared" si="83"/>
        <v>0</v>
      </c>
      <c r="AE203" s="61">
        <f t="shared" si="83"/>
        <v>0</v>
      </c>
      <c r="AF203" s="61">
        <f>SUM(H203:AE203)</f>
        <v>2652503</v>
      </c>
      <c r="AG203" s="56" t="str">
        <f>IF(ABS(AF203-F203)&lt;1,"ok","err")</f>
        <v>ok</v>
      </c>
    </row>
    <row r="204" spans="1:33">
      <c r="A204" s="58">
        <v>554</v>
      </c>
      <c r="B204" s="42" t="s">
        <v>248</v>
      </c>
      <c r="C204" s="42" t="s">
        <v>249</v>
      </c>
      <c r="D204" s="42" t="s">
        <v>646</v>
      </c>
      <c r="F204" s="76">
        <v>1112788</v>
      </c>
      <c r="H204" s="61">
        <f t="shared" si="82"/>
        <v>382577.96653177787</v>
      </c>
      <c r="I204" s="61">
        <f t="shared" si="82"/>
        <v>400774.63495530258</v>
      </c>
      <c r="J204" s="61">
        <f t="shared" si="82"/>
        <v>329435.39851291955</v>
      </c>
      <c r="K204" s="61">
        <f t="shared" si="82"/>
        <v>0</v>
      </c>
      <c r="L204" s="61">
        <f t="shared" si="82"/>
        <v>0</v>
      </c>
      <c r="M204" s="61">
        <f t="shared" si="82"/>
        <v>0</v>
      </c>
      <c r="N204" s="61">
        <f t="shared" si="82"/>
        <v>0</v>
      </c>
      <c r="O204" s="61">
        <f t="shared" si="82"/>
        <v>0</v>
      </c>
      <c r="P204" s="61">
        <f t="shared" si="82"/>
        <v>0</v>
      </c>
      <c r="Q204" s="61">
        <f t="shared" si="82"/>
        <v>0</v>
      </c>
      <c r="R204" s="61">
        <f t="shared" si="83"/>
        <v>0</v>
      </c>
      <c r="S204" s="61">
        <f t="shared" si="83"/>
        <v>0</v>
      </c>
      <c r="T204" s="61">
        <f t="shared" si="83"/>
        <v>0</v>
      </c>
      <c r="U204" s="61">
        <f t="shared" si="83"/>
        <v>0</v>
      </c>
      <c r="V204" s="61">
        <f t="shared" si="83"/>
        <v>0</v>
      </c>
      <c r="W204" s="61">
        <f t="shared" si="83"/>
        <v>0</v>
      </c>
      <c r="X204" s="61">
        <f t="shared" si="83"/>
        <v>0</v>
      </c>
      <c r="Y204" s="61">
        <f t="shared" si="83"/>
        <v>0</v>
      </c>
      <c r="Z204" s="61">
        <f t="shared" si="83"/>
        <v>0</v>
      </c>
      <c r="AA204" s="61">
        <f t="shared" si="83"/>
        <v>0</v>
      </c>
      <c r="AB204" s="61">
        <f t="shared" si="83"/>
        <v>0</v>
      </c>
      <c r="AC204" s="61">
        <f t="shared" si="83"/>
        <v>0</v>
      </c>
      <c r="AD204" s="61">
        <f t="shared" si="83"/>
        <v>0</v>
      </c>
      <c r="AE204" s="61">
        <f t="shared" si="83"/>
        <v>0</v>
      </c>
      <c r="AF204" s="61">
        <f>SUM(H204:AE204)</f>
        <v>1112788</v>
      </c>
      <c r="AG204" s="56" t="str">
        <f>IF(ABS(AF204-F204)&lt;1,"ok","err")</f>
        <v>ok</v>
      </c>
    </row>
    <row r="205" spans="1:33">
      <c r="A205" s="58"/>
      <c r="F205" s="73"/>
      <c r="W205" s="42"/>
      <c r="AG205" s="56"/>
    </row>
    <row r="206" spans="1:33">
      <c r="A206" s="58"/>
      <c r="B206" s="42" t="s">
        <v>251</v>
      </c>
      <c r="F206" s="73">
        <f>SUM(F201:F205)</f>
        <v>4582662</v>
      </c>
      <c r="H206" s="60">
        <f t="shared" ref="H206:M206" si="84">SUM(H201:H205)</f>
        <v>1575525.1757409768</v>
      </c>
      <c r="I206" s="60">
        <f t="shared" si="84"/>
        <v>1650462.3433875425</v>
      </c>
      <c r="J206" s="60">
        <f t="shared" si="84"/>
        <v>1356674.4808714804</v>
      </c>
      <c r="K206" s="60">
        <f t="shared" si="84"/>
        <v>0</v>
      </c>
      <c r="L206" s="60">
        <f t="shared" si="84"/>
        <v>0</v>
      </c>
      <c r="M206" s="60">
        <f t="shared" si="84"/>
        <v>0</v>
      </c>
      <c r="N206" s="60">
        <f>SUM(N201:N205)</f>
        <v>0</v>
      </c>
      <c r="O206" s="60">
        <f>SUM(O201:O205)</f>
        <v>0</v>
      </c>
      <c r="P206" s="60">
        <f>SUM(P201:P205)</f>
        <v>0</v>
      </c>
      <c r="Q206" s="60">
        <f t="shared" ref="Q206:AB206" si="85">SUM(Q201:Q205)</f>
        <v>0</v>
      </c>
      <c r="R206" s="60">
        <f t="shared" si="85"/>
        <v>0</v>
      </c>
      <c r="S206" s="60">
        <f t="shared" si="85"/>
        <v>0</v>
      </c>
      <c r="T206" s="60">
        <f t="shared" si="85"/>
        <v>0</v>
      </c>
      <c r="U206" s="60">
        <f t="shared" si="85"/>
        <v>0</v>
      </c>
      <c r="V206" s="60">
        <f t="shared" si="85"/>
        <v>0</v>
      </c>
      <c r="W206" s="60">
        <f t="shared" si="85"/>
        <v>0</v>
      </c>
      <c r="X206" s="60">
        <f t="shared" si="85"/>
        <v>0</v>
      </c>
      <c r="Y206" s="60">
        <f t="shared" si="85"/>
        <v>0</v>
      </c>
      <c r="Z206" s="60">
        <f t="shared" si="85"/>
        <v>0</v>
      </c>
      <c r="AA206" s="60">
        <f t="shared" si="85"/>
        <v>0</v>
      </c>
      <c r="AB206" s="60">
        <f t="shared" si="85"/>
        <v>0</v>
      </c>
      <c r="AC206" s="60">
        <f>SUM(AC201:AC205)</f>
        <v>0</v>
      </c>
      <c r="AD206" s="60">
        <f>SUM(AD201:AD205)</f>
        <v>0</v>
      </c>
      <c r="AE206" s="60">
        <f>SUM(AE201:AE205)</f>
        <v>0</v>
      </c>
      <c r="AF206" s="61">
        <f>SUM(H206:AE206)</f>
        <v>4582662</v>
      </c>
      <c r="AG206" s="56" t="str">
        <f>IF(ABS(AF206-F206)&lt;1,"ok","err")</f>
        <v>ok</v>
      </c>
    </row>
    <row r="207" spans="1:33">
      <c r="A207" s="58"/>
      <c r="F207" s="73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1"/>
      <c r="AG207" s="56"/>
    </row>
    <row r="208" spans="1:33">
      <c r="A208" s="58"/>
      <c r="B208" s="42" t="s">
        <v>250</v>
      </c>
      <c r="F208" s="73">
        <f>F196+F206</f>
        <v>63896490.317857109</v>
      </c>
      <c r="H208" s="60">
        <f t="shared" ref="H208:M208" si="86">H196+H206</f>
        <v>2261808.9638335332</v>
      </c>
      <c r="I208" s="60">
        <f t="shared" si="86"/>
        <v>2369388.0492820316</v>
      </c>
      <c r="J208" s="60">
        <f t="shared" si="86"/>
        <v>1947628.9868844349</v>
      </c>
      <c r="K208" s="60">
        <f t="shared" si="86"/>
        <v>57317664.317857109</v>
      </c>
      <c r="L208" s="60">
        <f t="shared" si="86"/>
        <v>0</v>
      </c>
      <c r="M208" s="60">
        <f t="shared" si="86"/>
        <v>0</v>
      </c>
      <c r="N208" s="60">
        <f>N196+N206</f>
        <v>0</v>
      </c>
      <c r="O208" s="60">
        <f>O196+O206</f>
        <v>0</v>
      </c>
      <c r="P208" s="60">
        <f>P196+P206</f>
        <v>0</v>
      </c>
      <c r="Q208" s="60">
        <f t="shared" ref="Q208:AB208" si="87">Q196+Q206</f>
        <v>0</v>
      </c>
      <c r="R208" s="60">
        <f t="shared" si="87"/>
        <v>0</v>
      </c>
      <c r="S208" s="60">
        <f t="shared" si="87"/>
        <v>0</v>
      </c>
      <c r="T208" s="60">
        <f t="shared" si="87"/>
        <v>0</v>
      </c>
      <c r="U208" s="60">
        <f t="shared" si="87"/>
        <v>0</v>
      </c>
      <c r="V208" s="60">
        <f t="shared" si="87"/>
        <v>0</v>
      </c>
      <c r="W208" s="60">
        <f t="shared" si="87"/>
        <v>0</v>
      </c>
      <c r="X208" s="60">
        <f t="shared" si="87"/>
        <v>0</v>
      </c>
      <c r="Y208" s="60">
        <f t="shared" si="87"/>
        <v>0</v>
      </c>
      <c r="Z208" s="60">
        <f t="shared" si="87"/>
        <v>0</v>
      </c>
      <c r="AA208" s="60">
        <f t="shared" si="87"/>
        <v>0</v>
      </c>
      <c r="AB208" s="60">
        <f t="shared" si="87"/>
        <v>0</v>
      </c>
      <c r="AC208" s="60">
        <f>AC196+AC206</f>
        <v>0</v>
      </c>
      <c r="AD208" s="60">
        <f>AD196+AD206</f>
        <v>0</v>
      </c>
      <c r="AE208" s="60">
        <f>AE196+AE206</f>
        <v>0</v>
      </c>
      <c r="AF208" s="61">
        <f>SUM(H208:AE208)</f>
        <v>63896490.317857109</v>
      </c>
      <c r="AG208" s="56" t="str">
        <f>IF(ABS(AF208-F208)&lt;1,"ok","err")</f>
        <v>ok</v>
      </c>
    </row>
    <row r="209" spans="1:33">
      <c r="A209" s="58"/>
      <c r="F209" s="73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1"/>
      <c r="AG209" s="56"/>
    </row>
    <row r="210" spans="1:33">
      <c r="A210" s="58"/>
      <c r="B210" s="42" t="s">
        <v>252</v>
      </c>
      <c r="F210" s="73">
        <f>F166+F187+F208</f>
        <v>455155390.02952063</v>
      </c>
      <c r="H210" s="60">
        <f t="shared" ref="H210:M210" si="88">H166+H187+H208</f>
        <v>16376100.132399596</v>
      </c>
      <c r="I210" s="60">
        <f t="shared" si="88"/>
        <v>17155001.402854659</v>
      </c>
      <c r="J210" s="60">
        <f t="shared" si="88"/>
        <v>14101353.306127802</v>
      </c>
      <c r="K210" s="60">
        <f t="shared" si="88"/>
        <v>407522935.18813854</v>
      </c>
      <c r="L210" s="60">
        <f t="shared" si="88"/>
        <v>0</v>
      </c>
      <c r="M210" s="60">
        <f t="shared" si="88"/>
        <v>0</v>
      </c>
      <c r="N210" s="60">
        <f>N166+N187+N208</f>
        <v>0</v>
      </c>
      <c r="O210" s="60">
        <f>O166+O187+O208</f>
        <v>0</v>
      </c>
      <c r="P210" s="60">
        <f>P166+P187+P208</f>
        <v>0</v>
      </c>
      <c r="Q210" s="60">
        <f t="shared" ref="Q210:AB210" si="89">Q166+Q187+Q208</f>
        <v>0</v>
      </c>
      <c r="R210" s="60">
        <f t="shared" si="89"/>
        <v>0</v>
      </c>
      <c r="S210" s="60">
        <f t="shared" si="89"/>
        <v>0</v>
      </c>
      <c r="T210" s="60">
        <f t="shared" si="89"/>
        <v>0</v>
      </c>
      <c r="U210" s="60">
        <f t="shared" si="89"/>
        <v>0</v>
      </c>
      <c r="V210" s="60">
        <f t="shared" si="89"/>
        <v>0</v>
      </c>
      <c r="W210" s="60">
        <f t="shared" si="89"/>
        <v>0</v>
      </c>
      <c r="X210" s="60">
        <f t="shared" si="89"/>
        <v>0</v>
      </c>
      <c r="Y210" s="60">
        <f t="shared" si="89"/>
        <v>0</v>
      </c>
      <c r="Z210" s="60">
        <f t="shared" si="89"/>
        <v>0</v>
      </c>
      <c r="AA210" s="60">
        <f t="shared" si="89"/>
        <v>0</v>
      </c>
      <c r="AB210" s="60">
        <f t="shared" si="89"/>
        <v>0</v>
      </c>
      <c r="AC210" s="60">
        <f>AC166+AC187+AC208</f>
        <v>0</v>
      </c>
      <c r="AD210" s="60">
        <f>AD166+AD187+AD208</f>
        <v>0</v>
      </c>
      <c r="AE210" s="60">
        <f>AE166+AE187+AE208</f>
        <v>0</v>
      </c>
      <c r="AF210" s="61">
        <f>SUM(H210:AE210)</f>
        <v>455155390.02952063</v>
      </c>
      <c r="AG210" s="56" t="str">
        <f>IF(ABS(AF210-F210)&lt;1,"ok","err")</f>
        <v>ok</v>
      </c>
    </row>
    <row r="211" spans="1:33">
      <c r="A211" s="58"/>
      <c r="W211" s="42"/>
      <c r="AG211" s="56"/>
    </row>
    <row r="212" spans="1:33" ht="15">
      <c r="A212" s="63" t="s">
        <v>253</v>
      </c>
      <c r="W212" s="42"/>
      <c r="AG212" s="56"/>
    </row>
    <row r="213" spans="1:33">
      <c r="A213" s="58">
        <v>555</v>
      </c>
      <c r="B213" s="42" t="s">
        <v>1151</v>
      </c>
      <c r="C213" s="42" t="s">
        <v>6</v>
      </c>
      <c r="D213" s="42" t="s">
        <v>986</v>
      </c>
      <c r="F213" s="73">
        <v>53937677.621999964</v>
      </c>
      <c r="G213" s="60"/>
      <c r="H213" s="61">
        <f t="shared" ref="H213:Q219" si="90">IF(VLOOKUP($D213,$C$6:$AE$653,H$2,)=0,0,((VLOOKUP($D213,$C$6:$AE$653,H$2,)/VLOOKUP($D213,$C$6:$AE$653,4,))*$F213))</f>
        <v>5575352.811538578</v>
      </c>
      <c r="I213" s="61">
        <f t="shared" si="90"/>
        <v>5840534.9582665889</v>
      </c>
      <c r="J213" s="61">
        <f t="shared" si="90"/>
        <v>4800900.0412907358</v>
      </c>
      <c r="K213" s="61">
        <f t="shared" si="90"/>
        <v>37720889.810904063</v>
      </c>
      <c r="L213" s="61">
        <f t="shared" si="90"/>
        <v>0</v>
      </c>
      <c r="M213" s="61">
        <f t="shared" si="90"/>
        <v>0</v>
      </c>
      <c r="N213" s="61">
        <f t="shared" si="90"/>
        <v>0</v>
      </c>
      <c r="O213" s="61">
        <f t="shared" si="90"/>
        <v>0</v>
      </c>
      <c r="P213" s="61">
        <f t="shared" si="90"/>
        <v>0</v>
      </c>
      <c r="Q213" s="61">
        <f t="shared" si="90"/>
        <v>0</v>
      </c>
      <c r="R213" s="61">
        <f t="shared" ref="R213:AE219" si="91">IF(VLOOKUP($D213,$C$6:$AE$653,R$2,)=0,0,((VLOOKUP($D213,$C$6:$AE$653,R$2,)/VLOOKUP($D213,$C$6:$AE$653,4,))*$F213))</f>
        <v>0</v>
      </c>
      <c r="S213" s="61">
        <f t="shared" si="91"/>
        <v>0</v>
      </c>
      <c r="T213" s="61">
        <f t="shared" si="91"/>
        <v>0</v>
      </c>
      <c r="U213" s="61">
        <f t="shared" si="91"/>
        <v>0</v>
      </c>
      <c r="V213" s="61">
        <f t="shared" si="91"/>
        <v>0</v>
      </c>
      <c r="W213" s="61">
        <f t="shared" si="91"/>
        <v>0</v>
      </c>
      <c r="X213" s="61">
        <f t="shared" si="91"/>
        <v>0</v>
      </c>
      <c r="Y213" s="61">
        <f t="shared" si="91"/>
        <v>0</v>
      </c>
      <c r="Z213" s="61">
        <f t="shared" si="91"/>
        <v>0</v>
      </c>
      <c r="AA213" s="61">
        <f t="shared" si="91"/>
        <v>0</v>
      </c>
      <c r="AB213" s="61">
        <f t="shared" si="91"/>
        <v>0</v>
      </c>
      <c r="AC213" s="61">
        <f t="shared" si="91"/>
        <v>0</v>
      </c>
      <c r="AD213" s="61">
        <f t="shared" si="91"/>
        <v>0</v>
      </c>
      <c r="AE213" s="61">
        <f t="shared" si="91"/>
        <v>0</v>
      </c>
      <c r="AF213" s="61">
        <f t="shared" ref="AF213:AF219" si="92">SUM(H213:AE213)</f>
        <v>53937677.621999964</v>
      </c>
      <c r="AG213" s="56" t="str">
        <f t="shared" ref="AG213:AG219" si="93">IF(ABS(AF213-F213)&lt;1,"ok","err")</f>
        <v>ok</v>
      </c>
    </row>
    <row r="214" spans="1:33">
      <c r="A214" s="58">
        <v>555</v>
      </c>
      <c r="B214" s="42" t="s">
        <v>254</v>
      </c>
      <c r="C214" s="42" t="s">
        <v>255</v>
      </c>
      <c r="D214" s="42" t="s">
        <v>986</v>
      </c>
      <c r="F214" s="76">
        <v>0</v>
      </c>
      <c r="G214" s="60"/>
      <c r="H214" s="61">
        <f t="shared" si="90"/>
        <v>0</v>
      </c>
      <c r="I214" s="61">
        <f t="shared" si="90"/>
        <v>0</v>
      </c>
      <c r="J214" s="61">
        <f t="shared" si="90"/>
        <v>0</v>
      </c>
      <c r="K214" s="61">
        <f t="shared" si="90"/>
        <v>0</v>
      </c>
      <c r="L214" s="61">
        <f t="shared" si="90"/>
        <v>0</v>
      </c>
      <c r="M214" s="61">
        <f t="shared" si="90"/>
        <v>0</v>
      </c>
      <c r="N214" s="61">
        <f t="shared" si="90"/>
        <v>0</v>
      </c>
      <c r="O214" s="61">
        <f t="shared" si="90"/>
        <v>0</v>
      </c>
      <c r="P214" s="61">
        <f t="shared" si="90"/>
        <v>0</v>
      </c>
      <c r="Q214" s="61">
        <f t="shared" si="90"/>
        <v>0</v>
      </c>
      <c r="R214" s="61">
        <f t="shared" si="91"/>
        <v>0</v>
      </c>
      <c r="S214" s="61">
        <f t="shared" si="91"/>
        <v>0</v>
      </c>
      <c r="T214" s="61">
        <f t="shared" si="91"/>
        <v>0</v>
      </c>
      <c r="U214" s="61">
        <f t="shared" si="91"/>
        <v>0</v>
      </c>
      <c r="V214" s="61">
        <f t="shared" si="91"/>
        <v>0</v>
      </c>
      <c r="W214" s="61">
        <f t="shared" si="91"/>
        <v>0</v>
      </c>
      <c r="X214" s="61">
        <f t="shared" si="91"/>
        <v>0</v>
      </c>
      <c r="Y214" s="61">
        <f t="shared" si="91"/>
        <v>0</v>
      </c>
      <c r="Z214" s="61">
        <f t="shared" si="91"/>
        <v>0</v>
      </c>
      <c r="AA214" s="61">
        <f t="shared" si="91"/>
        <v>0</v>
      </c>
      <c r="AB214" s="61">
        <f t="shared" si="91"/>
        <v>0</v>
      </c>
      <c r="AC214" s="61">
        <f t="shared" si="91"/>
        <v>0</v>
      </c>
      <c r="AD214" s="61">
        <f t="shared" si="91"/>
        <v>0</v>
      </c>
      <c r="AE214" s="61">
        <f t="shared" si="91"/>
        <v>0</v>
      </c>
      <c r="AF214" s="61">
        <f t="shared" si="92"/>
        <v>0</v>
      </c>
      <c r="AG214" s="56" t="str">
        <f t="shared" si="93"/>
        <v>ok</v>
      </c>
    </row>
    <row r="215" spans="1:33">
      <c r="A215" s="58">
        <v>555</v>
      </c>
      <c r="B215" s="42" t="s">
        <v>256</v>
      </c>
      <c r="C215" s="42" t="s">
        <v>257</v>
      </c>
      <c r="D215" s="42" t="s">
        <v>986</v>
      </c>
      <c r="F215" s="76">
        <v>0</v>
      </c>
      <c r="G215" s="60"/>
      <c r="H215" s="61">
        <f t="shared" si="90"/>
        <v>0</v>
      </c>
      <c r="I215" s="61">
        <f t="shared" si="90"/>
        <v>0</v>
      </c>
      <c r="J215" s="61">
        <f t="shared" si="90"/>
        <v>0</v>
      </c>
      <c r="K215" s="61">
        <f t="shared" si="90"/>
        <v>0</v>
      </c>
      <c r="L215" s="61">
        <f t="shared" si="90"/>
        <v>0</v>
      </c>
      <c r="M215" s="61">
        <f t="shared" si="90"/>
        <v>0</v>
      </c>
      <c r="N215" s="61">
        <f t="shared" si="90"/>
        <v>0</v>
      </c>
      <c r="O215" s="61">
        <f t="shared" si="90"/>
        <v>0</v>
      </c>
      <c r="P215" s="61">
        <f t="shared" si="90"/>
        <v>0</v>
      </c>
      <c r="Q215" s="61">
        <f t="shared" si="90"/>
        <v>0</v>
      </c>
      <c r="R215" s="61">
        <f t="shared" si="91"/>
        <v>0</v>
      </c>
      <c r="S215" s="61">
        <f t="shared" si="91"/>
        <v>0</v>
      </c>
      <c r="T215" s="61">
        <f t="shared" si="91"/>
        <v>0</v>
      </c>
      <c r="U215" s="61">
        <f t="shared" si="91"/>
        <v>0</v>
      </c>
      <c r="V215" s="61">
        <f t="shared" si="91"/>
        <v>0</v>
      </c>
      <c r="W215" s="61">
        <f t="shared" si="91"/>
        <v>0</v>
      </c>
      <c r="X215" s="61">
        <f t="shared" si="91"/>
        <v>0</v>
      </c>
      <c r="Y215" s="61">
        <f t="shared" si="91"/>
        <v>0</v>
      </c>
      <c r="Z215" s="61">
        <f t="shared" si="91"/>
        <v>0</v>
      </c>
      <c r="AA215" s="61">
        <f t="shared" si="91"/>
        <v>0</v>
      </c>
      <c r="AB215" s="61">
        <f t="shared" si="91"/>
        <v>0</v>
      </c>
      <c r="AC215" s="61">
        <f t="shared" si="91"/>
        <v>0</v>
      </c>
      <c r="AD215" s="61">
        <f t="shared" si="91"/>
        <v>0</v>
      </c>
      <c r="AE215" s="61">
        <f t="shared" si="91"/>
        <v>0</v>
      </c>
      <c r="AF215" s="61">
        <f t="shared" si="92"/>
        <v>0</v>
      </c>
      <c r="AG215" s="56" t="str">
        <f t="shared" si="93"/>
        <v>ok</v>
      </c>
    </row>
    <row r="216" spans="1:33">
      <c r="A216" s="58">
        <v>555</v>
      </c>
      <c r="B216" s="42" t="s">
        <v>258</v>
      </c>
      <c r="C216" s="42" t="s">
        <v>259</v>
      </c>
      <c r="D216" s="42" t="s">
        <v>986</v>
      </c>
      <c r="F216" s="76">
        <v>0</v>
      </c>
      <c r="G216" s="60"/>
      <c r="H216" s="61">
        <f t="shared" si="90"/>
        <v>0</v>
      </c>
      <c r="I216" s="61">
        <f t="shared" si="90"/>
        <v>0</v>
      </c>
      <c r="J216" s="61">
        <f t="shared" si="90"/>
        <v>0</v>
      </c>
      <c r="K216" s="61">
        <f t="shared" si="90"/>
        <v>0</v>
      </c>
      <c r="L216" s="61">
        <f t="shared" si="90"/>
        <v>0</v>
      </c>
      <c r="M216" s="61">
        <f t="shared" si="90"/>
        <v>0</v>
      </c>
      <c r="N216" s="61">
        <f t="shared" si="90"/>
        <v>0</v>
      </c>
      <c r="O216" s="61">
        <f t="shared" si="90"/>
        <v>0</v>
      </c>
      <c r="P216" s="61">
        <f t="shared" si="90"/>
        <v>0</v>
      </c>
      <c r="Q216" s="61">
        <f t="shared" si="90"/>
        <v>0</v>
      </c>
      <c r="R216" s="61">
        <f t="shared" si="91"/>
        <v>0</v>
      </c>
      <c r="S216" s="61">
        <f t="shared" si="91"/>
        <v>0</v>
      </c>
      <c r="T216" s="61">
        <f t="shared" si="91"/>
        <v>0</v>
      </c>
      <c r="U216" s="61">
        <f t="shared" si="91"/>
        <v>0</v>
      </c>
      <c r="V216" s="61">
        <f t="shared" si="91"/>
        <v>0</v>
      </c>
      <c r="W216" s="61">
        <f t="shared" si="91"/>
        <v>0</v>
      </c>
      <c r="X216" s="61">
        <f t="shared" si="91"/>
        <v>0</v>
      </c>
      <c r="Y216" s="61">
        <f t="shared" si="91"/>
        <v>0</v>
      </c>
      <c r="Z216" s="61">
        <f t="shared" si="91"/>
        <v>0</v>
      </c>
      <c r="AA216" s="61">
        <f t="shared" si="91"/>
        <v>0</v>
      </c>
      <c r="AB216" s="61">
        <f t="shared" si="91"/>
        <v>0</v>
      </c>
      <c r="AC216" s="61">
        <f t="shared" si="91"/>
        <v>0</v>
      </c>
      <c r="AD216" s="61">
        <f t="shared" si="91"/>
        <v>0</v>
      </c>
      <c r="AE216" s="61">
        <f t="shared" si="91"/>
        <v>0</v>
      </c>
      <c r="AF216" s="61">
        <f t="shared" si="92"/>
        <v>0</v>
      </c>
      <c r="AG216" s="56" t="str">
        <f t="shared" si="93"/>
        <v>ok</v>
      </c>
    </row>
    <row r="217" spans="1:33">
      <c r="A217" s="58">
        <v>556</v>
      </c>
      <c r="B217" s="42" t="s">
        <v>260</v>
      </c>
      <c r="C217" s="42" t="s">
        <v>261</v>
      </c>
      <c r="D217" s="42" t="s">
        <v>646</v>
      </c>
      <c r="F217" s="76">
        <v>1248388</v>
      </c>
      <c r="G217" s="60"/>
      <c r="H217" s="61">
        <f t="shared" si="90"/>
        <v>429197.42348288541</v>
      </c>
      <c r="I217" s="61">
        <f t="shared" si="90"/>
        <v>449611.46685853932</v>
      </c>
      <c r="J217" s="61">
        <f t="shared" si="90"/>
        <v>369579.10965857527</v>
      </c>
      <c r="K217" s="61">
        <f t="shared" si="90"/>
        <v>0</v>
      </c>
      <c r="L217" s="61">
        <f t="shared" si="90"/>
        <v>0</v>
      </c>
      <c r="M217" s="61">
        <f t="shared" si="90"/>
        <v>0</v>
      </c>
      <c r="N217" s="61">
        <f t="shared" si="90"/>
        <v>0</v>
      </c>
      <c r="O217" s="61">
        <f t="shared" si="90"/>
        <v>0</v>
      </c>
      <c r="P217" s="61">
        <f t="shared" si="90"/>
        <v>0</v>
      </c>
      <c r="Q217" s="61">
        <f t="shared" si="90"/>
        <v>0</v>
      </c>
      <c r="R217" s="61">
        <f t="shared" si="91"/>
        <v>0</v>
      </c>
      <c r="S217" s="61">
        <f t="shared" si="91"/>
        <v>0</v>
      </c>
      <c r="T217" s="61">
        <f t="shared" si="91"/>
        <v>0</v>
      </c>
      <c r="U217" s="61">
        <f t="shared" si="91"/>
        <v>0</v>
      </c>
      <c r="V217" s="61">
        <f t="shared" si="91"/>
        <v>0</v>
      </c>
      <c r="W217" s="61">
        <f t="shared" si="91"/>
        <v>0</v>
      </c>
      <c r="X217" s="61">
        <f t="shared" si="91"/>
        <v>0</v>
      </c>
      <c r="Y217" s="61">
        <f t="shared" si="91"/>
        <v>0</v>
      </c>
      <c r="Z217" s="61">
        <f t="shared" si="91"/>
        <v>0</v>
      </c>
      <c r="AA217" s="61">
        <f t="shared" si="91"/>
        <v>0</v>
      </c>
      <c r="AB217" s="61">
        <f t="shared" si="91"/>
        <v>0</v>
      </c>
      <c r="AC217" s="61">
        <f t="shared" si="91"/>
        <v>0</v>
      </c>
      <c r="AD217" s="61">
        <f t="shared" si="91"/>
        <v>0</v>
      </c>
      <c r="AE217" s="61">
        <f t="shared" si="91"/>
        <v>0</v>
      </c>
      <c r="AF217" s="61">
        <f t="shared" si="92"/>
        <v>1248388</v>
      </c>
      <c r="AG217" s="56" t="str">
        <f t="shared" si="93"/>
        <v>ok</v>
      </c>
    </row>
    <row r="218" spans="1:33">
      <c r="A218" s="58">
        <v>557</v>
      </c>
      <c r="B218" s="42" t="s">
        <v>7</v>
      </c>
      <c r="C218" s="42" t="s">
        <v>8</v>
      </c>
      <c r="D218" s="42" t="s">
        <v>646</v>
      </c>
      <c r="F218" s="76">
        <v>3806.9999999999709</v>
      </c>
      <c r="G218" s="60"/>
      <c r="H218" s="61">
        <f t="shared" si="90"/>
        <v>1308.8515679414832</v>
      </c>
      <c r="I218" s="61">
        <f t="shared" si="90"/>
        <v>1371.1048602921896</v>
      </c>
      <c r="J218" s="61">
        <f t="shared" si="90"/>
        <v>1127.0435717662981</v>
      </c>
      <c r="K218" s="61">
        <f t="shared" si="90"/>
        <v>0</v>
      </c>
      <c r="L218" s="61">
        <f t="shared" si="90"/>
        <v>0</v>
      </c>
      <c r="M218" s="61">
        <f t="shared" si="90"/>
        <v>0</v>
      </c>
      <c r="N218" s="61">
        <f t="shared" si="90"/>
        <v>0</v>
      </c>
      <c r="O218" s="61">
        <f t="shared" si="90"/>
        <v>0</v>
      </c>
      <c r="P218" s="61">
        <f t="shared" si="90"/>
        <v>0</v>
      </c>
      <c r="Q218" s="61">
        <f t="shared" si="90"/>
        <v>0</v>
      </c>
      <c r="R218" s="61">
        <f t="shared" si="91"/>
        <v>0</v>
      </c>
      <c r="S218" s="61">
        <f t="shared" si="91"/>
        <v>0</v>
      </c>
      <c r="T218" s="61">
        <f t="shared" si="91"/>
        <v>0</v>
      </c>
      <c r="U218" s="61">
        <f t="shared" si="91"/>
        <v>0</v>
      </c>
      <c r="V218" s="61">
        <f t="shared" si="91"/>
        <v>0</v>
      </c>
      <c r="W218" s="61">
        <f t="shared" si="91"/>
        <v>0</v>
      </c>
      <c r="X218" s="61">
        <f t="shared" si="91"/>
        <v>0</v>
      </c>
      <c r="Y218" s="61">
        <f t="shared" si="91"/>
        <v>0</v>
      </c>
      <c r="Z218" s="61">
        <f t="shared" si="91"/>
        <v>0</v>
      </c>
      <c r="AA218" s="61">
        <f t="shared" si="91"/>
        <v>0</v>
      </c>
      <c r="AB218" s="61">
        <f t="shared" si="91"/>
        <v>0</v>
      </c>
      <c r="AC218" s="61">
        <f t="shared" si="91"/>
        <v>0</v>
      </c>
      <c r="AD218" s="61">
        <f t="shared" si="91"/>
        <v>0</v>
      </c>
      <c r="AE218" s="61">
        <f t="shared" si="91"/>
        <v>0</v>
      </c>
      <c r="AF218" s="61">
        <f>SUM(H218:AE218)</f>
        <v>3806.9999999999709</v>
      </c>
      <c r="AG218" s="56" t="str">
        <f t="shared" si="93"/>
        <v>ok</v>
      </c>
    </row>
    <row r="219" spans="1:33">
      <c r="A219" s="58">
        <v>558</v>
      </c>
      <c r="B219" s="42" t="s">
        <v>665</v>
      </c>
      <c r="C219" s="42" t="s">
        <v>596</v>
      </c>
      <c r="D219" s="42" t="s">
        <v>930</v>
      </c>
      <c r="F219" s="76">
        <v>0</v>
      </c>
      <c r="G219" s="60"/>
      <c r="H219" s="61">
        <f t="shared" si="90"/>
        <v>0</v>
      </c>
      <c r="I219" s="61">
        <f t="shared" si="90"/>
        <v>0</v>
      </c>
      <c r="J219" s="61">
        <f t="shared" si="90"/>
        <v>0</v>
      </c>
      <c r="K219" s="61">
        <f t="shared" si="90"/>
        <v>0</v>
      </c>
      <c r="L219" s="61">
        <f t="shared" si="90"/>
        <v>0</v>
      </c>
      <c r="M219" s="61">
        <f t="shared" si="90"/>
        <v>0</v>
      </c>
      <c r="N219" s="61">
        <f t="shared" si="90"/>
        <v>0</v>
      </c>
      <c r="O219" s="61">
        <f t="shared" si="90"/>
        <v>0</v>
      </c>
      <c r="P219" s="61">
        <f t="shared" si="90"/>
        <v>0</v>
      </c>
      <c r="Q219" s="61">
        <f t="shared" si="90"/>
        <v>0</v>
      </c>
      <c r="R219" s="61">
        <f t="shared" si="91"/>
        <v>0</v>
      </c>
      <c r="S219" s="61">
        <f t="shared" si="91"/>
        <v>0</v>
      </c>
      <c r="T219" s="61">
        <f t="shared" si="91"/>
        <v>0</v>
      </c>
      <c r="U219" s="61">
        <f t="shared" si="91"/>
        <v>0</v>
      </c>
      <c r="V219" s="61">
        <f t="shared" si="91"/>
        <v>0</v>
      </c>
      <c r="W219" s="61">
        <f t="shared" si="91"/>
        <v>0</v>
      </c>
      <c r="X219" s="61">
        <f t="shared" si="91"/>
        <v>0</v>
      </c>
      <c r="Y219" s="61">
        <f t="shared" si="91"/>
        <v>0</v>
      </c>
      <c r="Z219" s="61">
        <f t="shared" si="91"/>
        <v>0</v>
      </c>
      <c r="AA219" s="61">
        <f t="shared" si="91"/>
        <v>0</v>
      </c>
      <c r="AB219" s="61">
        <f t="shared" si="91"/>
        <v>0</v>
      </c>
      <c r="AC219" s="61">
        <f t="shared" si="91"/>
        <v>0</v>
      </c>
      <c r="AD219" s="61">
        <f t="shared" si="91"/>
        <v>0</v>
      </c>
      <c r="AE219" s="61">
        <f t="shared" si="91"/>
        <v>0</v>
      </c>
      <c r="AF219" s="61">
        <f t="shared" si="92"/>
        <v>0</v>
      </c>
      <c r="AG219" s="56" t="str">
        <f t="shared" si="93"/>
        <v>ok</v>
      </c>
    </row>
    <row r="220" spans="1:33">
      <c r="A220" s="58"/>
      <c r="F220" s="76"/>
      <c r="G220" s="60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56"/>
    </row>
    <row r="221" spans="1:33">
      <c r="A221" s="58"/>
      <c r="B221" s="42" t="s">
        <v>275</v>
      </c>
      <c r="C221" s="42" t="s">
        <v>9</v>
      </c>
      <c r="F221" s="73">
        <f>SUM(F213:F220)</f>
        <v>55189872.621999964</v>
      </c>
      <c r="G221" s="60"/>
      <c r="H221" s="60">
        <f t="shared" ref="H221:M221" si="94">SUM(H213:H220)</f>
        <v>6005859.0865894053</v>
      </c>
      <c r="I221" s="60">
        <f t="shared" si="94"/>
        <v>6291517.5299854204</v>
      </c>
      <c r="J221" s="60">
        <f t="shared" si="94"/>
        <v>5171606.1945210779</v>
      </c>
      <c r="K221" s="60">
        <f t="shared" si="94"/>
        <v>37720889.810904063</v>
      </c>
      <c r="L221" s="60">
        <f t="shared" si="94"/>
        <v>0</v>
      </c>
      <c r="M221" s="60">
        <f t="shared" si="94"/>
        <v>0</v>
      </c>
      <c r="N221" s="60">
        <f>SUM(N213:N220)</f>
        <v>0</v>
      </c>
      <c r="O221" s="60">
        <f>SUM(O213:O220)</f>
        <v>0</v>
      </c>
      <c r="P221" s="60">
        <f>SUM(P213:P220)</f>
        <v>0</v>
      </c>
      <c r="Q221" s="60">
        <f t="shared" ref="Q221:AB221" si="95">SUM(Q213:Q220)</f>
        <v>0</v>
      </c>
      <c r="R221" s="60">
        <f t="shared" si="95"/>
        <v>0</v>
      </c>
      <c r="S221" s="60">
        <f t="shared" si="95"/>
        <v>0</v>
      </c>
      <c r="T221" s="60">
        <f t="shared" si="95"/>
        <v>0</v>
      </c>
      <c r="U221" s="60">
        <f t="shared" si="95"/>
        <v>0</v>
      </c>
      <c r="V221" s="60">
        <f t="shared" si="95"/>
        <v>0</v>
      </c>
      <c r="W221" s="60">
        <f t="shared" si="95"/>
        <v>0</v>
      </c>
      <c r="X221" s="60">
        <f t="shared" si="95"/>
        <v>0</v>
      </c>
      <c r="Y221" s="60">
        <f t="shared" si="95"/>
        <v>0</v>
      </c>
      <c r="Z221" s="60">
        <f t="shared" si="95"/>
        <v>0</v>
      </c>
      <c r="AA221" s="60">
        <f t="shared" si="95"/>
        <v>0</v>
      </c>
      <c r="AB221" s="60">
        <f t="shared" si="95"/>
        <v>0</v>
      </c>
      <c r="AC221" s="60">
        <f>SUM(AC213:AC220)</f>
        <v>0</v>
      </c>
      <c r="AD221" s="60">
        <f>SUM(AD213:AD220)</f>
        <v>0</v>
      </c>
      <c r="AE221" s="60">
        <f>SUM(AE213:AE220)</f>
        <v>0</v>
      </c>
      <c r="AF221" s="61">
        <f>SUM(H221:AE221)</f>
        <v>55189872.621999964</v>
      </c>
      <c r="AG221" s="56" t="str">
        <f>IF(ABS(AF221-F221)&lt;1,"ok","err")</f>
        <v>ok</v>
      </c>
    </row>
    <row r="222" spans="1:33">
      <c r="A222" s="58"/>
      <c r="F222" s="73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1"/>
      <c r="AG222" s="56"/>
    </row>
    <row r="223" spans="1:33">
      <c r="A223" s="58"/>
      <c r="B223" s="42" t="s">
        <v>262</v>
      </c>
      <c r="F223" s="73">
        <f>F210+F221</f>
        <v>510345262.65152061</v>
      </c>
      <c r="G223" s="60"/>
      <c r="H223" s="60">
        <f t="shared" ref="H223:M223" si="96">H210+H221</f>
        <v>22381959.218989</v>
      </c>
      <c r="I223" s="60">
        <f t="shared" si="96"/>
        <v>23446518.932840079</v>
      </c>
      <c r="J223" s="60">
        <f t="shared" si="96"/>
        <v>19272959.500648879</v>
      </c>
      <c r="K223" s="60">
        <f t="shared" si="96"/>
        <v>445243824.99904263</v>
      </c>
      <c r="L223" s="60">
        <f t="shared" si="96"/>
        <v>0</v>
      </c>
      <c r="M223" s="60">
        <f t="shared" si="96"/>
        <v>0</v>
      </c>
      <c r="N223" s="60">
        <f>N210+N221</f>
        <v>0</v>
      </c>
      <c r="O223" s="60">
        <f>O210+O221</f>
        <v>0</v>
      </c>
      <c r="P223" s="60">
        <f>P210+P221</f>
        <v>0</v>
      </c>
      <c r="Q223" s="60">
        <f t="shared" ref="Q223:AB223" si="97">Q210+Q221</f>
        <v>0</v>
      </c>
      <c r="R223" s="60">
        <f t="shared" si="97"/>
        <v>0</v>
      </c>
      <c r="S223" s="60">
        <f t="shared" si="97"/>
        <v>0</v>
      </c>
      <c r="T223" s="60">
        <f t="shared" si="97"/>
        <v>0</v>
      </c>
      <c r="U223" s="60">
        <f t="shared" si="97"/>
        <v>0</v>
      </c>
      <c r="V223" s="60">
        <f t="shared" si="97"/>
        <v>0</v>
      </c>
      <c r="W223" s="60">
        <f t="shared" si="97"/>
        <v>0</v>
      </c>
      <c r="X223" s="60">
        <f t="shared" si="97"/>
        <v>0</v>
      </c>
      <c r="Y223" s="60">
        <f t="shared" si="97"/>
        <v>0</v>
      </c>
      <c r="Z223" s="60">
        <f t="shared" si="97"/>
        <v>0</v>
      </c>
      <c r="AA223" s="60">
        <f t="shared" si="97"/>
        <v>0</v>
      </c>
      <c r="AB223" s="60">
        <f t="shared" si="97"/>
        <v>0</v>
      </c>
      <c r="AC223" s="60">
        <f>AC210+AC221</f>
        <v>0</v>
      </c>
      <c r="AD223" s="60">
        <f>AD210+AD221</f>
        <v>0</v>
      </c>
      <c r="AE223" s="60">
        <f>AE210+AE221</f>
        <v>0</v>
      </c>
      <c r="AF223" s="61">
        <f>SUM(H223:AE223)</f>
        <v>510345262.65152061</v>
      </c>
      <c r="AG223" s="56" t="str">
        <f>IF(ABS(AF223-F223)&lt;1,"ok","err")</f>
        <v>ok</v>
      </c>
    </row>
    <row r="224" spans="1:33">
      <c r="A224" s="58"/>
      <c r="F224" s="73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1"/>
      <c r="AG224" s="56"/>
    </row>
    <row r="225" spans="1:33" ht="15">
      <c r="A225" s="63" t="s">
        <v>1143</v>
      </c>
      <c r="F225" s="73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1"/>
      <c r="AG225" s="56"/>
    </row>
    <row r="226" spans="1:33">
      <c r="A226" s="58">
        <v>560</v>
      </c>
      <c r="B226" s="42" t="s">
        <v>1146</v>
      </c>
      <c r="C226" s="42" t="s">
        <v>11</v>
      </c>
      <c r="D226" s="42" t="s">
        <v>666</v>
      </c>
      <c r="F226" s="73">
        <v>1013327</v>
      </c>
      <c r="G226" s="60"/>
      <c r="H226" s="61">
        <f t="shared" ref="H226:Q239" si="98">IF(VLOOKUP($D226,$C$6:$AE$653,H$2,)=0,0,((VLOOKUP($D226,$C$6:$AE$653,H$2,)/VLOOKUP($D226,$C$6:$AE$653,4,))*$F226))</f>
        <v>0</v>
      </c>
      <c r="I226" s="61">
        <f t="shared" si="98"/>
        <v>0</v>
      </c>
      <c r="J226" s="61">
        <f t="shared" si="98"/>
        <v>0</v>
      </c>
      <c r="K226" s="61">
        <f t="shared" si="98"/>
        <v>0</v>
      </c>
      <c r="L226" s="61">
        <f t="shared" si="98"/>
        <v>0</v>
      </c>
      <c r="M226" s="61">
        <f t="shared" si="98"/>
        <v>0</v>
      </c>
      <c r="N226" s="61">
        <f t="shared" si="98"/>
        <v>1013327</v>
      </c>
      <c r="O226" s="61">
        <f t="shared" si="98"/>
        <v>0</v>
      </c>
      <c r="P226" s="61">
        <f t="shared" si="98"/>
        <v>0</v>
      </c>
      <c r="Q226" s="61">
        <f t="shared" si="98"/>
        <v>0</v>
      </c>
      <c r="R226" s="61">
        <f t="shared" ref="R226:AE239" si="99">IF(VLOOKUP($D226,$C$6:$AE$653,R$2,)=0,0,((VLOOKUP($D226,$C$6:$AE$653,R$2,)/VLOOKUP($D226,$C$6:$AE$653,4,))*$F226))</f>
        <v>0</v>
      </c>
      <c r="S226" s="61">
        <f t="shared" si="99"/>
        <v>0</v>
      </c>
      <c r="T226" s="61">
        <f t="shared" si="99"/>
        <v>0</v>
      </c>
      <c r="U226" s="61">
        <f t="shared" si="99"/>
        <v>0</v>
      </c>
      <c r="V226" s="61">
        <f t="shared" si="99"/>
        <v>0</v>
      </c>
      <c r="W226" s="61">
        <f t="shared" si="99"/>
        <v>0</v>
      </c>
      <c r="X226" s="61">
        <f t="shared" si="99"/>
        <v>0</v>
      </c>
      <c r="Y226" s="61">
        <f t="shared" si="99"/>
        <v>0</v>
      </c>
      <c r="Z226" s="61">
        <f t="shared" si="99"/>
        <v>0</v>
      </c>
      <c r="AA226" s="61">
        <f t="shared" si="99"/>
        <v>0</v>
      </c>
      <c r="AB226" s="61">
        <f t="shared" si="99"/>
        <v>0</v>
      </c>
      <c r="AC226" s="61">
        <f t="shared" si="99"/>
        <v>0</v>
      </c>
      <c r="AD226" s="61">
        <f t="shared" si="99"/>
        <v>0</v>
      </c>
      <c r="AE226" s="61">
        <f t="shared" si="99"/>
        <v>0</v>
      </c>
      <c r="AF226" s="61">
        <f t="shared" ref="AF226:AF231" si="100">SUM(H226:AE226)</f>
        <v>1013327</v>
      </c>
      <c r="AG226" s="56" t="str">
        <f t="shared" ref="AG226:AG239" si="101">IF(ABS(AF226-F226)&lt;1,"ok","err")</f>
        <v>ok</v>
      </c>
    </row>
    <row r="227" spans="1:33">
      <c r="A227" s="58">
        <v>561</v>
      </c>
      <c r="B227" s="42" t="s">
        <v>990</v>
      </c>
      <c r="C227" s="42" t="s">
        <v>12</v>
      </c>
      <c r="D227" s="42" t="s">
        <v>666</v>
      </c>
      <c r="F227" s="76">
        <f>1815175+393408</f>
        <v>2208583</v>
      </c>
      <c r="G227" s="60"/>
      <c r="H227" s="61">
        <f t="shared" si="98"/>
        <v>0</v>
      </c>
      <c r="I227" s="61">
        <f t="shared" si="98"/>
        <v>0</v>
      </c>
      <c r="J227" s="61">
        <f t="shared" si="98"/>
        <v>0</v>
      </c>
      <c r="K227" s="61">
        <f t="shared" si="98"/>
        <v>0</v>
      </c>
      <c r="L227" s="61">
        <f t="shared" si="98"/>
        <v>0</v>
      </c>
      <c r="M227" s="61">
        <f t="shared" si="98"/>
        <v>0</v>
      </c>
      <c r="N227" s="61">
        <f t="shared" si="98"/>
        <v>2208583</v>
      </c>
      <c r="O227" s="61">
        <f t="shared" si="98"/>
        <v>0</v>
      </c>
      <c r="P227" s="61">
        <f t="shared" si="98"/>
        <v>0</v>
      </c>
      <c r="Q227" s="61">
        <f t="shared" si="98"/>
        <v>0</v>
      </c>
      <c r="R227" s="61">
        <f t="shared" si="99"/>
        <v>0</v>
      </c>
      <c r="S227" s="61">
        <f t="shared" si="99"/>
        <v>0</v>
      </c>
      <c r="T227" s="61">
        <f t="shared" si="99"/>
        <v>0</v>
      </c>
      <c r="U227" s="61">
        <f t="shared" si="99"/>
        <v>0</v>
      </c>
      <c r="V227" s="61">
        <f t="shared" si="99"/>
        <v>0</v>
      </c>
      <c r="W227" s="61">
        <f t="shared" si="99"/>
        <v>0</v>
      </c>
      <c r="X227" s="61">
        <f t="shared" si="99"/>
        <v>0</v>
      </c>
      <c r="Y227" s="61">
        <f t="shared" si="99"/>
        <v>0</v>
      </c>
      <c r="Z227" s="61">
        <f t="shared" si="99"/>
        <v>0</v>
      </c>
      <c r="AA227" s="61">
        <f t="shared" si="99"/>
        <v>0</v>
      </c>
      <c r="AB227" s="61">
        <f t="shared" si="99"/>
        <v>0</v>
      </c>
      <c r="AC227" s="61">
        <f t="shared" si="99"/>
        <v>0</v>
      </c>
      <c r="AD227" s="61">
        <f t="shared" si="99"/>
        <v>0</v>
      </c>
      <c r="AE227" s="61">
        <f t="shared" si="99"/>
        <v>0</v>
      </c>
      <c r="AF227" s="61">
        <f t="shared" si="100"/>
        <v>2208583</v>
      </c>
      <c r="AG227" s="56" t="str">
        <f t="shared" si="101"/>
        <v>ok</v>
      </c>
    </row>
    <row r="228" spans="1:33">
      <c r="A228" s="58">
        <v>562</v>
      </c>
      <c r="B228" s="42" t="s">
        <v>1144</v>
      </c>
      <c r="C228" s="42" t="s">
        <v>13</v>
      </c>
      <c r="D228" s="42" t="s">
        <v>666</v>
      </c>
      <c r="F228" s="76">
        <f>928949</f>
        <v>928949</v>
      </c>
      <c r="G228" s="60"/>
      <c r="H228" s="61">
        <f t="shared" si="98"/>
        <v>0</v>
      </c>
      <c r="I228" s="61">
        <f t="shared" si="98"/>
        <v>0</v>
      </c>
      <c r="J228" s="61">
        <f t="shared" si="98"/>
        <v>0</v>
      </c>
      <c r="K228" s="61">
        <f t="shared" si="98"/>
        <v>0</v>
      </c>
      <c r="L228" s="61">
        <f t="shared" si="98"/>
        <v>0</v>
      </c>
      <c r="M228" s="61">
        <f t="shared" si="98"/>
        <v>0</v>
      </c>
      <c r="N228" s="61">
        <f t="shared" si="98"/>
        <v>928949</v>
      </c>
      <c r="O228" s="61">
        <f t="shared" si="98"/>
        <v>0</v>
      </c>
      <c r="P228" s="61">
        <f t="shared" si="98"/>
        <v>0</v>
      </c>
      <c r="Q228" s="61">
        <f t="shared" si="98"/>
        <v>0</v>
      </c>
      <c r="R228" s="61">
        <f t="shared" si="99"/>
        <v>0</v>
      </c>
      <c r="S228" s="61">
        <f t="shared" si="99"/>
        <v>0</v>
      </c>
      <c r="T228" s="61">
        <f t="shared" si="99"/>
        <v>0</v>
      </c>
      <c r="U228" s="61">
        <f t="shared" si="99"/>
        <v>0</v>
      </c>
      <c r="V228" s="61">
        <f t="shared" si="99"/>
        <v>0</v>
      </c>
      <c r="W228" s="61">
        <f t="shared" si="99"/>
        <v>0</v>
      </c>
      <c r="X228" s="61">
        <f t="shared" si="99"/>
        <v>0</v>
      </c>
      <c r="Y228" s="61">
        <f t="shared" si="99"/>
        <v>0</v>
      </c>
      <c r="Z228" s="61">
        <f t="shared" si="99"/>
        <v>0</v>
      </c>
      <c r="AA228" s="61">
        <f t="shared" si="99"/>
        <v>0</v>
      </c>
      <c r="AB228" s="61">
        <f t="shared" si="99"/>
        <v>0</v>
      </c>
      <c r="AC228" s="61">
        <f t="shared" si="99"/>
        <v>0</v>
      </c>
      <c r="AD228" s="61">
        <f t="shared" si="99"/>
        <v>0</v>
      </c>
      <c r="AE228" s="61">
        <f t="shared" si="99"/>
        <v>0</v>
      </c>
      <c r="AF228" s="61">
        <f t="shared" si="100"/>
        <v>928949</v>
      </c>
      <c r="AG228" s="56" t="str">
        <f t="shared" si="101"/>
        <v>ok</v>
      </c>
    </row>
    <row r="229" spans="1:33">
      <c r="A229" s="58">
        <v>563</v>
      </c>
      <c r="B229" s="42" t="s">
        <v>992</v>
      </c>
      <c r="C229" s="42" t="s">
        <v>14</v>
      </c>
      <c r="D229" s="42" t="s">
        <v>666</v>
      </c>
      <c r="F229" s="76">
        <f>244298</f>
        <v>244298</v>
      </c>
      <c r="G229" s="60"/>
      <c r="H229" s="61">
        <f t="shared" si="98"/>
        <v>0</v>
      </c>
      <c r="I229" s="61">
        <f t="shared" si="98"/>
        <v>0</v>
      </c>
      <c r="J229" s="61">
        <f t="shared" si="98"/>
        <v>0</v>
      </c>
      <c r="K229" s="61">
        <f t="shared" si="98"/>
        <v>0</v>
      </c>
      <c r="L229" s="61">
        <f t="shared" si="98"/>
        <v>0</v>
      </c>
      <c r="M229" s="61">
        <f t="shared" si="98"/>
        <v>0</v>
      </c>
      <c r="N229" s="61">
        <f t="shared" si="98"/>
        <v>244298</v>
      </c>
      <c r="O229" s="61">
        <f t="shared" si="98"/>
        <v>0</v>
      </c>
      <c r="P229" s="61">
        <f t="shared" si="98"/>
        <v>0</v>
      </c>
      <c r="Q229" s="61">
        <f t="shared" si="98"/>
        <v>0</v>
      </c>
      <c r="R229" s="61">
        <f t="shared" si="99"/>
        <v>0</v>
      </c>
      <c r="S229" s="61">
        <f t="shared" si="99"/>
        <v>0</v>
      </c>
      <c r="T229" s="61">
        <f t="shared" si="99"/>
        <v>0</v>
      </c>
      <c r="U229" s="61">
        <f t="shared" si="99"/>
        <v>0</v>
      </c>
      <c r="V229" s="61">
        <f t="shared" si="99"/>
        <v>0</v>
      </c>
      <c r="W229" s="61">
        <f t="shared" si="99"/>
        <v>0</v>
      </c>
      <c r="X229" s="61">
        <f t="shared" si="99"/>
        <v>0</v>
      </c>
      <c r="Y229" s="61">
        <f t="shared" si="99"/>
        <v>0</v>
      </c>
      <c r="Z229" s="61">
        <f t="shared" si="99"/>
        <v>0</v>
      </c>
      <c r="AA229" s="61">
        <f t="shared" si="99"/>
        <v>0</v>
      </c>
      <c r="AB229" s="61">
        <f t="shared" si="99"/>
        <v>0</v>
      </c>
      <c r="AC229" s="61">
        <f t="shared" si="99"/>
        <v>0</v>
      </c>
      <c r="AD229" s="61">
        <f t="shared" si="99"/>
        <v>0</v>
      </c>
      <c r="AE229" s="61">
        <f t="shared" si="99"/>
        <v>0</v>
      </c>
      <c r="AF229" s="61">
        <f t="shared" si="100"/>
        <v>244298</v>
      </c>
      <c r="AG229" s="56" t="str">
        <f t="shared" si="101"/>
        <v>ok</v>
      </c>
    </row>
    <row r="230" spans="1:33">
      <c r="A230" s="58">
        <v>565</v>
      </c>
      <c r="B230" s="42" t="s">
        <v>263</v>
      </c>
      <c r="C230" s="42" t="s">
        <v>264</v>
      </c>
      <c r="D230" s="42" t="s">
        <v>666</v>
      </c>
      <c r="F230" s="76">
        <v>36637.999999999767</v>
      </c>
      <c r="G230" s="60"/>
      <c r="H230" s="61">
        <f t="shared" si="98"/>
        <v>0</v>
      </c>
      <c r="I230" s="61">
        <f t="shared" si="98"/>
        <v>0</v>
      </c>
      <c r="J230" s="61">
        <f t="shared" si="98"/>
        <v>0</v>
      </c>
      <c r="K230" s="61">
        <f t="shared" si="98"/>
        <v>0</v>
      </c>
      <c r="L230" s="61">
        <f t="shared" si="98"/>
        <v>0</v>
      </c>
      <c r="M230" s="61">
        <f t="shared" si="98"/>
        <v>0</v>
      </c>
      <c r="N230" s="61">
        <f t="shared" si="98"/>
        <v>36637.999999999767</v>
      </c>
      <c r="O230" s="61">
        <f t="shared" si="98"/>
        <v>0</v>
      </c>
      <c r="P230" s="61">
        <f t="shared" si="98"/>
        <v>0</v>
      </c>
      <c r="Q230" s="61">
        <f t="shared" si="98"/>
        <v>0</v>
      </c>
      <c r="R230" s="61">
        <f t="shared" si="99"/>
        <v>0</v>
      </c>
      <c r="S230" s="61">
        <f t="shared" si="99"/>
        <v>0</v>
      </c>
      <c r="T230" s="61">
        <f t="shared" si="99"/>
        <v>0</v>
      </c>
      <c r="U230" s="61">
        <f t="shared" si="99"/>
        <v>0</v>
      </c>
      <c r="V230" s="61">
        <f t="shared" si="99"/>
        <v>0</v>
      </c>
      <c r="W230" s="61">
        <f t="shared" si="99"/>
        <v>0</v>
      </c>
      <c r="X230" s="61">
        <f t="shared" si="99"/>
        <v>0</v>
      </c>
      <c r="Y230" s="61">
        <f t="shared" si="99"/>
        <v>0</v>
      </c>
      <c r="Z230" s="61">
        <f t="shared" si="99"/>
        <v>0</v>
      </c>
      <c r="AA230" s="61">
        <f t="shared" si="99"/>
        <v>0</v>
      </c>
      <c r="AB230" s="61">
        <f t="shared" si="99"/>
        <v>0</v>
      </c>
      <c r="AC230" s="61">
        <f t="shared" si="99"/>
        <v>0</v>
      </c>
      <c r="AD230" s="61">
        <f t="shared" si="99"/>
        <v>0</v>
      </c>
      <c r="AE230" s="61">
        <f t="shared" si="99"/>
        <v>0</v>
      </c>
      <c r="AF230" s="61">
        <f t="shared" si="100"/>
        <v>36637.999999999767</v>
      </c>
      <c r="AG230" s="56" t="str">
        <f t="shared" si="101"/>
        <v>ok</v>
      </c>
    </row>
    <row r="231" spans="1:33">
      <c r="A231" s="58">
        <v>566</v>
      </c>
      <c r="B231" s="42" t="s">
        <v>147</v>
      </c>
      <c r="C231" s="42" t="s">
        <v>148</v>
      </c>
      <c r="D231" s="42" t="s">
        <v>1161</v>
      </c>
      <c r="F231" s="76">
        <f>1703065+5245875</f>
        <v>6948940</v>
      </c>
      <c r="G231" s="60"/>
      <c r="H231" s="61">
        <f t="shared" si="98"/>
        <v>0</v>
      </c>
      <c r="I231" s="61">
        <f t="shared" si="98"/>
        <v>0</v>
      </c>
      <c r="J231" s="61">
        <f t="shared" si="98"/>
        <v>0</v>
      </c>
      <c r="K231" s="61">
        <f t="shared" si="98"/>
        <v>0</v>
      </c>
      <c r="L231" s="61">
        <f t="shared" si="98"/>
        <v>0</v>
      </c>
      <c r="M231" s="61">
        <f t="shared" si="98"/>
        <v>0</v>
      </c>
      <c r="N231" s="61">
        <f t="shared" si="98"/>
        <v>6948940</v>
      </c>
      <c r="O231" s="61">
        <f t="shared" si="98"/>
        <v>0</v>
      </c>
      <c r="P231" s="61">
        <f t="shared" si="98"/>
        <v>0</v>
      </c>
      <c r="Q231" s="61">
        <f t="shared" si="98"/>
        <v>0</v>
      </c>
      <c r="R231" s="61">
        <f t="shared" si="99"/>
        <v>0</v>
      </c>
      <c r="S231" s="61">
        <f t="shared" si="99"/>
        <v>0</v>
      </c>
      <c r="T231" s="61">
        <f t="shared" si="99"/>
        <v>0</v>
      </c>
      <c r="U231" s="61">
        <f t="shared" si="99"/>
        <v>0</v>
      </c>
      <c r="V231" s="61">
        <f t="shared" si="99"/>
        <v>0</v>
      </c>
      <c r="W231" s="61">
        <f t="shared" si="99"/>
        <v>0</v>
      </c>
      <c r="X231" s="61">
        <f t="shared" si="99"/>
        <v>0</v>
      </c>
      <c r="Y231" s="61">
        <f t="shared" si="99"/>
        <v>0</v>
      </c>
      <c r="Z231" s="61">
        <f t="shared" si="99"/>
        <v>0</v>
      </c>
      <c r="AA231" s="61">
        <f t="shared" si="99"/>
        <v>0</v>
      </c>
      <c r="AB231" s="61">
        <f t="shared" si="99"/>
        <v>0</v>
      </c>
      <c r="AC231" s="61">
        <f t="shared" si="99"/>
        <v>0</v>
      </c>
      <c r="AD231" s="61">
        <f t="shared" si="99"/>
        <v>0</v>
      </c>
      <c r="AE231" s="61">
        <f t="shared" si="99"/>
        <v>0</v>
      </c>
      <c r="AF231" s="61">
        <f t="shared" si="100"/>
        <v>6948940</v>
      </c>
      <c r="AG231" s="56" t="str">
        <f t="shared" si="101"/>
        <v>ok</v>
      </c>
    </row>
    <row r="232" spans="1:33">
      <c r="A232" s="58">
        <v>567</v>
      </c>
      <c r="B232" s="42" t="s">
        <v>1004</v>
      </c>
      <c r="C232" s="42" t="s">
        <v>265</v>
      </c>
      <c r="D232" s="42" t="s">
        <v>1161</v>
      </c>
      <c r="F232" s="76">
        <f>63552+3948</f>
        <v>67500</v>
      </c>
      <c r="G232" s="60"/>
      <c r="H232" s="61">
        <f t="shared" si="98"/>
        <v>0</v>
      </c>
      <c r="I232" s="61">
        <f t="shared" si="98"/>
        <v>0</v>
      </c>
      <c r="J232" s="61">
        <f t="shared" si="98"/>
        <v>0</v>
      </c>
      <c r="K232" s="61">
        <f t="shared" si="98"/>
        <v>0</v>
      </c>
      <c r="L232" s="61">
        <f t="shared" si="98"/>
        <v>0</v>
      </c>
      <c r="M232" s="61">
        <f t="shared" si="98"/>
        <v>0</v>
      </c>
      <c r="N232" s="61">
        <f t="shared" si="98"/>
        <v>67500</v>
      </c>
      <c r="O232" s="61">
        <f t="shared" si="98"/>
        <v>0</v>
      </c>
      <c r="P232" s="61">
        <f t="shared" si="98"/>
        <v>0</v>
      </c>
      <c r="Q232" s="61">
        <f t="shared" si="98"/>
        <v>0</v>
      </c>
      <c r="R232" s="61">
        <f t="shared" si="99"/>
        <v>0</v>
      </c>
      <c r="S232" s="61">
        <f t="shared" si="99"/>
        <v>0</v>
      </c>
      <c r="T232" s="61">
        <f t="shared" si="99"/>
        <v>0</v>
      </c>
      <c r="U232" s="61">
        <f t="shared" si="99"/>
        <v>0</v>
      </c>
      <c r="V232" s="61">
        <f t="shared" si="99"/>
        <v>0</v>
      </c>
      <c r="W232" s="61">
        <f t="shared" si="99"/>
        <v>0</v>
      </c>
      <c r="X232" s="61">
        <f t="shared" si="99"/>
        <v>0</v>
      </c>
      <c r="Y232" s="61">
        <f t="shared" si="99"/>
        <v>0</v>
      </c>
      <c r="Z232" s="61">
        <f t="shared" si="99"/>
        <v>0</v>
      </c>
      <c r="AA232" s="61">
        <f t="shared" si="99"/>
        <v>0</v>
      </c>
      <c r="AB232" s="61">
        <f t="shared" si="99"/>
        <v>0</v>
      </c>
      <c r="AC232" s="61">
        <f t="shared" si="99"/>
        <v>0</v>
      </c>
      <c r="AD232" s="61">
        <f t="shared" si="99"/>
        <v>0</v>
      </c>
      <c r="AE232" s="61">
        <f t="shared" si="99"/>
        <v>0</v>
      </c>
      <c r="AF232" s="61">
        <f t="shared" ref="AF232:AF238" si="102">SUM(H232:AE232)</f>
        <v>67500</v>
      </c>
      <c r="AG232" s="56" t="str">
        <f t="shared" si="101"/>
        <v>ok</v>
      </c>
    </row>
    <row r="233" spans="1:33">
      <c r="A233" s="58">
        <v>568</v>
      </c>
      <c r="B233" s="42" t="s">
        <v>1145</v>
      </c>
      <c r="C233" s="42" t="s">
        <v>15</v>
      </c>
      <c r="D233" s="42" t="s">
        <v>666</v>
      </c>
      <c r="F233" s="76"/>
      <c r="G233" s="60"/>
      <c r="H233" s="61">
        <f t="shared" si="98"/>
        <v>0</v>
      </c>
      <c r="I233" s="61">
        <f t="shared" si="98"/>
        <v>0</v>
      </c>
      <c r="J233" s="61">
        <f t="shared" si="98"/>
        <v>0</v>
      </c>
      <c r="K233" s="61">
        <f t="shared" si="98"/>
        <v>0</v>
      </c>
      <c r="L233" s="61">
        <f t="shared" si="98"/>
        <v>0</v>
      </c>
      <c r="M233" s="61">
        <f t="shared" si="98"/>
        <v>0</v>
      </c>
      <c r="N233" s="61">
        <f t="shared" si="98"/>
        <v>0</v>
      </c>
      <c r="O233" s="61">
        <f t="shared" si="98"/>
        <v>0</v>
      </c>
      <c r="P233" s="61">
        <f t="shared" si="98"/>
        <v>0</v>
      </c>
      <c r="Q233" s="61">
        <f t="shared" si="98"/>
        <v>0</v>
      </c>
      <c r="R233" s="61">
        <f t="shared" si="99"/>
        <v>0</v>
      </c>
      <c r="S233" s="61">
        <f t="shared" si="99"/>
        <v>0</v>
      </c>
      <c r="T233" s="61">
        <f t="shared" si="99"/>
        <v>0</v>
      </c>
      <c r="U233" s="61">
        <f t="shared" si="99"/>
        <v>0</v>
      </c>
      <c r="V233" s="61">
        <f t="shared" si="99"/>
        <v>0</v>
      </c>
      <c r="W233" s="61">
        <f t="shared" si="99"/>
        <v>0</v>
      </c>
      <c r="X233" s="61">
        <f t="shared" si="99"/>
        <v>0</v>
      </c>
      <c r="Y233" s="61">
        <f t="shared" si="99"/>
        <v>0</v>
      </c>
      <c r="Z233" s="61">
        <f t="shared" si="99"/>
        <v>0</v>
      </c>
      <c r="AA233" s="61">
        <f t="shared" si="99"/>
        <v>0</v>
      </c>
      <c r="AB233" s="61">
        <f t="shared" si="99"/>
        <v>0</v>
      </c>
      <c r="AC233" s="61">
        <f t="shared" si="99"/>
        <v>0</v>
      </c>
      <c r="AD233" s="61">
        <f t="shared" si="99"/>
        <v>0</v>
      </c>
      <c r="AE233" s="61">
        <f t="shared" si="99"/>
        <v>0</v>
      </c>
      <c r="AF233" s="61">
        <f t="shared" si="102"/>
        <v>0</v>
      </c>
      <c r="AG233" s="56" t="str">
        <f t="shared" si="101"/>
        <v>ok</v>
      </c>
    </row>
    <row r="234" spans="1:33">
      <c r="A234" s="58">
        <v>569</v>
      </c>
      <c r="B234" s="42" t="s">
        <v>266</v>
      </c>
      <c r="C234" s="42" t="s">
        <v>267</v>
      </c>
      <c r="D234" s="42" t="s">
        <v>666</v>
      </c>
      <c r="F234" s="76">
        <v>0</v>
      </c>
      <c r="G234" s="60"/>
      <c r="H234" s="61">
        <f t="shared" si="98"/>
        <v>0</v>
      </c>
      <c r="I234" s="61">
        <f t="shared" si="98"/>
        <v>0</v>
      </c>
      <c r="J234" s="61">
        <f t="shared" si="98"/>
        <v>0</v>
      </c>
      <c r="K234" s="61">
        <f t="shared" si="98"/>
        <v>0</v>
      </c>
      <c r="L234" s="61">
        <f t="shared" si="98"/>
        <v>0</v>
      </c>
      <c r="M234" s="61">
        <f t="shared" si="98"/>
        <v>0</v>
      </c>
      <c r="N234" s="61">
        <f t="shared" si="98"/>
        <v>0</v>
      </c>
      <c r="O234" s="61">
        <f t="shared" si="98"/>
        <v>0</v>
      </c>
      <c r="P234" s="61">
        <f t="shared" si="98"/>
        <v>0</v>
      </c>
      <c r="Q234" s="61">
        <f t="shared" si="98"/>
        <v>0</v>
      </c>
      <c r="R234" s="61">
        <f t="shared" si="99"/>
        <v>0</v>
      </c>
      <c r="S234" s="61">
        <f t="shared" si="99"/>
        <v>0</v>
      </c>
      <c r="T234" s="61">
        <f t="shared" si="99"/>
        <v>0</v>
      </c>
      <c r="U234" s="61">
        <f t="shared" si="99"/>
        <v>0</v>
      </c>
      <c r="V234" s="61">
        <f t="shared" si="99"/>
        <v>0</v>
      </c>
      <c r="W234" s="61">
        <f t="shared" si="99"/>
        <v>0</v>
      </c>
      <c r="X234" s="61">
        <f t="shared" si="99"/>
        <v>0</v>
      </c>
      <c r="Y234" s="61">
        <f t="shared" si="99"/>
        <v>0</v>
      </c>
      <c r="Z234" s="61">
        <f t="shared" si="99"/>
        <v>0</v>
      </c>
      <c r="AA234" s="61">
        <f t="shared" si="99"/>
        <v>0</v>
      </c>
      <c r="AB234" s="61">
        <f t="shared" si="99"/>
        <v>0</v>
      </c>
      <c r="AC234" s="61">
        <f t="shared" si="99"/>
        <v>0</v>
      </c>
      <c r="AD234" s="61">
        <f t="shared" si="99"/>
        <v>0</v>
      </c>
      <c r="AE234" s="61">
        <f t="shared" si="99"/>
        <v>0</v>
      </c>
      <c r="AF234" s="61">
        <f t="shared" si="102"/>
        <v>0</v>
      </c>
      <c r="AG234" s="56" t="str">
        <f t="shared" si="101"/>
        <v>ok</v>
      </c>
    </row>
    <row r="235" spans="1:33">
      <c r="A235" s="58">
        <v>570</v>
      </c>
      <c r="B235" s="42" t="s">
        <v>1147</v>
      </c>
      <c r="C235" s="42" t="s">
        <v>16</v>
      </c>
      <c r="D235" s="42" t="s">
        <v>666</v>
      </c>
      <c r="F235" s="76">
        <f>1490332</f>
        <v>1490332</v>
      </c>
      <c r="G235" s="60"/>
      <c r="H235" s="61">
        <f t="shared" si="98"/>
        <v>0</v>
      </c>
      <c r="I235" s="61">
        <f t="shared" si="98"/>
        <v>0</v>
      </c>
      <c r="J235" s="61">
        <f t="shared" si="98"/>
        <v>0</v>
      </c>
      <c r="K235" s="61">
        <f t="shared" si="98"/>
        <v>0</v>
      </c>
      <c r="L235" s="61">
        <f t="shared" si="98"/>
        <v>0</v>
      </c>
      <c r="M235" s="61">
        <f t="shared" si="98"/>
        <v>0</v>
      </c>
      <c r="N235" s="61">
        <f t="shared" si="98"/>
        <v>1490332</v>
      </c>
      <c r="O235" s="61">
        <f t="shared" si="98"/>
        <v>0</v>
      </c>
      <c r="P235" s="61">
        <f t="shared" si="98"/>
        <v>0</v>
      </c>
      <c r="Q235" s="61">
        <f t="shared" si="98"/>
        <v>0</v>
      </c>
      <c r="R235" s="61">
        <f t="shared" si="99"/>
        <v>0</v>
      </c>
      <c r="S235" s="61">
        <f t="shared" si="99"/>
        <v>0</v>
      </c>
      <c r="T235" s="61">
        <f t="shared" si="99"/>
        <v>0</v>
      </c>
      <c r="U235" s="61">
        <f t="shared" si="99"/>
        <v>0</v>
      </c>
      <c r="V235" s="61">
        <f t="shared" si="99"/>
        <v>0</v>
      </c>
      <c r="W235" s="61">
        <f t="shared" si="99"/>
        <v>0</v>
      </c>
      <c r="X235" s="61">
        <f t="shared" si="99"/>
        <v>0</v>
      </c>
      <c r="Y235" s="61">
        <f t="shared" si="99"/>
        <v>0</v>
      </c>
      <c r="Z235" s="61">
        <f t="shared" si="99"/>
        <v>0</v>
      </c>
      <c r="AA235" s="61">
        <f t="shared" si="99"/>
        <v>0</v>
      </c>
      <c r="AB235" s="61">
        <f t="shared" si="99"/>
        <v>0</v>
      </c>
      <c r="AC235" s="61">
        <f t="shared" si="99"/>
        <v>0</v>
      </c>
      <c r="AD235" s="61">
        <f t="shared" si="99"/>
        <v>0</v>
      </c>
      <c r="AE235" s="61">
        <f t="shared" si="99"/>
        <v>0</v>
      </c>
      <c r="AF235" s="61">
        <f t="shared" si="102"/>
        <v>1490332</v>
      </c>
      <c r="AG235" s="56" t="str">
        <f t="shared" si="101"/>
        <v>ok</v>
      </c>
    </row>
    <row r="236" spans="1:33">
      <c r="A236" s="58">
        <v>571</v>
      </c>
      <c r="B236" s="42" t="s">
        <v>1148</v>
      </c>
      <c r="C236" s="42" t="s">
        <v>17</v>
      </c>
      <c r="D236" s="42" t="s">
        <v>666</v>
      </c>
      <c r="F236" s="76">
        <f>3342881</f>
        <v>3342881</v>
      </c>
      <c r="G236" s="60"/>
      <c r="H236" s="61">
        <f t="shared" si="98"/>
        <v>0</v>
      </c>
      <c r="I236" s="61">
        <f t="shared" si="98"/>
        <v>0</v>
      </c>
      <c r="J236" s="61">
        <f t="shared" si="98"/>
        <v>0</v>
      </c>
      <c r="K236" s="61">
        <f t="shared" si="98"/>
        <v>0</v>
      </c>
      <c r="L236" s="61">
        <f t="shared" si="98"/>
        <v>0</v>
      </c>
      <c r="M236" s="61">
        <f t="shared" si="98"/>
        <v>0</v>
      </c>
      <c r="N236" s="61">
        <f t="shared" si="98"/>
        <v>3342881</v>
      </c>
      <c r="O236" s="61">
        <f t="shared" si="98"/>
        <v>0</v>
      </c>
      <c r="P236" s="61">
        <f t="shared" si="98"/>
        <v>0</v>
      </c>
      <c r="Q236" s="61">
        <f t="shared" si="98"/>
        <v>0</v>
      </c>
      <c r="R236" s="61">
        <f t="shared" si="99"/>
        <v>0</v>
      </c>
      <c r="S236" s="61">
        <f t="shared" si="99"/>
        <v>0</v>
      </c>
      <c r="T236" s="61">
        <f t="shared" si="99"/>
        <v>0</v>
      </c>
      <c r="U236" s="61">
        <f t="shared" si="99"/>
        <v>0</v>
      </c>
      <c r="V236" s="61">
        <f t="shared" si="99"/>
        <v>0</v>
      </c>
      <c r="W236" s="61">
        <f t="shared" si="99"/>
        <v>0</v>
      </c>
      <c r="X236" s="61">
        <f t="shared" si="99"/>
        <v>0</v>
      </c>
      <c r="Y236" s="61">
        <f t="shared" si="99"/>
        <v>0</v>
      </c>
      <c r="Z236" s="61">
        <f t="shared" si="99"/>
        <v>0</v>
      </c>
      <c r="AA236" s="61">
        <f t="shared" si="99"/>
        <v>0</v>
      </c>
      <c r="AB236" s="61">
        <f t="shared" si="99"/>
        <v>0</v>
      </c>
      <c r="AC236" s="61">
        <f t="shared" si="99"/>
        <v>0</v>
      </c>
      <c r="AD236" s="61">
        <f t="shared" si="99"/>
        <v>0</v>
      </c>
      <c r="AE236" s="61">
        <f t="shared" si="99"/>
        <v>0</v>
      </c>
      <c r="AF236" s="61">
        <f t="shared" si="102"/>
        <v>3342881</v>
      </c>
      <c r="AG236" s="56" t="str">
        <f t="shared" si="101"/>
        <v>ok</v>
      </c>
    </row>
    <row r="237" spans="1:33">
      <c r="A237" s="58">
        <v>572</v>
      </c>
      <c r="B237" s="42" t="s">
        <v>268</v>
      </c>
      <c r="C237" s="42" t="s">
        <v>269</v>
      </c>
      <c r="D237" s="42" t="s">
        <v>666</v>
      </c>
      <c r="F237" s="76">
        <v>0</v>
      </c>
      <c r="G237" s="60"/>
      <c r="H237" s="61">
        <f t="shared" si="98"/>
        <v>0</v>
      </c>
      <c r="I237" s="61">
        <f t="shared" si="98"/>
        <v>0</v>
      </c>
      <c r="J237" s="61">
        <f t="shared" si="98"/>
        <v>0</v>
      </c>
      <c r="K237" s="61">
        <f t="shared" si="98"/>
        <v>0</v>
      </c>
      <c r="L237" s="61">
        <f t="shared" si="98"/>
        <v>0</v>
      </c>
      <c r="M237" s="61">
        <f t="shared" si="98"/>
        <v>0</v>
      </c>
      <c r="N237" s="61">
        <f t="shared" si="98"/>
        <v>0</v>
      </c>
      <c r="O237" s="61">
        <f t="shared" si="98"/>
        <v>0</v>
      </c>
      <c r="P237" s="61">
        <f t="shared" si="98"/>
        <v>0</v>
      </c>
      <c r="Q237" s="61">
        <f t="shared" si="98"/>
        <v>0</v>
      </c>
      <c r="R237" s="61">
        <f t="shared" si="99"/>
        <v>0</v>
      </c>
      <c r="S237" s="61">
        <f t="shared" si="99"/>
        <v>0</v>
      </c>
      <c r="T237" s="61">
        <f t="shared" si="99"/>
        <v>0</v>
      </c>
      <c r="U237" s="61">
        <f t="shared" si="99"/>
        <v>0</v>
      </c>
      <c r="V237" s="61">
        <f t="shared" si="99"/>
        <v>0</v>
      </c>
      <c r="W237" s="61">
        <f t="shared" si="99"/>
        <v>0</v>
      </c>
      <c r="X237" s="61">
        <f t="shared" si="99"/>
        <v>0</v>
      </c>
      <c r="Y237" s="61">
        <f t="shared" si="99"/>
        <v>0</v>
      </c>
      <c r="Z237" s="61">
        <f t="shared" si="99"/>
        <v>0</v>
      </c>
      <c r="AA237" s="61">
        <f t="shared" si="99"/>
        <v>0</v>
      </c>
      <c r="AB237" s="61">
        <f t="shared" si="99"/>
        <v>0</v>
      </c>
      <c r="AC237" s="61">
        <f t="shared" si="99"/>
        <v>0</v>
      </c>
      <c r="AD237" s="61">
        <f t="shared" si="99"/>
        <v>0</v>
      </c>
      <c r="AE237" s="61">
        <f t="shared" si="99"/>
        <v>0</v>
      </c>
      <c r="AF237" s="61">
        <f t="shared" si="102"/>
        <v>0</v>
      </c>
      <c r="AG237" s="56" t="str">
        <f t="shared" si="101"/>
        <v>ok</v>
      </c>
    </row>
    <row r="238" spans="1:33">
      <c r="A238" s="58">
        <v>573</v>
      </c>
      <c r="B238" s="42" t="s">
        <v>270</v>
      </c>
      <c r="C238" s="42" t="s">
        <v>271</v>
      </c>
      <c r="D238" s="42" t="s">
        <v>1161</v>
      </c>
      <c r="F238" s="76">
        <f>228063</f>
        <v>228063</v>
      </c>
      <c r="G238" s="60"/>
      <c r="H238" s="61">
        <f t="shared" si="98"/>
        <v>0</v>
      </c>
      <c r="I238" s="61">
        <f t="shared" si="98"/>
        <v>0</v>
      </c>
      <c r="J238" s="61">
        <f t="shared" si="98"/>
        <v>0</v>
      </c>
      <c r="K238" s="61">
        <f t="shared" si="98"/>
        <v>0</v>
      </c>
      <c r="L238" s="61">
        <f t="shared" si="98"/>
        <v>0</v>
      </c>
      <c r="M238" s="61">
        <f t="shared" si="98"/>
        <v>0</v>
      </c>
      <c r="N238" s="61">
        <f t="shared" si="98"/>
        <v>228063</v>
      </c>
      <c r="O238" s="61">
        <f t="shared" si="98"/>
        <v>0</v>
      </c>
      <c r="P238" s="61">
        <f t="shared" si="98"/>
        <v>0</v>
      </c>
      <c r="Q238" s="61">
        <f t="shared" si="98"/>
        <v>0</v>
      </c>
      <c r="R238" s="61">
        <f t="shared" si="99"/>
        <v>0</v>
      </c>
      <c r="S238" s="61">
        <f t="shared" si="99"/>
        <v>0</v>
      </c>
      <c r="T238" s="61">
        <f t="shared" si="99"/>
        <v>0</v>
      </c>
      <c r="U238" s="61">
        <f t="shared" si="99"/>
        <v>0</v>
      </c>
      <c r="V238" s="61">
        <f t="shared" si="99"/>
        <v>0</v>
      </c>
      <c r="W238" s="61">
        <f t="shared" si="99"/>
        <v>0</v>
      </c>
      <c r="X238" s="61">
        <f t="shared" si="99"/>
        <v>0</v>
      </c>
      <c r="Y238" s="61">
        <f t="shared" si="99"/>
        <v>0</v>
      </c>
      <c r="Z238" s="61">
        <f t="shared" si="99"/>
        <v>0</v>
      </c>
      <c r="AA238" s="61">
        <f t="shared" si="99"/>
        <v>0</v>
      </c>
      <c r="AB238" s="61">
        <f t="shared" si="99"/>
        <v>0</v>
      </c>
      <c r="AC238" s="61">
        <f t="shared" si="99"/>
        <v>0</v>
      </c>
      <c r="AD238" s="61">
        <f t="shared" si="99"/>
        <v>0</v>
      </c>
      <c r="AE238" s="61">
        <f t="shared" si="99"/>
        <v>0</v>
      </c>
      <c r="AF238" s="61">
        <f t="shared" si="102"/>
        <v>228063</v>
      </c>
      <c r="AG238" s="56" t="str">
        <f t="shared" si="101"/>
        <v>ok</v>
      </c>
    </row>
    <row r="239" spans="1:33">
      <c r="A239" s="58">
        <v>575</v>
      </c>
      <c r="B239" s="58" t="s">
        <v>916</v>
      </c>
      <c r="C239" s="58" t="s">
        <v>917</v>
      </c>
      <c r="D239" s="42" t="s">
        <v>666</v>
      </c>
      <c r="F239" s="76">
        <v>0</v>
      </c>
      <c r="G239" s="60"/>
      <c r="H239" s="61">
        <f t="shared" si="98"/>
        <v>0</v>
      </c>
      <c r="I239" s="61">
        <f t="shared" si="98"/>
        <v>0</v>
      </c>
      <c r="J239" s="61">
        <f t="shared" si="98"/>
        <v>0</v>
      </c>
      <c r="K239" s="61">
        <f t="shared" si="98"/>
        <v>0</v>
      </c>
      <c r="L239" s="61">
        <f t="shared" si="98"/>
        <v>0</v>
      </c>
      <c r="M239" s="61">
        <f t="shared" si="98"/>
        <v>0</v>
      </c>
      <c r="N239" s="61">
        <f t="shared" si="98"/>
        <v>0</v>
      </c>
      <c r="O239" s="61">
        <f t="shared" si="98"/>
        <v>0</v>
      </c>
      <c r="P239" s="61">
        <f t="shared" si="98"/>
        <v>0</v>
      </c>
      <c r="Q239" s="61">
        <f t="shared" si="98"/>
        <v>0</v>
      </c>
      <c r="R239" s="61">
        <f t="shared" si="99"/>
        <v>0</v>
      </c>
      <c r="S239" s="61">
        <f t="shared" si="99"/>
        <v>0</v>
      </c>
      <c r="T239" s="61">
        <f t="shared" si="99"/>
        <v>0</v>
      </c>
      <c r="U239" s="61">
        <f t="shared" si="99"/>
        <v>0</v>
      </c>
      <c r="V239" s="61">
        <f t="shared" si="99"/>
        <v>0</v>
      </c>
      <c r="W239" s="61">
        <f t="shared" si="99"/>
        <v>0</v>
      </c>
      <c r="X239" s="61">
        <f t="shared" si="99"/>
        <v>0</v>
      </c>
      <c r="Y239" s="61">
        <f t="shared" si="99"/>
        <v>0</v>
      </c>
      <c r="Z239" s="61">
        <f t="shared" si="99"/>
        <v>0</v>
      </c>
      <c r="AA239" s="61">
        <f t="shared" si="99"/>
        <v>0</v>
      </c>
      <c r="AB239" s="61">
        <f t="shared" si="99"/>
        <v>0</v>
      </c>
      <c r="AC239" s="61">
        <f t="shared" si="99"/>
        <v>0</v>
      </c>
      <c r="AD239" s="61">
        <f t="shared" si="99"/>
        <v>0</v>
      </c>
      <c r="AE239" s="61">
        <f t="shared" si="99"/>
        <v>0</v>
      </c>
      <c r="AF239" s="61">
        <f>SUM(H239:AE239)</f>
        <v>0</v>
      </c>
      <c r="AG239" s="56" t="str">
        <f t="shared" si="101"/>
        <v>ok</v>
      </c>
    </row>
    <row r="240" spans="1:33">
      <c r="A240" s="58"/>
      <c r="F240" s="73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1"/>
      <c r="AG240" s="56"/>
    </row>
    <row r="241" spans="1:33">
      <c r="A241" s="58" t="s">
        <v>1149</v>
      </c>
      <c r="F241" s="77">
        <f>SUM(F226:F239)</f>
        <v>16509511</v>
      </c>
      <c r="G241" s="62">
        <f>SUM(G226:G236)</f>
        <v>0</v>
      </c>
      <c r="H241" s="62">
        <f t="shared" ref="H241:N241" si="103">SUM(H226:H239)</f>
        <v>0</v>
      </c>
      <c r="I241" s="62">
        <f t="shared" si="103"/>
        <v>0</v>
      </c>
      <c r="J241" s="62">
        <f t="shared" si="103"/>
        <v>0</v>
      </c>
      <c r="K241" s="62">
        <f t="shared" si="103"/>
        <v>0</v>
      </c>
      <c r="L241" s="62">
        <f t="shared" si="103"/>
        <v>0</v>
      </c>
      <c r="M241" s="62">
        <f t="shared" si="103"/>
        <v>0</v>
      </c>
      <c r="N241" s="62">
        <f t="shared" si="103"/>
        <v>16509511</v>
      </c>
      <c r="O241" s="62">
        <f t="shared" ref="O241:AE241" si="104">SUM(O226:O239)</f>
        <v>0</v>
      </c>
      <c r="P241" s="62">
        <f t="shared" si="104"/>
        <v>0</v>
      </c>
      <c r="Q241" s="62">
        <f t="shared" si="104"/>
        <v>0</v>
      </c>
      <c r="R241" s="62">
        <f t="shared" si="104"/>
        <v>0</v>
      </c>
      <c r="S241" s="62">
        <f t="shared" si="104"/>
        <v>0</v>
      </c>
      <c r="T241" s="62">
        <f t="shared" si="104"/>
        <v>0</v>
      </c>
      <c r="U241" s="62">
        <f t="shared" si="104"/>
        <v>0</v>
      </c>
      <c r="V241" s="62">
        <f t="shared" si="104"/>
        <v>0</v>
      </c>
      <c r="W241" s="62">
        <f t="shared" si="104"/>
        <v>0</v>
      </c>
      <c r="X241" s="62">
        <f t="shared" si="104"/>
        <v>0</v>
      </c>
      <c r="Y241" s="62">
        <f t="shared" si="104"/>
        <v>0</v>
      </c>
      <c r="Z241" s="62">
        <f t="shared" si="104"/>
        <v>0</v>
      </c>
      <c r="AA241" s="62">
        <f t="shared" si="104"/>
        <v>0</v>
      </c>
      <c r="AB241" s="62">
        <f t="shared" si="104"/>
        <v>0</v>
      </c>
      <c r="AC241" s="62">
        <f t="shared" si="104"/>
        <v>0</v>
      </c>
      <c r="AD241" s="62">
        <f t="shared" si="104"/>
        <v>0</v>
      </c>
      <c r="AE241" s="62">
        <f t="shared" si="104"/>
        <v>0</v>
      </c>
      <c r="AF241" s="60">
        <f>SUM(H241:AE241)</f>
        <v>16509511</v>
      </c>
      <c r="AG241" s="56" t="str">
        <f>IF(ABS(AF241-F241)&lt;1,"ok","err")</f>
        <v>ok</v>
      </c>
    </row>
    <row r="242" spans="1:33">
      <c r="A242" s="58"/>
      <c r="W242" s="42"/>
      <c r="AG242" s="56"/>
    </row>
    <row r="243" spans="1:33" ht="15">
      <c r="A243" s="57" t="s">
        <v>1024</v>
      </c>
      <c r="W243" s="42"/>
      <c r="AG243" s="56"/>
    </row>
    <row r="244" spans="1:33">
      <c r="A244" s="58"/>
      <c r="W244" s="42"/>
      <c r="AG244" s="56"/>
    </row>
    <row r="245" spans="1:33" ht="15">
      <c r="A245" s="63" t="s">
        <v>987</v>
      </c>
      <c r="W245" s="42"/>
      <c r="AG245" s="56"/>
    </row>
    <row r="246" spans="1:33">
      <c r="A246" s="58">
        <v>580</v>
      </c>
      <c r="B246" s="42" t="s">
        <v>988</v>
      </c>
      <c r="C246" s="42" t="s">
        <v>989</v>
      </c>
      <c r="D246" s="42" t="s">
        <v>64</v>
      </c>
      <c r="F246" s="73">
        <v>1814624</v>
      </c>
      <c r="H246" s="61">
        <f t="shared" ref="H246:Q257" si="105">IF(VLOOKUP($D246,$C$6:$AE$653,H$2,)=0,0,((VLOOKUP($D246,$C$6:$AE$653,H$2,)/VLOOKUP($D246,$C$6:$AE$653,4,))*$F246))</f>
        <v>0</v>
      </c>
      <c r="I246" s="61">
        <f t="shared" si="105"/>
        <v>0</v>
      </c>
      <c r="J246" s="61">
        <f t="shared" si="105"/>
        <v>0</v>
      </c>
      <c r="K246" s="61">
        <f t="shared" si="105"/>
        <v>0</v>
      </c>
      <c r="L246" s="61">
        <f t="shared" si="105"/>
        <v>0</v>
      </c>
      <c r="M246" s="61">
        <f t="shared" si="105"/>
        <v>0</v>
      </c>
      <c r="N246" s="61">
        <f t="shared" si="105"/>
        <v>0</v>
      </c>
      <c r="O246" s="61">
        <f t="shared" si="105"/>
        <v>0</v>
      </c>
      <c r="P246" s="61">
        <f t="shared" si="105"/>
        <v>0</v>
      </c>
      <c r="Q246" s="61">
        <f t="shared" si="105"/>
        <v>0</v>
      </c>
      <c r="R246" s="61">
        <f t="shared" ref="R246:AE257" si="106">IF(VLOOKUP($D246,$C$6:$AE$653,R$2,)=0,0,((VLOOKUP($D246,$C$6:$AE$653,R$2,)/VLOOKUP($D246,$C$6:$AE$653,4,))*$F246))</f>
        <v>336694.95423976053</v>
      </c>
      <c r="S246" s="61">
        <f t="shared" si="106"/>
        <v>0</v>
      </c>
      <c r="T246" s="61">
        <f t="shared" si="106"/>
        <v>182918.09062910196</v>
      </c>
      <c r="U246" s="61">
        <f t="shared" si="106"/>
        <v>278034.71734831348</v>
      </c>
      <c r="V246" s="61">
        <f t="shared" si="106"/>
        <v>58766.155009527873</v>
      </c>
      <c r="W246" s="61">
        <f t="shared" si="106"/>
        <v>86953.27580664141</v>
      </c>
      <c r="X246" s="61">
        <f t="shared" si="106"/>
        <v>23619.462679762364</v>
      </c>
      <c r="Y246" s="61">
        <f t="shared" si="106"/>
        <v>16518.326827387926</v>
      </c>
      <c r="Z246" s="61">
        <f t="shared" si="106"/>
        <v>8203.3099562878961</v>
      </c>
      <c r="AA246" s="61">
        <f t="shared" si="106"/>
        <v>796842.23200671258</v>
      </c>
      <c r="AB246" s="61">
        <f t="shared" si="106"/>
        <v>26073.475496503932</v>
      </c>
      <c r="AC246" s="61">
        <f t="shared" si="106"/>
        <v>0</v>
      </c>
      <c r="AD246" s="61">
        <f t="shared" si="106"/>
        <v>0</v>
      </c>
      <c r="AE246" s="61">
        <f t="shared" si="106"/>
        <v>0</v>
      </c>
      <c r="AF246" s="61">
        <f t="shared" ref="AF246:AF257" si="107">SUM(H246:AE246)</f>
        <v>1814624</v>
      </c>
      <c r="AG246" s="56" t="str">
        <f t="shared" ref="AG246:AG257" si="108">IF(ABS(AF246-F246)&lt;1,"ok","err")</f>
        <v>ok</v>
      </c>
    </row>
    <row r="247" spans="1:33">
      <c r="A247" s="58">
        <v>581</v>
      </c>
      <c r="B247" s="42" t="s">
        <v>990</v>
      </c>
      <c r="C247" s="42" t="s">
        <v>991</v>
      </c>
      <c r="D247" s="42" t="s">
        <v>939</v>
      </c>
      <c r="F247" s="76">
        <v>741674</v>
      </c>
      <c r="H247" s="61">
        <f t="shared" si="105"/>
        <v>0</v>
      </c>
      <c r="I247" s="61">
        <f t="shared" si="105"/>
        <v>0</v>
      </c>
      <c r="J247" s="61">
        <f t="shared" si="105"/>
        <v>0</v>
      </c>
      <c r="K247" s="61">
        <f t="shared" si="105"/>
        <v>0</v>
      </c>
      <c r="L247" s="61">
        <f t="shared" si="105"/>
        <v>0</v>
      </c>
      <c r="M247" s="61">
        <f t="shared" si="105"/>
        <v>0</v>
      </c>
      <c r="N247" s="61">
        <f t="shared" si="105"/>
        <v>0</v>
      </c>
      <c r="O247" s="61">
        <f t="shared" si="105"/>
        <v>0</v>
      </c>
      <c r="P247" s="61">
        <f t="shared" si="105"/>
        <v>0</v>
      </c>
      <c r="Q247" s="61">
        <f t="shared" si="105"/>
        <v>0</v>
      </c>
      <c r="R247" s="61">
        <f t="shared" si="106"/>
        <v>741674</v>
      </c>
      <c r="S247" s="61">
        <f t="shared" si="106"/>
        <v>0</v>
      </c>
      <c r="T247" s="61">
        <f t="shared" si="106"/>
        <v>0</v>
      </c>
      <c r="U247" s="61">
        <f t="shared" si="106"/>
        <v>0</v>
      </c>
      <c r="V247" s="61">
        <f t="shared" si="106"/>
        <v>0</v>
      </c>
      <c r="W247" s="61">
        <f t="shared" si="106"/>
        <v>0</v>
      </c>
      <c r="X247" s="61">
        <f t="shared" si="106"/>
        <v>0</v>
      </c>
      <c r="Y247" s="61">
        <f t="shared" si="106"/>
        <v>0</v>
      </c>
      <c r="Z247" s="61">
        <f t="shared" si="106"/>
        <v>0</v>
      </c>
      <c r="AA247" s="61">
        <f t="shared" si="106"/>
        <v>0</v>
      </c>
      <c r="AB247" s="61">
        <f t="shared" si="106"/>
        <v>0</v>
      </c>
      <c r="AC247" s="61">
        <f t="shared" si="106"/>
        <v>0</v>
      </c>
      <c r="AD247" s="61">
        <f t="shared" si="106"/>
        <v>0</v>
      </c>
      <c r="AE247" s="61">
        <f t="shared" si="106"/>
        <v>0</v>
      </c>
      <c r="AF247" s="61">
        <f t="shared" si="107"/>
        <v>741674</v>
      </c>
      <c r="AG247" s="56" t="str">
        <f t="shared" si="108"/>
        <v>ok</v>
      </c>
    </row>
    <row r="248" spans="1:33">
      <c r="A248" s="58">
        <v>582</v>
      </c>
      <c r="B248" s="42" t="s">
        <v>1144</v>
      </c>
      <c r="C248" s="42" t="s">
        <v>1150</v>
      </c>
      <c r="D248" s="42" t="s">
        <v>939</v>
      </c>
      <c r="F248" s="76">
        <v>1941657</v>
      </c>
      <c r="H248" s="61">
        <f t="shared" si="105"/>
        <v>0</v>
      </c>
      <c r="I248" s="61">
        <f t="shared" si="105"/>
        <v>0</v>
      </c>
      <c r="J248" s="61">
        <f t="shared" si="105"/>
        <v>0</v>
      </c>
      <c r="K248" s="61">
        <f t="shared" si="105"/>
        <v>0</v>
      </c>
      <c r="L248" s="61">
        <f t="shared" si="105"/>
        <v>0</v>
      </c>
      <c r="M248" s="61">
        <f t="shared" si="105"/>
        <v>0</v>
      </c>
      <c r="N248" s="61">
        <f t="shared" si="105"/>
        <v>0</v>
      </c>
      <c r="O248" s="61">
        <f t="shared" si="105"/>
        <v>0</v>
      </c>
      <c r="P248" s="61">
        <f t="shared" si="105"/>
        <v>0</v>
      </c>
      <c r="Q248" s="61">
        <f t="shared" si="105"/>
        <v>0</v>
      </c>
      <c r="R248" s="61">
        <f t="shared" si="106"/>
        <v>1941657</v>
      </c>
      <c r="S248" s="61">
        <f t="shared" si="106"/>
        <v>0</v>
      </c>
      <c r="T248" s="61">
        <f t="shared" si="106"/>
        <v>0</v>
      </c>
      <c r="U248" s="61">
        <f t="shared" si="106"/>
        <v>0</v>
      </c>
      <c r="V248" s="61">
        <f t="shared" si="106"/>
        <v>0</v>
      </c>
      <c r="W248" s="61">
        <f t="shared" si="106"/>
        <v>0</v>
      </c>
      <c r="X248" s="61">
        <f t="shared" si="106"/>
        <v>0</v>
      </c>
      <c r="Y248" s="61">
        <f t="shared" si="106"/>
        <v>0</v>
      </c>
      <c r="Z248" s="61">
        <f t="shared" si="106"/>
        <v>0</v>
      </c>
      <c r="AA248" s="61">
        <f t="shared" si="106"/>
        <v>0</v>
      </c>
      <c r="AB248" s="61">
        <f t="shared" si="106"/>
        <v>0</v>
      </c>
      <c r="AC248" s="61">
        <f t="shared" si="106"/>
        <v>0</v>
      </c>
      <c r="AD248" s="61">
        <f t="shared" si="106"/>
        <v>0</v>
      </c>
      <c r="AE248" s="61">
        <f t="shared" si="106"/>
        <v>0</v>
      </c>
      <c r="AF248" s="61">
        <f t="shared" si="107"/>
        <v>1941657</v>
      </c>
      <c r="AG248" s="56" t="str">
        <f t="shared" si="108"/>
        <v>ok</v>
      </c>
    </row>
    <row r="249" spans="1:33">
      <c r="A249" s="58">
        <v>583</v>
      </c>
      <c r="B249" s="42" t="s">
        <v>992</v>
      </c>
      <c r="C249" s="42" t="s">
        <v>993</v>
      </c>
      <c r="D249" s="42" t="s">
        <v>942</v>
      </c>
      <c r="F249" s="76">
        <v>5880672</v>
      </c>
      <c r="H249" s="61">
        <f t="shared" si="105"/>
        <v>0</v>
      </c>
      <c r="I249" s="61">
        <f t="shared" si="105"/>
        <v>0</v>
      </c>
      <c r="J249" s="61">
        <f t="shared" si="105"/>
        <v>0</v>
      </c>
      <c r="K249" s="61">
        <f t="shared" si="105"/>
        <v>0</v>
      </c>
      <c r="L249" s="61">
        <f t="shared" si="105"/>
        <v>0</v>
      </c>
      <c r="M249" s="61">
        <f t="shared" si="105"/>
        <v>0</v>
      </c>
      <c r="N249" s="61">
        <f t="shared" si="105"/>
        <v>0</v>
      </c>
      <c r="O249" s="61">
        <f t="shared" si="105"/>
        <v>0</v>
      </c>
      <c r="P249" s="61">
        <f t="shared" si="105"/>
        <v>0</v>
      </c>
      <c r="Q249" s="61">
        <f t="shared" si="105"/>
        <v>0</v>
      </c>
      <c r="R249" s="61">
        <f t="shared" si="106"/>
        <v>0</v>
      </c>
      <c r="S249" s="61">
        <f t="shared" si="106"/>
        <v>0</v>
      </c>
      <c r="T249" s="61">
        <f t="shared" si="106"/>
        <v>1756248.46157376</v>
      </c>
      <c r="U249" s="61">
        <f t="shared" si="106"/>
        <v>2547227.3080262397</v>
      </c>
      <c r="V249" s="61">
        <f t="shared" si="106"/>
        <v>643653.78162624</v>
      </c>
      <c r="W249" s="61">
        <f t="shared" si="106"/>
        <v>933542.44877376</v>
      </c>
      <c r="X249" s="61">
        <f t="shared" si="106"/>
        <v>0</v>
      </c>
      <c r="Y249" s="61">
        <f t="shared" si="106"/>
        <v>0</v>
      </c>
      <c r="Z249" s="61">
        <f t="shared" si="106"/>
        <v>0</v>
      </c>
      <c r="AA249" s="61">
        <f t="shared" si="106"/>
        <v>0</v>
      </c>
      <c r="AB249" s="61">
        <f t="shared" si="106"/>
        <v>0</v>
      </c>
      <c r="AC249" s="61">
        <f t="shared" si="106"/>
        <v>0</v>
      </c>
      <c r="AD249" s="61">
        <f t="shared" si="106"/>
        <v>0</v>
      </c>
      <c r="AE249" s="61">
        <f t="shared" si="106"/>
        <v>0</v>
      </c>
      <c r="AF249" s="61">
        <f t="shared" si="107"/>
        <v>5880672.0000000009</v>
      </c>
      <c r="AG249" s="56" t="str">
        <f t="shared" si="108"/>
        <v>ok</v>
      </c>
    </row>
    <row r="250" spans="1:33">
      <c r="A250" s="58">
        <v>584</v>
      </c>
      <c r="B250" s="42" t="s">
        <v>994</v>
      </c>
      <c r="C250" s="42" t="s">
        <v>995</v>
      </c>
      <c r="D250" s="42" t="s">
        <v>945</v>
      </c>
      <c r="F250" s="76">
        <v>535725</v>
      </c>
      <c r="H250" s="61">
        <f t="shared" si="105"/>
        <v>0</v>
      </c>
      <c r="I250" s="61">
        <f t="shared" si="105"/>
        <v>0</v>
      </c>
      <c r="J250" s="61">
        <f t="shared" si="105"/>
        <v>0</v>
      </c>
      <c r="K250" s="61">
        <f t="shared" si="105"/>
        <v>0</v>
      </c>
      <c r="L250" s="61">
        <f t="shared" si="105"/>
        <v>0</v>
      </c>
      <c r="M250" s="61">
        <f t="shared" si="105"/>
        <v>0</v>
      </c>
      <c r="N250" s="61">
        <f t="shared" si="105"/>
        <v>0</v>
      </c>
      <c r="O250" s="61">
        <f t="shared" si="105"/>
        <v>0</v>
      </c>
      <c r="P250" s="61">
        <f t="shared" si="105"/>
        <v>0</v>
      </c>
      <c r="Q250" s="61">
        <f t="shared" si="105"/>
        <v>0</v>
      </c>
      <c r="R250" s="61">
        <f t="shared" si="106"/>
        <v>0</v>
      </c>
      <c r="S250" s="61">
        <f t="shared" si="106"/>
        <v>0</v>
      </c>
      <c r="T250" s="61">
        <f t="shared" si="106"/>
        <v>168164.23821750001</v>
      </c>
      <c r="U250" s="61">
        <f t="shared" si="106"/>
        <v>303809.48678250005</v>
      </c>
      <c r="V250" s="61">
        <f t="shared" si="106"/>
        <v>22714.579282499999</v>
      </c>
      <c r="W250" s="61">
        <f t="shared" si="106"/>
        <v>41036.695717499999</v>
      </c>
      <c r="X250" s="61">
        <f t="shared" si="106"/>
        <v>0</v>
      </c>
      <c r="Y250" s="61">
        <f t="shared" si="106"/>
        <v>0</v>
      </c>
      <c r="Z250" s="61">
        <f t="shared" si="106"/>
        <v>0</v>
      </c>
      <c r="AA250" s="61">
        <f t="shared" si="106"/>
        <v>0</v>
      </c>
      <c r="AB250" s="61">
        <f t="shared" si="106"/>
        <v>0</v>
      </c>
      <c r="AC250" s="61">
        <f t="shared" si="106"/>
        <v>0</v>
      </c>
      <c r="AD250" s="61">
        <f t="shared" si="106"/>
        <v>0</v>
      </c>
      <c r="AE250" s="61">
        <f t="shared" si="106"/>
        <v>0</v>
      </c>
      <c r="AF250" s="61">
        <f t="shared" si="107"/>
        <v>535725.00000000012</v>
      </c>
      <c r="AG250" s="56" t="str">
        <f t="shared" si="108"/>
        <v>ok</v>
      </c>
    </row>
    <row r="251" spans="1:33">
      <c r="A251" s="58">
        <v>585</v>
      </c>
      <c r="B251" s="42" t="s">
        <v>996</v>
      </c>
      <c r="C251" s="42" t="s">
        <v>997</v>
      </c>
      <c r="D251" s="42" t="s">
        <v>953</v>
      </c>
      <c r="F251" s="76">
        <v>0</v>
      </c>
      <c r="H251" s="61">
        <f t="shared" si="105"/>
        <v>0</v>
      </c>
      <c r="I251" s="61">
        <f t="shared" si="105"/>
        <v>0</v>
      </c>
      <c r="J251" s="61">
        <f t="shared" si="105"/>
        <v>0</v>
      </c>
      <c r="K251" s="61">
        <f t="shared" si="105"/>
        <v>0</v>
      </c>
      <c r="L251" s="61">
        <f t="shared" si="105"/>
        <v>0</v>
      </c>
      <c r="M251" s="61">
        <f t="shared" si="105"/>
        <v>0</v>
      </c>
      <c r="N251" s="61">
        <f t="shared" si="105"/>
        <v>0</v>
      </c>
      <c r="O251" s="61">
        <f t="shared" si="105"/>
        <v>0</v>
      </c>
      <c r="P251" s="61">
        <f t="shared" si="105"/>
        <v>0</v>
      </c>
      <c r="Q251" s="61">
        <f t="shared" si="105"/>
        <v>0</v>
      </c>
      <c r="R251" s="61">
        <f t="shared" si="106"/>
        <v>0</v>
      </c>
      <c r="S251" s="61">
        <f t="shared" si="106"/>
        <v>0</v>
      </c>
      <c r="T251" s="61">
        <f t="shared" si="106"/>
        <v>0</v>
      </c>
      <c r="U251" s="61">
        <f t="shared" si="106"/>
        <v>0</v>
      </c>
      <c r="V251" s="61">
        <f t="shared" si="106"/>
        <v>0</v>
      </c>
      <c r="W251" s="61">
        <f t="shared" si="106"/>
        <v>0</v>
      </c>
      <c r="X251" s="61">
        <f t="shared" si="106"/>
        <v>0</v>
      </c>
      <c r="Y251" s="61">
        <f t="shared" si="106"/>
        <v>0</v>
      </c>
      <c r="Z251" s="61">
        <f t="shared" si="106"/>
        <v>0</v>
      </c>
      <c r="AA251" s="61">
        <f t="shared" si="106"/>
        <v>0</v>
      </c>
      <c r="AB251" s="61">
        <f t="shared" si="106"/>
        <v>0</v>
      </c>
      <c r="AC251" s="61">
        <f t="shared" si="106"/>
        <v>0</v>
      </c>
      <c r="AD251" s="61">
        <f t="shared" si="106"/>
        <v>0</v>
      </c>
      <c r="AE251" s="61">
        <f t="shared" si="106"/>
        <v>0</v>
      </c>
      <c r="AF251" s="61">
        <f t="shared" si="107"/>
        <v>0</v>
      </c>
      <c r="AG251" s="56" t="str">
        <f t="shared" si="108"/>
        <v>ok</v>
      </c>
    </row>
    <row r="252" spans="1:33">
      <c r="A252" s="58">
        <v>586</v>
      </c>
      <c r="B252" s="42" t="s">
        <v>998</v>
      </c>
      <c r="C252" s="42" t="s">
        <v>999</v>
      </c>
      <c r="D252" s="42" t="s">
        <v>950</v>
      </c>
      <c r="F252" s="76">
        <v>8277541</v>
      </c>
      <c r="H252" s="61">
        <f t="shared" si="105"/>
        <v>0</v>
      </c>
      <c r="I252" s="61">
        <f t="shared" si="105"/>
        <v>0</v>
      </c>
      <c r="J252" s="61">
        <f t="shared" si="105"/>
        <v>0</v>
      </c>
      <c r="K252" s="61">
        <f t="shared" si="105"/>
        <v>0</v>
      </c>
      <c r="L252" s="61">
        <f t="shared" si="105"/>
        <v>0</v>
      </c>
      <c r="M252" s="61">
        <f t="shared" si="105"/>
        <v>0</v>
      </c>
      <c r="N252" s="61">
        <f t="shared" si="105"/>
        <v>0</v>
      </c>
      <c r="O252" s="61">
        <f t="shared" si="105"/>
        <v>0</v>
      </c>
      <c r="P252" s="61">
        <f t="shared" si="105"/>
        <v>0</v>
      </c>
      <c r="Q252" s="61">
        <f t="shared" si="105"/>
        <v>0</v>
      </c>
      <c r="R252" s="61">
        <f t="shared" si="106"/>
        <v>0</v>
      </c>
      <c r="S252" s="61">
        <f t="shared" si="106"/>
        <v>0</v>
      </c>
      <c r="T252" s="61">
        <f t="shared" si="106"/>
        <v>0</v>
      </c>
      <c r="U252" s="61">
        <f t="shared" si="106"/>
        <v>0</v>
      </c>
      <c r="V252" s="61">
        <f t="shared" si="106"/>
        <v>0</v>
      </c>
      <c r="W252" s="61">
        <f t="shared" si="106"/>
        <v>0</v>
      </c>
      <c r="X252" s="61">
        <f t="shared" si="106"/>
        <v>0</v>
      </c>
      <c r="Y252" s="61">
        <f t="shared" si="106"/>
        <v>0</v>
      </c>
      <c r="Z252" s="61">
        <f t="shared" si="106"/>
        <v>0</v>
      </c>
      <c r="AA252" s="61">
        <f t="shared" si="106"/>
        <v>8277541</v>
      </c>
      <c r="AB252" s="61">
        <f t="shared" si="106"/>
        <v>0</v>
      </c>
      <c r="AC252" s="61">
        <f t="shared" si="106"/>
        <v>0</v>
      </c>
      <c r="AD252" s="61">
        <f t="shared" si="106"/>
        <v>0</v>
      </c>
      <c r="AE252" s="61">
        <f t="shared" si="106"/>
        <v>0</v>
      </c>
      <c r="AF252" s="61">
        <f t="shared" si="107"/>
        <v>8277541</v>
      </c>
      <c r="AG252" s="56" t="str">
        <f t="shared" si="108"/>
        <v>ok</v>
      </c>
    </row>
    <row r="253" spans="1:33">
      <c r="A253" s="58">
        <v>586</v>
      </c>
      <c r="B253" s="42" t="s">
        <v>27</v>
      </c>
      <c r="C253" s="42" t="s">
        <v>28</v>
      </c>
      <c r="D253" s="42" t="s">
        <v>42</v>
      </c>
      <c r="F253" s="76">
        <v>0</v>
      </c>
      <c r="H253" s="61">
        <f t="shared" si="105"/>
        <v>0</v>
      </c>
      <c r="I253" s="61">
        <f t="shared" si="105"/>
        <v>0</v>
      </c>
      <c r="J253" s="61">
        <f t="shared" si="105"/>
        <v>0</v>
      </c>
      <c r="K253" s="61">
        <f t="shared" si="105"/>
        <v>0</v>
      </c>
      <c r="L253" s="61">
        <f t="shared" si="105"/>
        <v>0</v>
      </c>
      <c r="M253" s="61">
        <f t="shared" si="105"/>
        <v>0</v>
      </c>
      <c r="N253" s="61">
        <f t="shared" si="105"/>
        <v>0</v>
      </c>
      <c r="O253" s="61">
        <f t="shared" si="105"/>
        <v>0</v>
      </c>
      <c r="P253" s="61">
        <f t="shared" si="105"/>
        <v>0</v>
      </c>
      <c r="Q253" s="61">
        <f t="shared" si="105"/>
        <v>0</v>
      </c>
      <c r="R253" s="61">
        <f t="shared" si="106"/>
        <v>0</v>
      </c>
      <c r="S253" s="61">
        <f t="shared" si="106"/>
        <v>0</v>
      </c>
      <c r="T253" s="61">
        <f t="shared" si="106"/>
        <v>0</v>
      </c>
      <c r="U253" s="61">
        <f t="shared" si="106"/>
        <v>0</v>
      </c>
      <c r="V253" s="61">
        <f t="shared" si="106"/>
        <v>0</v>
      </c>
      <c r="W253" s="61">
        <f t="shared" si="106"/>
        <v>0</v>
      </c>
      <c r="X253" s="61">
        <f t="shared" si="106"/>
        <v>0</v>
      </c>
      <c r="Y253" s="61">
        <f t="shared" si="106"/>
        <v>0</v>
      </c>
      <c r="Z253" s="61">
        <f t="shared" si="106"/>
        <v>0</v>
      </c>
      <c r="AA253" s="61">
        <f t="shared" si="106"/>
        <v>0</v>
      </c>
      <c r="AB253" s="61">
        <f t="shared" si="106"/>
        <v>0</v>
      </c>
      <c r="AC253" s="61">
        <f t="shared" si="106"/>
        <v>0</v>
      </c>
      <c r="AD253" s="61">
        <f t="shared" si="106"/>
        <v>0</v>
      </c>
      <c r="AE253" s="61">
        <f t="shared" si="106"/>
        <v>0</v>
      </c>
      <c r="AF253" s="61">
        <f t="shared" si="107"/>
        <v>0</v>
      </c>
      <c r="AG253" s="56" t="str">
        <f t="shared" si="108"/>
        <v>ok</v>
      </c>
    </row>
    <row r="254" spans="1:33">
      <c r="A254" s="58">
        <v>587</v>
      </c>
      <c r="B254" s="42" t="s">
        <v>1000</v>
      </c>
      <c r="C254" s="42" t="s">
        <v>1001</v>
      </c>
      <c r="D254" s="42" t="s">
        <v>935</v>
      </c>
      <c r="F254" s="76">
        <f>-79200</f>
        <v>-79200</v>
      </c>
      <c r="H254" s="61">
        <f t="shared" si="105"/>
        <v>0</v>
      </c>
      <c r="I254" s="61">
        <f t="shared" si="105"/>
        <v>0</v>
      </c>
      <c r="J254" s="61">
        <f t="shared" si="105"/>
        <v>0</v>
      </c>
      <c r="K254" s="61">
        <f t="shared" si="105"/>
        <v>0</v>
      </c>
      <c r="L254" s="61">
        <f t="shared" si="105"/>
        <v>0</v>
      </c>
      <c r="M254" s="61">
        <f t="shared" si="105"/>
        <v>0</v>
      </c>
      <c r="N254" s="61">
        <f t="shared" si="105"/>
        <v>0</v>
      </c>
      <c r="O254" s="61">
        <f t="shared" si="105"/>
        <v>0</v>
      </c>
      <c r="P254" s="61">
        <f t="shared" si="105"/>
        <v>0</v>
      </c>
      <c r="Q254" s="61">
        <f t="shared" si="105"/>
        <v>0</v>
      </c>
      <c r="R254" s="61">
        <f t="shared" si="106"/>
        <v>-8873.7543122379684</v>
      </c>
      <c r="S254" s="61">
        <f t="shared" si="106"/>
        <v>0</v>
      </c>
      <c r="T254" s="61">
        <f t="shared" si="106"/>
        <v>-15175.032628823605</v>
      </c>
      <c r="U254" s="61">
        <f t="shared" si="106"/>
        <v>-24149.116980579362</v>
      </c>
      <c r="V254" s="61">
        <f t="shared" si="106"/>
        <v>-4171.6734976716343</v>
      </c>
      <c r="W254" s="61">
        <f t="shared" si="106"/>
        <v>-6339.5089338972275</v>
      </c>
      <c r="X254" s="61">
        <f t="shared" si="106"/>
        <v>-5766.5113926825243</v>
      </c>
      <c r="Y254" s="61">
        <f t="shared" si="106"/>
        <v>-4032.8233173483941</v>
      </c>
      <c r="Z254" s="61">
        <f t="shared" si="106"/>
        <v>-2002.7754636929808</v>
      </c>
      <c r="AA254" s="61">
        <f t="shared" si="106"/>
        <v>-2323.1635964977295</v>
      </c>
      <c r="AB254" s="61">
        <f t="shared" si="106"/>
        <v>-6365.6398765685744</v>
      </c>
      <c r="AC254" s="61">
        <f t="shared" si="106"/>
        <v>0</v>
      </c>
      <c r="AD254" s="61">
        <f t="shared" si="106"/>
        <v>0</v>
      </c>
      <c r="AE254" s="61">
        <f t="shared" si="106"/>
        <v>0</v>
      </c>
      <c r="AF254" s="61">
        <f t="shared" si="107"/>
        <v>-79199.999999999985</v>
      </c>
      <c r="AG254" s="56" t="str">
        <f t="shared" si="108"/>
        <v>ok</v>
      </c>
    </row>
    <row r="255" spans="1:33">
      <c r="A255" s="58">
        <v>588</v>
      </c>
      <c r="B255" s="42" t="s">
        <v>1002</v>
      </c>
      <c r="C255" s="42" t="s">
        <v>1003</v>
      </c>
      <c r="D255" s="42" t="s">
        <v>935</v>
      </c>
      <c r="F255" s="76">
        <f>5593730</f>
        <v>5593730</v>
      </c>
      <c r="H255" s="61">
        <f t="shared" si="105"/>
        <v>0</v>
      </c>
      <c r="I255" s="61">
        <f t="shared" si="105"/>
        <v>0</v>
      </c>
      <c r="J255" s="61">
        <f t="shared" si="105"/>
        <v>0</v>
      </c>
      <c r="K255" s="61">
        <f t="shared" si="105"/>
        <v>0</v>
      </c>
      <c r="L255" s="61">
        <f t="shared" si="105"/>
        <v>0</v>
      </c>
      <c r="M255" s="61">
        <f t="shared" si="105"/>
        <v>0</v>
      </c>
      <c r="N255" s="61">
        <f t="shared" si="105"/>
        <v>0</v>
      </c>
      <c r="O255" s="61">
        <f t="shared" si="105"/>
        <v>0</v>
      </c>
      <c r="P255" s="61">
        <f t="shared" si="105"/>
        <v>0</v>
      </c>
      <c r="Q255" s="61">
        <f t="shared" si="105"/>
        <v>0</v>
      </c>
      <c r="R255" s="61">
        <f t="shared" si="106"/>
        <v>626734.66804286477</v>
      </c>
      <c r="S255" s="61">
        <f t="shared" si="106"/>
        <v>0</v>
      </c>
      <c r="T255" s="61">
        <f t="shared" si="106"/>
        <v>1071780.7483185539</v>
      </c>
      <c r="U255" s="61">
        <f t="shared" si="106"/>
        <v>1705601.5167648508</v>
      </c>
      <c r="V255" s="61">
        <f t="shared" si="106"/>
        <v>294636.55548144889</v>
      </c>
      <c r="W255" s="61">
        <f t="shared" si="106"/>
        <v>447746.22864657751</v>
      </c>
      <c r="X255" s="61">
        <f t="shared" si="106"/>
        <v>407276.61329027801</v>
      </c>
      <c r="Y255" s="61">
        <f t="shared" si="106"/>
        <v>284829.85826958629</v>
      </c>
      <c r="Z255" s="61">
        <f t="shared" si="106"/>
        <v>141451.83326418357</v>
      </c>
      <c r="AA255" s="61">
        <f t="shared" si="106"/>
        <v>164080.17556360157</v>
      </c>
      <c r="AB255" s="61">
        <f t="shared" si="106"/>
        <v>449591.80235805473</v>
      </c>
      <c r="AC255" s="61">
        <f t="shared" si="106"/>
        <v>0</v>
      </c>
      <c r="AD255" s="61">
        <f t="shared" si="106"/>
        <v>0</v>
      </c>
      <c r="AE255" s="61">
        <f t="shared" si="106"/>
        <v>0</v>
      </c>
      <c r="AF255" s="61">
        <f t="shared" si="107"/>
        <v>5593729.9999999991</v>
      </c>
      <c r="AG255" s="56" t="str">
        <f t="shared" si="108"/>
        <v>ok</v>
      </c>
    </row>
    <row r="256" spans="1:33">
      <c r="A256" s="58">
        <v>588</v>
      </c>
      <c r="B256" s="42" t="s">
        <v>174</v>
      </c>
      <c r="C256" s="42" t="s">
        <v>118</v>
      </c>
      <c r="D256" s="42" t="s">
        <v>935</v>
      </c>
      <c r="F256" s="76"/>
      <c r="H256" s="61">
        <f t="shared" si="105"/>
        <v>0</v>
      </c>
      <c r="I256" s="61">
        <f t="shared" si="105"/>
        <v>0</v>
      </c>
      <c r="J256" s="61">
        <f t="shared" si="105"/>
        <v>0</v>
      </c>
      <c r="K256" s="61">
        <f t="shared" si="105"/>
        <v>0</v>
      </c>
      <c r="L256" s="61">
        <f t="shared" si="105"/>
        <v>0</v>
      </c>
      <c r="M256" s="61">
        <f t="shared" si="105"/>
        <v>0</v>
      </c>
      <c r="N256" s="61">
        <f t="shared" si="105"/>
        <v>0</v>
      </c>
      <c r="O256" s="61">
        <f t="shared" si="105"/>
        <v>0</v>
      </c>
      <c r="P256" s="61">
        <f t="shared" si="105"/>
        <v>0</v>
      </c>
      <c r="Q256" s="61">
        <f t="shared" si="105"/>
        <v>0</v>
      </c>
      <c r="R256" s="61">
        <f t="shared" si="106"/>
        <v>0</v>
      </c>
      <c r="S256" s="61">
        <f t="shared" si="106"/>
        <v>0</v>
      </c>
      <c r="T256" s="61">
        <f t="shared" si="106"/>
        <v>0</v>
      </c>
      <c r="U256" s="61">
        <f t="shared" si="106"/>
        <v>0</v>
      </c>
      <c r="V256" s="61">
        <f t="shared" si="106"/>
        <v>0</v>
      </c>
      <c r="W256" s="61">
        <f t="shared" si="106"/>
        <v>0</v>
      </c>
      <c r="X256" s="61">
        <f t="shared" si="106"/>
        <v>0</v>
      </c>
      <c r="Y256" s="61">
        <f t="shared" si="106"/>
        <v>0</v>
      </c>
      <c r="Z256" s="61">
        <f t="shared" si="106"/>
        <v>0</v>
      </c>
      <c r="AA256" s="61">
        <f t="shared" si="106"/>
        <v>0</v>
      </c>
      <c r="AB256" s="61">
        <f t="shared" si="106"/>
        <v>0</v>
      </c>
      <c r="AC256" s="61">
        <f t="shared" si="106"/>
        <v>0</v>
      </c>
      <c r="AD256" s="61">
        <f t="shared" si="106"/>
        <v>0</v>
      </c>
      <c r="AE256" s="61">
        <f t="shared" si="106"/>
        <v>0</v>
      </c>
      <c r="AF256" s="61">
        <f t="shared" si="107"/>
        <v>0</v>
      </c>
      <c r="AG256" s="56" t="str">
        <f t="shared" si="108"/>
        <v>ok</v>
      </c>
    </row>
    <row r="257" spans="1:33">
      <c r="A257" s="58">
        <v>589</v>
      </c>
      <c r="B257" s="42" t="s">
        <v>1004</v>
      </c>
      <c r="C257" s="42" t="s">
        <v>1005</v>
      </c>
      <c r="D257" s="42" t="s">
        <v>935</v>
      </c>
      <c r="F257" s="76">
        <v>8165</v>
      </c>
      <c r="H257" s="61">
        <f t="shared" si="105"/>
        <v>0</v>
      </c>
      <c r="I257" s="61">
        <f t="shared" si="105"/>
        <v>0</v>
      </c>
      <c r="J257" s="61">
        <f t="shared" si="105"/>
        <v>0</v>
      </c>
      <c r="K257" s="61">
        <f t="shared" si="105"/>
        <v>0</v>
      </c>
      <c r="L257" s="61">
        <f t="shared" si="105"/>
        <v>0</v>
      </c>
      <c r="M257" s="61">
        <f t="shared" si="105"/>
        <v>0</v>
      </c>
      <c r="N257" s="61">
        <f t="shared" si="105"/>
        <v>0</v>
      </c>
      <c r="O257" s="61">
        <f t="shared" si="105"/>
        <v>0</v>
      </c>
      <c r="P257" s="61">
        <f t="shared" si="105"/>
        <v>0</v>
      </c>
      <c r="Q257" s="61">
        <f t="shared" si="105"/>
        <v>0</v>
      </c>
      <c r="R257" s="61">
        <f t="shared" si="106"/>
        <v>914.82580756847244</v>
      </c>
      <c r="S257" s="61">
        <f t="shared" si="106"/>
        <v>0</v>
      </c>
      <c r="T257" s="61">
        <f t="shared" si="106"/>
        <v>1564.4462299791001</v>
      </c>
      <c r="U257" s="61">
        <f t="shared" si="106"/>
        <v>2489.6154058892739</v>
      </c>
      <c r="V257" s="61">
        <f t="shared" si="106"/>
        <v>430.07214783445579</v>
      </c>
      <c r="W257" s="61">
        <f t="shared" si="106"/>
        <v>653.56174804634929</v>
      </c>
      <c r="X257" s="61">
        <f t="shared" si="106"/>
        <v>594.48946365218205</v>
      </c>
      <c r="Y257" s="61">
        <f t="shared" si="106"/>
        <v>415.75760588572774</v>
      </c>
      <c r="Z257" s="61">
        <f t="shared" si="106"/>
        <v>206.4730007708736</v>
      </c>
      <c r="AA257" s="61">
        <f t="shared" si="106"/>
        <v>239.50291370459547</v>
      </c>
      <c r="AB257" s="61">
        <f t="shared" si="106"/>
        <v>656.25567666896984</v>
      </c>
      <c r="AC257" s="61">
        <f t="shared" si="106"/>
        <v>0</v>
      </c>
      <c r="AD257" s="61">
        <f t="shared" si="106"/>
        <v>0</v>
      </c>
      <c r="AE257" s="61">
        <f t="shared" si="106"/>
        <v>0</v>
      </c>
      <c r="AF257" s="61">
        <f t="shared" si="107"/>
        <v>8165</v>
      </c>
      <c r="AG257" s="56" t="str">
        <f t="shared" si="108"/>
        <v>ok</v>
      </c>
    </row>
    <row r="258" spans="1:33">
      <c r="A258" s="58"/>
      <c r="F258" s="76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G258" s="56"/>
    </row>
    <row r="259" spans="1:33">
      <c r="A259" s="58" t="s">
        <v>1006</v>
      </c>
      <c r="C259" s="42" t="s">
        <v>1007</v>
      </c>
      <c r="F259" s="73">
        <f t="shared" ref="F259:M259" si="109">SUM(F246:F258)</f>
        <v>24714588</v>
      </c>
      <c r="G259" s="60">
        <f t="shared" si="109"/>
        <v>0</v>
      </c>
      <c r="H259" s="60">
        <f t="shared" si="109"/>
        <v>0</v>
      </c>
      <c r="I259" s="60">
        <f t="shared" si="109"/>
        <v>0</v>
      </c>
      <c r="J259" s="60">
        <f t="shared" si="109"/>
        <v>0</v>
      </c>
      <c r="K259" s="60">
        <f t="shared" si="109"/>
        <v>0</v>
      </c>
      <c r="L259" s="60">
        <f t="shared" si="109"/>
        <v>0</v>
      </c>
      <c r="M259" s="60">
        <f t="shared" si="109"/>
        <v>0</v>
      </c>
      <c r="N259" s="60">
        <f>SUM(N246:N258)</f>
        <v>0</v>
      </c>
      <c r="O259" s="60">
        <f>SUM(O246:O258)</f>
        <v>0</v>
      </c>
      <c r="P259" s="60">
        <f>SUM(P246:P258)</f>
        <v>0</v>
      </c>
      <c r="Q259" s="60">
        <f t="shared" ref="Q259:AB259" si="110">SUM(Q246:Q258)</f>
        <v>0</v>
      </c>
      <c r="R259" s="60">
        <f t="shared" si="110"/>
        <v>3638801.6937779556</v>
      </c>
      <c r="S259" s="60">
        <f t="shared" si="110"/>
        <v>0</v>
      </c>
      <c r="T259" s="60">
        <f t="shared" si="110"/>
        <v>3165500.9523400711</v>
      </c>
      <c r="U259" s="60">
        <f t="shared" si="110"/>
        <v>4813013.5273472145</v>
      </c>
      <c r="V259" s="60">
        <f t="shared" si="110"/>
        <v>1016029.4700498796</v>
      </c>
      <c r="W259" s="60">
        <f t="shared" si="110"/>
        <v>1503592.7017586282</v>
      </c>
      <c r="X259" s="60">
        <f t="shared" si="110"/>
        <v>425724.05404101004</v>
      </c>
      <c r="Y259" s="60">
        <f t="shared" si="110"/>
        <v>297731.11938551156</v>
      </c>
      <c r="Z259" s="60">
        <f t="shared" si="110"/>
        <v>147858.84075754936</v>
      </c>
      <c r="AA259" s="60">
        <f t="shared" si="110"/>
        <v>9236379.74688752</v>
      </c>
      <c r="AB259" s="60">
        <f t="shared" si="110"/>
        <v>469955.89365465904</v>
      </c>
      <c r="AC259" s="60">
        <f>SUM(AC246:AC258)</f>
        <v>0</v>
      </c>
      <c r="AD259" s="60">
        <f>SUM(AD246:AD258)</f>
        <v>0</v>
      </c>
      <c r="AE259" s="60">
        <f>SUM(AE246:AE258)</f>
        <v>0</v>
      </c>
      <c r="AF259" s="61">
        <f>SUM(H259:AE259)</f>
        <v>24714588</v>
      </c>
      <c r="AG259" s="56" t="str">
        <f>IF(ABS(AF259-F259)&lt;1,"ok","err")</f>
        <v>ok</v>
      </c>
    </row>
    <row r="260" spans="1:33">
      <c r="A260" s="58"/>
      <c r="F260" s="73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1"/>
      <c r="AG260" s="56"/>
    </row>
    <row r="261" spans="1:33">
      <c r="A261" s="58"/>
      <c r="F261" s="76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G261" s="56"/>
    </row>
    <row r="262" spans="1:33" ht="15">
      <c r="A262" s="63" t="s">
        <v>1008</v>
      </c>
      <c r="F262" s="76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G262" s="56"/>
    </row>
    <row r="263" spans="1:33">
      <c r="A263" s="58">
        <v>590</v>
      </c>
      <c r="B263" s="58" t="s">
        <v>1009</v>
      </c>
      <c r="C263" s="42" t="s">
        <v>1010</v>
      </c>
      <c r="D263" s="42" t="s">
        <v>73</v>
      </c>
      <c r="F263" s="73">
        <v>77850</v>
      </c>
      <c r="H263" s="61">
        <f t="shared" ref="H263:Q271" si="111">IF(VLOOKUP($D263,$C$6:$AE$653,H$2,)=0,0,((VLOOKUP($D263,$C$6:$AE$653,H$2,)/VLOOKUP($D263,$C$6:$AE$653,4,))*$F263))</f>
        <v>0</v>
      </c>
      <c r="I263" s="61">
        <f t="shared" si="111"/>
        <v>0</v>
      </c>
      <c r="J263" s="61">
        <f t="shared" si="111"/>
        <v>0</v>
      </c>
      <c r="K263" s="61">
        <f t="shared" si="111"/>
        <v>0</v>
      </c>
      <c r="L263" s="61">
        <f t="shared" si="111"/>
        <v>0</v>
      </c>
      <c r="M263" s="61">
        <f t="shared" si="111"/>
        <v>0</v>
      </c>
      <c r="N263" s="61">
        <f t="shared" si="111"/>
        <v>0</v>
      </c>
      <c r="O263" s="61">
        <f t="shared" si="111"/>
        <v>0</v>
      </c>
      <c r="P263" s="61">
        <f t="shared" si="111"/>
        <v>0</v>
      </c>
      <c r="Q263" s="61">
        <f t="shared" si="111"/>
        <v>0</v>
      </c>
      <c r="R263" s="61">
        <f t="shared" ref="R263:AE271" si="112">IF(VLOOKUP($D263,$C$6:$AE$653,R$2,)=0,0,((VLOOKUP($D263,$C$6:$AE$653,R$2,)/VLOOKUP($D263,$C$6:$AE$653,4,))*$F263))</f>
        <v>4736.0094645903264</v>
      </c>
      <c r="S263" s="61">
        <f t="shared" si="112"/>
        <v>0</v>
      </c>
      <c r="T263" s="61">
        <f t="shared" si="112"/>
        <v>21381.116377059487</v>
      </c>
      <c r="U263" s="61">
        <f t="shared" si="112"/>
        <v>32084.851849457875</v>
      </c>
      <c r="V263" s="61">
        <f t="shared" si="112"/>
        <v>7138.2869506657107</v>
      </c>
      <c r="W263" s="61">
        <f t="shared" si="112"/>
        <v>10498.311680242781</v>
      </c>
      <c r="X263" s="61">
        <f t="shared" si="112"/>
        <v>1088.4088778245496</v>
      </c>
      <c r="Y263" s="61">
        <f t="shared" si="112"/>
        <v>761.18131091699013</v>
      </c>
      <c r="Z263" s="61">
        <f t="shared" si="112"/>
        <v>0</v>
      </c>
      <c r="AA263" s="61">
        <f t="shared" si="112"/>
        <v>0</v>
      </c>
      <c r="AB263" s="61">
        <f t="shared" si="112"/>
        <v>161.8334892422825</v>
      </c>
      <c r="AC263" s="61">
        <f t="shared" si="112"/>
        <v>0</v>
      </c>
      <c r="AD263" s="61">
        <f t="shared" si="112"/>
        <v>0</v>
      </c>
      <c r="AE263" s="61">
        <f t="shared" si="112"/>
        <v>0</v>
      </c>
      <c r="AF263" s="61">
        <f t="shared" ref="AF263:AF271" si="113">SUM(H263:AE263)</f>
        <v>77850</v>
      </c>
      <c r="AG263" s="56" t="str">
        <f>IF(ABS(AF263-F263)&lt;1,"ok","err")</f>
        <v>ok</v>
      </c>
    </row>
    <row r="264" spans="1:33">
      <c r="A264" s="58">
        <v>591</v>
      </c>
      <c r="B264" s="58" t="s">
        <v>266</v>
      </c>
      <c r="C264" s="42" t="s">
        <v>272</v>
      </c>
      <c r="D264" s="42" t="s">
        <v>939</v>
      </c>
      <c r="F264" s="76">
        <v>0</v>
      </c>
      <c r="H264" s="61">
        <f t="shared" si="111"/>
        <v>0</v>
      </c>
      <c r="I264" s="61">
        <f t="shared" si="111"/>
        <v>0</v>
      </c>
      <c r="J264" s="61">
        <f t="shared" si="111"/>
        <v>0</v>
      </c>
      <c r="K264" s="61">
        <f t="shared" si="111"/>
        <v>0</v>
      </c>
      <c r="L264" s="61">
        <f t="shared" si="111"/>
        <v>0</v>
      </c>
      <c r="M264" s="61">
        <f t="shared" si="111"/>
        <v>0</v>
      </c>
      <c r="N264" s="61">
        <f t="shared" si="111"/>
        <v>0</v>
      </c>
      <c r="O264" s="61">
        <f t="shared" si="111"/>
        <v>0</v>
      </c>
      <c r="P264" s="61">
        <f t="shared" si="111"/>
        <v>0</v>
      </c>
      <c r="Q264" s="61">
        <f t="shared" si="111"/>
        <v>0</v>
      </c>
      <c r="R264" s="61">
        <f t="shared" si="112"/>
        <v>0</v>
      </c>
      <c r="S264" s="61">
        <f t="shared" si="112"/>
        <v>0</v>
      </c>
      <c r="T264" s="61">
        <f t="shared" si="112"/>
        <v>0</v>
      </c>
      <c r="U264" s="61">
        <f t="shared" si="112"/>
        <v>0</v>
      </c>
      <c r="V264" s="61">
        <f t="shared" si="112"/>
        <v>0</v>
      </c>
      <c r="W264" s="61">
        <f t="shared" si="112"/>
        <v>0</v>
      </c>
      <c r="X264" s="61">
        <f t="shared" si="112"/>
        <v>0</v>
      </c>
      <c r="Y264" s="61">
        <f t="shared" si="112"/>
        <v>0</v>
      </c>
      <c r="Z264" s="61">
        <f t="shared" si="112"/>
        <v>0</v>
      </c>
      <c r="AA264" s="61">
        <f t="shared" si="112"/>
        <v>0</v>
      </c>
      <c r="AB264" s="61">
        <f t="shared" si="112"/>
        <v>0</v>
      </c>
      <c r="AC264" s="61">
        <f t="shared" si="112"/>
        <v>0</v>
      </c>
      <c r="AD264" s="61">
        <f t="shared" si="112"/>
        <v>0</v>
      </c>
      <c r="AE264" s="61">
        <f t="shared" si="112"/>
        <v>0</v>
      </c>
      <c r="AF264" s="61"/>
      <c r="AG264" s="56"/>
    </row>
    <row r="265" spans="1:33">
      <c r="A265" s="58">
        <v>592</v>
      </c>
      <c r="B265" s="58" t="s">
        <v>1011</v>
      </c>
      <c r="C265" s="42" t="s">
        <v>1012</v>
      </c>
      <c r="D265" s="42" t="s">
        <v>939</v>
      </c>
      <c r="F265" s="76">
        <v>1167866</v>
      </c>
      <c r="H265" s="61">
        <f t="shared" si="111"/>
        <v>0</v>
      </c>
      <c r="I265" s="61">
        <f t="shared" si="111"/>
        <v>0</v>
      </c>
      <c r="J265" s="61">
        <f t="shared" si="111"/>
        <v>0</v>
      </c>
      <c r="K265" s="61">
        <f t="shared" si="111"/>
        <v>0</v>
      </c>
      <c r="L265" s="61">
        <f t="shared" si="111"/>
        <v>0</v>
      </c>
      <c r="M265" s="61">
        <f t="shared" si="111"/>
        <v>0</v>
      </c>
      <c r="N265" s="61">
        <f t="shared" si="111"/>
        <v>0</v>
      </c>
      <c r="O265" s="61">
        <f t="shared" si="111"/>
        <v>0</v>
      </c>
      <c r="P265" s="61">
        <f t="shared" si="111"/>
        <v>0</v>
      </c>
      <c r="Q265" s="61">
        <f t="shared" si="111"/>
        <v>0</v>
      </c>
      <c r="R265" s="61">
        <f t="shared" si="112"/>
        <v>1167866</v>
      </c>
      <c r="S265" s="61">
        <f t="shared" si="112"/>
        <v>0</v>
      </c>
      <c r="T265" s="61">
        <f t="shared" si="112"/>
        <v>0</v>
      </c>
      <c r="U265" s="61">
        <f t="shared" si="112"/>
        <v>0</v>
      </c>
      <c r="V265" s="61">
        <f t="shared" si="112"/>
        <v>0</v>
      </c>
      <c r="W265" s="61">
        <f t="shared" si="112"/>
        <v>0</v>
      </c>
      <c r="X265" s="61">
        <f t="shared" si="112"/>
        <v>0</v>
      </c>
      <c r="Y265" s="61">
        <f t="shared" si="112"/>
        <v>0</v>
      </c>
      <c r="Z265" s="61">
        <f t="shared" si="112"/>
        <v>0</v>
      </c>
      <c r="AA265" s="61">
        <f t="shared" si="112"/>
        <v>0</v>
      </c>
      <c r="AB265" s="61">
        <f t="shared" si="112"/>
        <v>0</v>
      </c>
      <c r="AC265" s="61">
        <f t="shared" si="112"/>
        <v>0</v>
      </c>
      <c r="AD265" s="61">
        <f t="shared" si="112"/>
        <v>0</v>
      </c>
      <c r="AE265" s="61">
        <f t="shared" si="112"/>
        <v>0</v>
      </c>
      <c r="AF265" s="61">
        <f t="shared" si="113"/>
        <v>1167866</v>
      </c>
      <c r="AG265" s="56" t="str">
        <f t="shared" ref="AG265:AG271" si="114">IF(ABS(AF265-F265)&lt;1,"ok","err")</f>
        <v>ok</v>
      </c>
    </row>
    <row r="266" spans="1:33">
      <c r="A266" s="58">
        <v>593</v>
      </c>
      <c r="B266" s="58" t="s">
        <v>1013</v>
      </c>
      <c r="C266" s="42" t="s">
        <v>1014</v>
      </c>
      <c r="D266" s="42" t="s">
        <v>942</v>
      </c>
      <c r="F266" s="76">
        <v>23665349</v>
      </c>
      <c r="H266" s="61">
        <f t="shared" si="111"/>
        <v>0</v>
      </c>
      <c r="I266" s="61">
        <f t="shared" si="111"/>
        <v>0</v>
      </c>
      <c r="J266" s="61">
        <f t="shared" si="111"/>
        <v>0</v>
      </c>
      <c r="K266" s="61">
        <f t="shared" si="111"/>
        <v>0</v>
      </c>
      <c r="L266" s="61">
        <f t="shared" si="111"/>
        <v>0</v>
      </c>
      <c r="M266" s="61">
        <f t="shared" si="111"/>
        <v>0</v>
      </c>
      <c r="N266" s="61">
        <f t="shared" si="111"/>
        <v>0</v>
      </c>
      <c r="O266" s="61">
        <f t="shared" si="111"/>
        <v>0</v>
      </c>
      <c r="P266" s="61">
        <f t="shared" si="111"/>
        <v>0</v>
      </c>
      <c r="Q266" s="61">
        <f t="shared" si="111"/>
        <v>0</v>
      </c>
      <c r="R266" s="61">
        <f t="shared" si="112"/>
        <v>0</v>
      </c>
      <c r="S266" s="61">
        <f t="shared" si="112"/>
        <v>0</v>
      </c>
      <c r="T266" s="61">
        <f t="shared" si="112"/>
        <v>7067599.2087054206</v>
      </c>
      <c r="U266" s="61">
        <f t="shared" si="112"/>
        <v>10250703.18949458</v>
      </c>
      <c r="V266" s="61">
        <f t="shared" si="112"/>
        <v>2590229.7181945802</v>
      </c>
      <c r="W266" s="61">
        <f t="shared" si="112"/>
        <v>3756816.8836054201</v>
      </c>
      <c r="X266" s="61">
        <f t="shared" si="112"/>
        <v>0</v>
      </c>
      <c r="Y266" s="61">
        <f t="shared" si="112"/>
        <v>0</v>
      </c>
      <c r="Z266" s="61">
        <f t="shared" si="112"/>
        <v>0</v>
      </c>
      <c r="AA266" s="61">
        <f t="shared" si="112"/>
        <v>0</v>
      </c>
      <c r="AB266" s="61">
        <f t="shared" si="112"/>
        <v>0</v>
      </c>
      <c r="AC266" s="61">
        <f t="shared" si="112"/>
        <v>0</v>
      </c>
      <c r="AD266" s="61">
        <f t="shared" si="112"/>
        <v>0</v>
      </c>
      <c r="AE266" s="61">
        <f t="shared" si="112"/>
        <v>0</v>
      </c>
      <c r="AF266" s="61">
        <f t="shared" si="113"/>
        <v>23665349.000000004</v>
      </c>
      <c r="AG266" s="56" t="str">
        <f t="shared" si="114"/>
        <v>ok</v>
      </c>
    </row>
    <row r="267" spans="1:33">
      <c r="A267" s="58">
        <v>594</v>
      </c>
      <c r="B267" s="58" t="s">
        <v>1015</v>
      </c>
      <c r="C267" s="42" t="s">
        <v>1016</v>
      </c>
      <c r="D267" s="42" t="s">
        <v>945</v>
      </c>
      <c r="F267" s="76">
        <v>1604057</v>
      </c>
      <c r="H267" s="61">
        <f t="shared" si="111"/>
        <v>0</v>
      </c>
      <c r="I267" s="61">
        <f t="shared" si="111"/>
        <v>0</v>
      </c>
      <c r="J267" s="61">
        <f t="shared" si="111"/>
        <v>0</v>
      </c>
      <c r="K267" s="61">
        <f t="shared" si="111"/>
        <v>0</v>
      </c>
      <c r="L267" s="61">
        <f t="shared" si="111"/>
        <v>0</v>
      </c>
      <c r="M267" s="61">
        <f t="shared" si="111"/>
        <v>0</v>
      </c>
      <c r="N267" s="61">
        <f t="shared" si="111"/>
        <v>0</v>
      </c>
      <c r="O267" s="61">
        <f t="shared" si="111"/>
        <v>0</v>
      </c>
      <c r="P267" s="61">
        <f t="shared" si="111"/>
        <v>0</v>
      </c>
      <c r="Q267" s="61">
        <f t="shared" si="111"/>
        <v>0</v>
      </c>
      <c r="R267" s="61">
        <f t="shared" si="112"/>
        <v>0</v>
      </c>
      <c r="S267" s="61">
        <f t="shared" si="112"/>
        <v>0</v>
      </c>
      <c r="T267" s="61">
        <f t="shared" si="112"/>
        <v>503513.97351710004</v>
      </c>
      <c r="U267" s="61">
        <f t="shared" si="112"/>
        <v>909660.2434829002</v>
      </c>
      <c r="V267" s="61">
        <f t="shared" si="112"/>
        <v>68011.535582900004</v>
      </c>
      <c r="W267" s="61">
        <f t="shared" si="112"/>
        <v>122871.24741709999</v>
      </c>
      <c r="X267" s="61">
        <f t="shared" si="112"/>
        <v>0</v>
      </c>
      <c r="Y267" s="61">
        <f t="shared" si="112"/>
        <v>0</v>
      </c>
      <c r="Z267" s="61">
        <f t="shared" si="112"/>
        <v>0</v>
      </c>
      <c r="AA267" s="61">
        <f t="shared" si="112"/>
        <v>0</v>
      </c>
      <c r="AB267" s="61">
        <f t="shared" si="112"/>
        <v>0</v>
      </c>
      <c r="AC267" s="61">
        <f t="shared" si="112"/>
        <v>0</v>
      </c>
      <c r="AD267" s="61">
        <f t="shared" si="112"/>
        <v>0</v>
      </c>
      <c r="AE267" s="61">
        <f t="shared" si="112"/>
        <v>0</v>
      </c>
      <c r="AF267" s="61">
        <f t="shared" si="113"/>
        <v>1604057.0000000002</v>
      </c>
      <c r="AG267" s="56" t="str">
        <f t="shared" si="114"/>
        <v>ok</v>
      </c>
    </row>
    <row r="268" spans="1:33">
      <c r="A268" s="58">
        <v>595</v>
      </c>
      <c r="B268" s="58" t="s">
        <v>1017</v>
      </c>
      <c r="C268" s="42" t="s">
        <v>1018</v>
      </c>
      <c r="D268" s="42" t="s">
        <v>946</v>
      </c>
      <c r="F268" s="76">
        <v>334735</v>
      </c>
      <c r="H268" s="61">
        <f t="shared" si="111"/>
        <v>0</v>
      </c>
      <c r="I268" s="61">
        <f t="shared" si="111"/>
        <v>0</v>
      </c>
      <c r="J268" s="61">
        <f t="shared" si="111"/>
        <v>0</v>
      </c>
      <c r="K268" s="61">
        <f t="shared" si="111"/>
        <v>0</v>
      </c>
      <c r="L268" s="61">
        <f t="shared" si="111"/>
        <v>0</v>
      </c>
      <c r="M268" s="61">
        <f t="shared" si="111"/>
        <v>0</v>
      </c>
      <c r="N268" s="61">
        <f t="shared" si="111"/>
        <v>0</v>
      </c>
      <c r="O268" s="61">
        <f t="shared" si="111"/>
        <v>0</v>
      </c>
      <c r="P268" s="61">
        <f t="shared" si="111"/>
        <v>0</v>
      </c>
      <c r="Q268" s="61">
        <f t="shared" si="111"/>
        <v>0</v>
      </c>
      <c r="R268" s="61">
        <f t="shared" si="112"/>
        <v>0</v>
      </c>
      <c r="S268" s="61">
        <f t="shared" si="112"/>
        <v>0</v>
      </c>
      <c r="T268" s="61">
        <f t="shared" si="112"/>
        <v>0</v>
      </c>
      <c r="U268" s="61">
        <f t="shared" si="112"/>
        <v>0</v>
      </c>
      <c r="V268" s="61">
        <f t="shared" si="112"/>
        <v>0</v>
      </c>
      <c r="W268" s="61">
        <f t="shared" si="112"/>
        <v>0</v>
      </c>
      <c r="X268" s="61">
        <f t="shared" si="112"/>
        <v>196977.98352103587</v>
      </c>
      <c r="Y268" s="61">
        <f t="shared" si="112"/>
        <v>137757.01647896416</v>
      </c>
      <c r="Z268" s="61">
        <f t="shared" si="112"/>
        <v>0</v>
      </c>
      <c r="AA268" s="61">
        <f t="shared" si="112"/>
        <v>0</v>
      </c>
      <c r="AB268" s="61">
        <f t="shared" si="112"/>
        <v>0</v>
      </c>
      <c r="AC268" s="61">
        <f t="shared" si="112"/>
        <v>0</v>
      </c>
      <c r="AD268" s="61">
        <f t="shared" si="112"/>
        <v>0</v>
      </c>
      <c r="AE268" s="61">
        <f t="shared" si="112"/>
        <v>0</v>
      </c>
      <c r="AF268" s="61">
        <f t="shared" si="113"/>
        <v>334735</v>
      </c>
      <c r="AG268" s="56" t="str">
        <f t="shared" si="114"/>
        <v>ok</v>
      </c>
    </row>
    <row r="269" spans="1:33">
      <c r="A269" s="58">
        <v>596</v>
      </c>
      <c r="B269" s="58" t="s">
        <v>1152</v>
      </c>
      <c r="C269" s="42" t="s">
        <v>1153</v>
      </c>
      <c r="D269" s="42" t="s">
        <v>953</v>
      </c>
      <c r="F269" s="76">
        <v>355341</v>
      </c>
      <c r="H269" s="61">
        <f t="shared" si="111"/>
        <v>0</v>
      </c>
      <c r="I269" s="61">
        <f t="shared" si="111"/>
        <v>0</v>
      </c>
      <c r="J269" s="61">
        <f t="shared" si="111"/>
        <v>0</v>
      </c>
      <c r="K269" s="61">
        <f t="shared" si="111"/>
        <v>0</v>
      </c>
      <c r="L269" s="61">
        <f t="shared" si="111"/>
        <v>0</v>
      </c>
      <c r="M269" s="61">
        <f t="shared" si="111"/>
        <v>0</v>
      </c>
      <c r="N269" s="61">
        <f t="shared" si="111"/>
        <v>0</v>
      </c>
      <c r="O269" s="61">
        <f t="shared" si="111"/>
        <v>0</v>
      </c>
      <c r="P269" s="61">
        <f t="shared" si="111"/>
        <v>0</v>
      </c>
      <c r="Q269" s="61">
        <f t="shared" si="111"/>
        <v>0</v>
      </c>
      <c r="R269" s="61">
        <f t="shared" si="112"/>
        <v>0</v>
      </c>
      <c r="S269" s="61">
        <f t="shared" si="112"/>
        <v>0</v>
      </c>
      <c r="T269" s="61">
        <f t="shared" si="112"/>
        <v>0</v>
      </c>
      <c r="U269" s="61">
        <f t="shared" si="112"/>
        <v>0</v>
      </c>
      <c r="V269" s="61">
        <f t="shared" si="112"/>
        <v>0</v>
      </c>
      <c r="W269" s="61">
        <f t="shared" si="112"/>
        <v>0</v>
      </c>
      <c r="X269" s="61">
        <f t="shared" si="112"/>
        <v>0</v>
      </c>
      <c r="Y269" s="61">
        <f t="shared" si="112"/>
        <v>0</v>
      </c>
      <c r="Z269" s="61">
        <f t="shared" si="112"/>
        <v>0</v>
      </c>
      <c r="AA269" s="61">
        <f t="shared" si="112"/>
        <v>0</v>
      </c>
      <c r="AB269" s="61">
        <f t="shared" si="112"/>
        <v>355341</v>
      </c>
      <c r="AC269" s="61">
        <f t="shared" si="112"/>
        <v>0</v>
      </c>
      <c r="AD269" s="61">
        <f t="shared" si="112"/>
        <v>0</v>
      </c>
      <c r="AE269" s="61">
        <f t="shared" si="112"/>
        <v>0</v>
      </c>
      <c r="AF269" s="61">
        <f t="shared" si="113"/>
        <v>355341</v>
      </c>
      <c r="AG269" s="56" t="str">
        <f t="shared" si="114"/>
        <v>ok</v>
      </c>
    </row>
    <row r="270" spans="1:33">
      <c r="A270" s="58">
        <v>597</v>
      </c>
      <c r="B270" s="58" t="s">
        <v>1019</v>
      </c>
      <c r="C270" s="42" t="s">
        <v>1020</v>
      </c>
      <c r="D270" s="42" t="s">
        <v>950</v>
      </c>
      <c r="F270" s="76">
        <v>1427898</v>
      </c>
      <c r="H270" s="61">
        <f t="shared" si="111"/>
        <v>0</v>
      </c>
      <c r="I270" s="61">
        <f t="shared" si="111"/>
        <v>0</v>
      </c>
      <c r="J270" s="61">
        <f t="shared" si="111"/>
        <v>0</v>
      </c>
      <c r="K270" s="61">
        <f t="shared" si="111"/>
        <v>0</v>
      </c>
      <c r="L270" s="61">
        <f t="shared" si="111"/>
        <v>0</v>
      </c>
      <c r="M270" s="61">
        <f t="shared" si="111"/>
        <v>0</v>
      </c>
      <c r="N270" s="61">
        <f t="shared" si="111"/>
        <v>0</v>
      </c>
      <c r="O270" s="61">
        <f t="shared" si="111"/>
        <v>0</v>
      </c>
      <c r="P270" s="61">
        <f t="shared" si="111"/>
        <v>0</v>
      </c>
      <c r="Q270" s="61">
        <f t="shared" si="111"/>
        <v>0</v>
      </c>
      <c r="R270" s="61">
        <f t="shared" si="112"/>
        <v>0</v>
      </c>
      <c r="S270" s="61">
        <f t="shared" si="112"/>
        <v>0</v>
      </c>
      <c r="T270" s="61">
        <f t="shared" si="112"/>
        <v>0</v>
      </c>
      <c r="U270" s="61">
        <f t="shared" si="112"/>
        <v>0</v>
      </c>
      <c r="V270" s="61">
        <f t="shared" si="112"/>
        <v>0</v>
      </c>
      <c r="W270" s="61">
        <f t="shared" si="112"/>
        <v>0</v>
      </c>
      <c r="X270" s="61">
        <f t="shared" si="112"/>
        <v>0</v>
      </c>
      <c r="Y270" s="61">
        <f t="shared" si="112"/>
        <v>0</v>
      </c>
      <c r="Z270" s="61">
        <f t="shared" si="112"/>
        <v>0</v>
      </c>
      <c r="AA270" s="61">
        <f t="shared" si="112"/>
        <v>1427898</v>
      </c>
      <c r="AB270" s="61">
        <f t="shared" si="112"/>
        <v>0</v>
      </c>
      <c r="AC270" s="61">
        <f t="shared" si="112"/>
        <v>0</v>
      </c>
      <c r="AD270" s="61">
        <f t="shared" si="112"/>
        <v>0</v>
      </c>
      <c r="AE270" s="61">
        <f t="shared" si="112"/>
        <v>0</v>
      </c>
      <c r="AF270" s="61">
        <f t="shared" si="113"/>
        <v>1427898</v>
      </c>
      <c r="AG270" s="56" t="str">
        <f t="shared" si="114"/>
        <v>ok</v>
      </c>
    </row>
    <row r="271" spans="1:33">
      <c r="A271" s="58">
        <v>598</v>
      </c>
      <c r="B271" s="58" t="s">
        <v>273</v>
      </c>
      <c r="C271" s="42" t="s">
        <v>274</v>
      </c>
      <c r="D271" s="42" t="s">
        <v>935</v>
      </c>
      <c r="F271" s="76">
        <v>671832</v>
      </c>
      <c r="H271" s="61">
        <f t="shared" si="111"/>
        <v>0</v>
      </c>
      <c r="I271" s="61">
        <f t="shared" si="111"/>
        <v>0</v>
      </c>
      <c r="J271" s="61">
        <f t="shared" si="111"/>
        <v>0</v>
      </c>
      <c r="K271" s="61">
        <f t="shared" si="111"/>
        <v>0</v>
      </c>
      <c r="L271" s="61">
        <f t="shared" si="111"/>
        <v>0</v>
      </c>
      <c r="M271" s="61">
        <f t="shared" si="111"/>
        <v>0</v>
      </c>
      <c r="N271" s="61">
        <f t="shared" si="111"/>
        <v>0</v>
      </c>
      <c r="O271" s="61">
        <f t="shared" si="111"/>
        <v>0</v>
      </c>
      <c r="P271" s="61">
        <f t="shared" si="111"/>
        <v>0</v>
      </c>
      <c r="Q271" s="61">
        <f t="shared" si="111"/>
        <v>0</v>
      </c>
      <c r="R271" s="61">
        <f t="shared" si="112"/>
        <v>75273.637715902267</v>
      </c>
      <c r="S271" s="61">
        <f t="shared" si="112"/>
        <v>0</v>
      </c>
      <c r="T271" s="61">
        <f t="shared" si="112"/>
        <v>128725.66314504822</v>
      </c>
      <c r="U271" s="61">
        <f t="shared" si="112"/>
        <v>204850.37322344183</v>
      </c>
      <c r="V271" s="61">
        <f t="shared" si="112"/>
        <v>35387.168551612747</v>
      </c>
      <c r="W271" s="61">
        <f t="shared" si="112"/>
        <v>53776.325329268213</v>
      </c>
      <c r="X271" s="61">
        <f t="shared" si="112"/>
        <v>48915.743459200581</v>
      </c>
      <c r="Y271" s="61">
        <f t="shared" si="112"/>
        <v>34209.340340161696</v>
      </c>
      <c r="Z271" s="61">
        <f t="shared" si="112"/>
        <v>16988.99804701746</v>
      </c>
      <c r="AA271" s="61">
        <f t="shared" si="112"/>
        <v>19706.763199018467</v>
      </c>
      <c r="AB271" s="61">
        <f t="shared" si="112"/>
        <v>53997.986989328521</v>
      </c>
      <c r="AC271" s="61">
        <f t="shared" si="112"/>
        <v>0</v>
      </c>
      <c r="AD271" s="61">
        <f t="shared" si="112"/>
        <v>0</v>
      </c>
      <c r="AE271" s="61">
        <f t="shared" si="112"/>
        <v>0</v>
      </c>
      <c r="AF271" s="61">
        <f t="shared" si="113"/>
        <v>671832</v>
      </c>
      <c r="AG271" s="56" t="str">
        <f t="shared" si="114"/>
        <v>ok</v>
      </c>
    </row>
    <row r="272" spans="1:33">
      <c r="A272" s="58"/>
      <c r="B272" s="58"/>
      <c r="F272" s="76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56"/>
    </row>
    <row r="273" spans="1:33">
      <c r="A273" s="58" t="s">
        <v>1021</v>
      </c>
      <c r="B273" s="58"/>
      <c r="C273" s="42" t="s">
        <v>1022</v>
      </c>
      <c r="F273" s="73">
        <f t="shared" ref="F273:M273" si="115">SUM(F263:F272)</f>
        <v>29304928</v>
      </c>
      <c r="G273" s="60">
        <f t="shared" si="115"/>
        <v>0</v>
      </c>
      <c r="H273" s="60">
        <f t="shared" si="115"/>
        <v>0</v>
      </c>
      <c r="I273" s="60">
        <f t="shared" si="115"/>
        <v>0</v>
      </c>
      <c r="J273" s="60">
        <f t="shared" si="115"/>
        <v>0</v>
      </c>
      <c r="K273" s="60">
        <f t="shared" si="115"/>
        <v>0</v>
      </c>
      <c r="L273" s="60">
        <f t="shared" si="115"/>
        <v>0</v>
      </c>
      <c r="M273" s="60">
        <f t="shared" si="115"/>
        <v>0</v>
      </c>
      <c r="N273" s="60">
        <f>SUM(N263:N272)</f>
        <v>0</v>
      </c>
      <c r="O273" s="60">
        <f>SUM(O263:O272)</f>
        <v>0</v>
      </c>
      <c r="P273" s="60">
        <f>SUM(P263:P272)</f>
        <v>0</v>
      </c>
      <c r="Q273" s="60">
        <f t="shared" ref="Q273:AB273" si="116">SUM(Q263:Q272)</f>
        <v>0</v>
      </c>
      <c r="R273" s="60">
        <f t="shared" si="116"/>
        <v>1247875.6471804925</v>
      </c>
      <c r="S273" s="60">
        <f t="shared" si="116"/>
        <v>0</v>
      </c>
      <c r="T273" s="60">
        <f t="shared" si="116"/>
        <v>7721219.9617446288</v>
      </c>
      <c r="U273" s="60">
        <f t="shared" si="116"/>
        <v>11397298.658050381</v>
      </c>
      <c r="V273" s="60">
        <f t="shared" si="116"/>
        <v>2700766.7092797584</v>
      </c>
      <c r="W273" s="60">
        <f t="shared" si="116"/>
        <v>3943962.7680320311</v>
      </c>
      <c r="X273" s="60">
        <f t="shared" si="116"/>
        <v>246982.135858061</v>
      </c>
      <c r="Y273" s="60">
        <f t="shared" si="116"/>
        <v>172727.53813004284</v>
      </c>
      <c r="Z273" s="60">
        <f t="shared" si="116"/>
        <v>16988.99804701746</v>
      </c>
      <c r="AA273" s="60">
        <f t="shared" si="116"/>
        <v>1447604.7631990185</v>
      </c>
      <c r="AB273" s="60">
        <f t="shared" si="116"/>
        <v>409500.82047857082</v>
      </c>
      <c r="AC273" s="60">
        <f>SUM(AC263:AC272)</f>
        <v>0</v>
      </c>
      <c r="AD273" s="60">
        <f>SUM(AD263:AD272)</f>
        <v>0</v>
      </c>
      <c r="AE273" s="60">
        <f>SUM(AE263:AE272)</f>
        <v>0</v>
      </c>
      <c r="AF273" s="61">
        <f>SUM(H273:AE273)</f>
        <v>29304928</v>
      </c>
      <c r="AG273" s="56" t="str">
        <f>IF(ABS(AF273-F273)&lt;1,"ok","err")</f>
        <v>ok</v>
      </c>
    </row>
    <row r="274" spans="1:33">
      <c r="A274" s="58"/>
      <c r="B274" s="58"/>
      <c r="F274" s="76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G274" s="56"/>
    </row>
    <row r="275" spans="1:33">
      <c r="A275" s="58" t="s">
        <v>1154</v>
      </c>
      <c r="B275" s="58"/>
      <c r="F275" s="73">
        <f>F259+F273</f>
        <v>54019516</v>
      </c>
      <c r="G275" s="61">
        <f t="shared" ref="G275:M275" si="117">G259+G273</f>
        <v>0</v>
      </c>
      <c r="H275" s="61">
        <f t="shared" si="117"/>
        <v>0</v>
      </c>
      <c r="I275" s="61">
        <f t="shared" si="117"/>
        <v>0</v>
      </c>
      <c r="J275" s="61">
        <f t="shared" si="117"/>
        <v>0</v>
      </c>
      <c r="K275" s="61">
        <f t="shared" si="117"/>
        <v>0</v>
      </c>
      <c r="L275" s="61">
        <f t="shared" si="117"/>
        <v>0</v>
      </c>
      <c r="M275" s="61">
        <f t="shared" si="117"/>
        <v>0</v>
      </c>
      <c r="N275" s="61">
        <f>N259+N273</f>
        <v>0</v>
      </c>
      <c r="O275" s="61">
        <f>O259+O273</f>
        <v>0</v>
      </c>
      <c r="P275" s="61">
        <f>P259+P273</f>
        <v>0</v>
      </c>
      <c r="Q275" s="61">
        <f t="shared" ref="Q275:AB275" si="118">Q259+Q273</f>
        <v>0</v>
      </c>
      <c r="R275" s="61">
        <f t="shared" si="118"/>
        <v>4886677.3409584481</v>
      </c>
      <c r="S275" s="61">
        <f t="shared" si="118"/>
        <v>0</v>
      </c>
      <c r="T275" s="61">
        <f t="shared" si="118"/>
        <v>10886720.914084699</v>
      </c>
      <c r="U275" s="61">
        <f t="shared" si="118"/>
        <v>16210312.185397595</v>
      </c>
      <c r="V275" s="61">
        <f t="shared" si="118"/>
        <v>3716796.1793296379</v>
      </c>
      <c r="W275" s="61">
        <f t="shared" si="118"/>
        <v>5447555.4697906598</v>
      </c>
      <c r="X275" s="61">
        <f t="shared" si="118"/>
        <v>672706.189899071</v>
      </c>
      <c r="Y275" s="61">
        <f t="shared" si="118"/>
        <v>470458.6575155544</v>
      </c>
      <c r="Z275" s="61">
        <f t="shared" si="118"/>
        <v>164847.83880456683</v>
      </c>
      <c r="AA275" s="61">
        <f t="shared" si="118"/>
        <v>10683984.510086538</v>
      </c>
      <c r="AB275" s="61">
        <f t="shared" si="118"/>
        <v>879456.71413322981</v>
      </c>
      <c r="AC275" s="61">
        <f>AC259+AC273</f>
        <v>0</v>
      </c>
      <c r="AD275" s="61">
        <f>AD259+AD273</f>
        <v>0</v>
      </c>
      <c r="AE275" s="61">
        <f>AE259+AE273</f>
        <v>0</v>
      </c>
      <c r="AF275" s="61">
        <f>SUM(H275:AE275)</f>
        <v>54019516.000000007</v>
      </c>
      <c r="AG275" s="56" t="str">
        <f>IF(ABS(AF275-F275)&lt;1,"ok","err")</f>
        <v>ok</v>
      </c>
    </row>
    <row r="276" spans="1:33">
      <c r="A276" s="58"/>
      <c r="B276" s="58"/>
      <c r="F276" s="76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G276" s="56"/>
    </row>
    <row r="277" spans="1:33">
      <c r="A277" s="58" t="s">
        <v>1155</v>
      </c>
      <c r="B277" s="58"/>
      <c r="F277" s="73">
        <f t="shared" ref="F277:M277" si="119">F275+F241</f>
        <v>70529027</v>
      </c>
      <c r="G277" s="61">
        <f t="shared" si="119"/>
        <v>0</v>
      </c>
      <c r="H277" s="61">
        <f t="shared" si="119"/>
        <v>0</v>
      </c>
      <c r="I277" s="61">
        <f t="shared" si="119"/>
        <v>0</v>
      </c>
      <c r="J277" s="61">
        <f t="shared" si="119"/>
        <v>0</v>
      </c>
      <c r="K277" s="61">
        <f t="shared" si="119"/>
        <v>0</v>
      </c>
      <c r="L277" s="61">
        <f t="shared" si="119"/>
        <v>0</v>
      </c>
      <c r="M277" s="61">
        <f t="shared" si="119"/>
        <v>0</v>
      </c>
      <c r="N277" s="61">
        <f>N275+N241</f>
        <v>16509511</v>
      </c>
      <c r="O277" s="61">
        <f>O275+O241</f>
        <v>0</v>
      </c>
      <c r="P277" s="61">
        <f>P275+P241</f>
        <v>0</v>
      </c>
      <c r="Q277" s="61">
        <f t="shared" ref="Q277:AB277" si="120">Q275+Q241</f>
        <v>0</v>
      </c>
      <c r="R277" s="61">
        <f t="shared" si="120"/>
        <v>4886677.3409584481</v>
      </c>
      <c r="S277" s="61">
        <f t="shared" si="120"/>
        <v>0</v>
      </c>
      <c r="T277" s="61">
        <f t="shared" si="120"/>
        <v>10886720.914084699</v>
      </c>
      <c r="U277" s="61">
        <f t="shared" si="120"/>
        <v>16210312.185397595</v>
      </c>
      <c r="V277" s="61">
        <f t="shared" si="120"/>
        <v>3716796.1793296379</v>
      </c>
      <c r="W277" s="61">
        <f t="shared" si="120"/>
        <v>5447555.4697906598</v>
      </c>
      <c r="X277" s="61">
        <f t="shared" si="120"/>
        <v>672706.189899071</v>
      </c>
      <c r="Y277" s="61">
        <f t="shared" si="120"/>
        <v>470458.6575155544</v>
      </c>
      <c r="Z277" s="61">
        <f t="shared" si="120"/>
        <v>164847.83880456683</v>
      </c>
      <c r="AA277" s="61">
        <f t="shared" si="120"/>
        <v>10683984.510086538</v>
      </c>
      <c r="AB277" s="61">
        <f t="shared" si="120"/>
        <v>879456.71413322981</v>
      </c>
      <c r="AC277" s="61">
        <f>AC275+AC241</f>
        <v>0</v>
      </c>
      <c r="AD277" s="61">
        <f>AD275+AD241</f>
        <v>0</v>
      </c>
      <c r="AE277" s="61">
        <f>AE275+AE241</f>
        <v>0</v>
      </c>
      <c r="AF277" s="61">
        <f>SUM(H277:AE277)</f>
        <v>70529027.000000015</v>
      </c>
      <c r="AG277" s="56" t="str">
        <f>IF(ABS(AF277-F277)&lt;1,"ok","err")</f>
        <v>ok</v>
      </c>
    </row>
    <row r="278" spans="1:33">
      <c r="A278" s="58"/>
      <c r="B278" s="58"/>
      <c r="F278" s="76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G278" s="56"/>
    </row>
    <row r="279" spans="1:33">
      <c r="A279" s="58" t="s">
        <v>276</v>
      </c>
      <c r="B279" s="58"/>
      <c r="C279" s="42" t="s">
        <v>1023</v>
      </c>
      <c r="F279" s="73">
        <f>F223+F241+F275</f>
        <v>580874289.65152061</v>
      </c>
      <c r="G279" s="60">
        <f>G277+G221</f>
        <v>0</v>
      </c>
      <c r="H279" s="60">
        <f t="shared" ref="H279:M279" si="121">H223+H241+H275</f>
        <v>22381959.218989</v>
      </c>
      <c r="I279" s="60">
        <f t="shared" si="121"/>
        <v>23446518.932840079</v>
      </c>
      <c r="J279" s="60">
        <f t="shared" si="121"/>
        <v>19272959.500648879</v>
      </c>
      <c r="K279" s="60">
        <f t="shared" si="121"/>
        <v>445243824.99904263</v>
      </c>
      <c r="L279" s="60">
        <f t="shared" si="121"/>
        <v>0</v>
      </c>
      <c r="M279" s="60">
        <f t="shared" si="121"/>
        <v>0</v>
      </c>
      <c r="N279" s="60">
        <f>N223+N241+N275</f>
        <v>16509511</v>
      </c>
      <c r="O279" s="60">
        <f>O223+O241+O275</f>
        <v>0</v>
      </c>
      <c r="P279" s="60">
        <f>P223+P241+P275</f>
        <v>0</v>
      </c>
      <c r="Q279" s="60">
        <f t="shared" ref="Q279:AB279" si="122">Q223+Q241+Q275</f>
        <v>0</v>
      </c>
      <c r="R279" s="60">
        <f t="shared" si="122"/>
        <v>4886677.3409584481</v>
      </c>
      <c r="S279" s="60">
        <f t="shared" si="122"/>
        <v>0</v>
      </c>
      <c r="T279" s="60">
        <f t="shared" si="122"/>
        <v>10886720.914084699</v>
      </c>
      <c r="U279" s="60">
        <f t="shared" si="122"/>
        <v>16210312.185397595</v>
      </c>
      <c r="V279" s="60">
        <f t="shared" si="122"/>
        <v>3716796.1793296379</v>
      </c>
      <c r="W279" s="60">
        <f t="shared" si="122"/>
        <v>5447555.4697906598</v>
      </c>
      <c r="X279" s="60">
        <f t="shared" si="122"/>
        <v>672706.189899071</v>
      </c>
      <c r="Y279" s="60">
        <f t="shared" si="122"/>
        <v>470458.6575155544</v>
      </c>
      <c r="Z279" s="60">
        <f t="shared" si="122"/>
        <v>164847.83880456683</v>
      </c>
      <c r="AA279" s="60">
        <f t="shared" si="122"/>
        <v>10683984.510086538</v>
      </c>
      <c r="AB279" s="60">
        <f t="shared" si="122"/>
        <v>879456.71413322981</v>
      </c>
      <c r="AC279" s="60">
        <f>AC223+AC241+AC275</f>
        <v>0</v>
      </c>
      <c r="AD279" s="60">
        <f>AD223+AD241+AD275</f>
        <v>0</v>
      </c>
      <c r="AE279" s="60">
        <f>AE223+AE241+AE275</f>
        <v>0</v>
      </c>
      <c r="AF279" s="61">
        <f>SUM(H279:AE279)</f>
        <v>580874289.65152073</v>
      </c>
      <c r="AG279" s="56" t="str">
        <f>IF(ABS(AF279-F279)&lt;1,"ok","err")</f>
        <v>ok</v>
      </c>
    </row>
    <row r="280" spans="1:33" ht="15">
      <c r="A280" s="63"/>
      <c r="B280" s="58"/>
      <c r="F280" s="76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G280" s="56"/>
    </row>
    <row r="281" spans="1:33" ht="15">
      <c r="A281" s="63"/>
      <c r="B281" s="58"/>
      <c r="F281" s="76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G281" s="56"/>
    </row>
    <row r="282" spans="1:33" ht="15">
      <c r="A282" s="57" t="s">
        <v>1024</v>
      </c>
      <c r="B282" s="58"/>
      <c r="F282" s="76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G282" s="56"/>
    </row>
    <row r="283" spans="1:33" ht="15">
      <c r="A283" s="63"/>
      <c r="B283" s="58"/>
      <c r="F283" s="76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G283" s="56"/>
    </row>
    <row r="284" spans="1:33" ht="15">
      <c r="A284" s="63" t="s">
        <v>1025</v>
      </c>
      <c r="B284" s="58"/>
      <c r="F284" s="76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G284" s="56"/>
    </row>
    <row r="285" spans="1:33">
      <c r="A285" s="58">
        <v>901</v>
      </c>
      <c r="B285" s="58" t="s">
        <v>1026</v>
      </c>
      <c r="C285" s="42" t="s">
        <v>1027</v>
      </c>
      <c r="D285" s="42" t="s">
        <v>662</v>
      </c>
      <c r="F285" s="73">
        <v>1267536.8055433794</v>
      </c>
      <c r="H285" s="61">
        <f t="shared" ref="H285:Q289" si="123">IF(VLOOKUP($D285,$C$6:$AE$653,H$2,)=0,0,((VLOOKUP($D285,$C$6:$AE$653,H$2,)/VLOOKUP($D285,$C$6:$AE$653,4,))*$F285))</f>
        <v>0</v>
      </c>
      <c r="I285" s="61">
        <f t="shared" si="123"/>
        <v>0</v>
      </c>
      <c r="J285" s="61">
        <f t="shared" si="123"/>
        <v>0</v>
      </c>
      <c r="K285" s="61">
        <f t="shared" si="123"/>
        <v>0</v>
      </c>
      <c r="L285" s="61">
        <f t="shared" si="123"/>
        <v>0</v>
      </c>
      <c r="M285" s="61">
        <f t="shared" si="123"/>
        <v>0</v>
      </c>
      <c r="N285" s="61">
        <f t="shared" si="123"/>
        <v>0</v>
      </c>
      <c r="O285" s="61">
        <f t="shared" si="123"/>
        <v>0</v>
      </c>
      <c r="P285" s="61">
        <f t="shared" si="123"/>
        <v>0</v>
      </c>
      <c r="Q285" s="61">
        <f t="shared" si="123"/>
        <v>0</v>
      </c>
      <c r="R285" s="61">
        <f t="shared" ref="R285:AE289" si="124">IF(VLOOKUP($D285,$C$6:$AE$653,R$2,)=0,0,((VLOOKUP($D285,$C$6:$AE$653,R$2,)/VLOOKUP($D285,$C$6:$AE$653,4,))*$F285))</f>
        <v>0</v>
      </c>
      <c r="S285" s="61">
        <f t="shared" si="124"/>
        <v>0</v>
      </c>
      <c r="T285" s="61">
        <f t="shared" si="124"/>
        <v>0</v>
      </c>
      <c r="U285" s="61">
        <f t="shared" si="124"/>
        <v>0</v>
      </c>
      <c r="V285" s="61">
        <f t="shared" si="124"/>
        <v>0</v>
      </c>
      <c r="W285" s="61">
        <f t="shared" si="124"/>
        <v>0</v>
      </c>
      <c r="X285" s="61">
        <f t="shared" si="124"/>
        <v>0</v>
      </c>
      <c r="Y285" s="61">
        <f t="shared" si="124"/>
        <v>0</v>
      </c>
      <c r="Z285" s="61">
        <f t="shared" si="124"/>
        <v>0</v>
      </c>
      <c r="AA285" s="61">
        <f t="shared" si="124"/>
        <v>0</v>
      </c>
      <c r="AB285" s="61">
        <f t="shared" si="124"/>
        <v>0</v>
      </c>
      <c r="AC285" s="61">
        <f t="shared" si="124"/>
        <v>1267536.8055433794</v>
      </c>
      <c r="AD285" s="61">
        <f t="shared" si="124"/>
        <v>0</v>
      </c>
      <c r="AE285" s="61">
        <f t="shared" si="124"/>
        <v>0</v>
      </c>
      <c r="AF285" s="61">
        <f>SUM(H285:AE285)</f>
        <v>1267536.8055433794</v>
      </c>
      <c r="AG285" s="56" t="str">
        <f>IF(ABS(AF285-F285)&lt;1,"ok","err")</f>
        <v>ok</v>
      </c>
    </row>
    <row r="286" spans="1:33">
      <c r="A286" s="58">
        <v>902</v>
      </c>
      <c r="B286" s="58" t="s">
        <v>1029</v>
      </c>
      <c r="C286" s="42" t="s">
        <v>1030</v>
      </c>
      <c r="D286" s="42" t="s">
        <v>662</v>
      </c>
      <c r="F286" s="76">
        <v>2546374.3200000003</v>
      </c>
      <c r="H286" s="61">
        <f t="shared" si="123"/>
        <v>0</v>
      </c>
      <c r="I286" s="61">
        <f t="shared" si="123"/>
        <v>0</v>
      </c>
      <c r="J286" s="61">
        <f t="shared" si="123"/>
        <v>0</v>
      </c>
      <c r="K286" s="61">
        <f t="shared" si="123"/>
        <v>0</v>
      </c>
      <c r="L286" s="61">
        <f t="shared" si="123"/>
        <v>0</v>
      </c>
      <c r="M286" s="61">
        <f t="shared" si="123"/>
        <v>0</v>
      </c>
      <c r="N286" s="61">
        <f t="shared" si="123"/>
        <v>0</v>
      </c>
      <c r="O286" s="61">
        <f t="shared" si="123"/>
        <v>0</v>
      </c>
      <c r="P286" s="61">
        <f t="shared" si="123"/>
        <v>0</v>
      </c>
      <c r="Q286" s="61">
        <f t="shared" si="123"/>
        <v>0</v>
      </c>
      <c r="R286" s="61">
        <f t="shared" si="124"/>
        <v>0</v>
      </c>
      <c r="S286" s="61">
        <f t="shared" si="124"/>
        <v>0</v>
      </c>
      <c r="T286" s="61">
        <f t="shared" si="124"/>
        <v>0</v>
      </c>
      <c r="U286" s="61">
        <f t="shared" si="124"/>
        <v>0</v>
      </c>
      <c r="V286" s="61">
        <f t="shared" si="124"/>
        <v>0</v>
      </c>
      <c r="W286" s="61">
        <f t="shared" si="124"/>
        <v>0</v>
      </c>
      <c r="X286" s="61">
        <f t="shared" si="124"/>
        <v>0</v>
      </c>
      <c r="Y286" s="61">
        <f t="shared" si="124"/>
        <v>0</v>
      </c>
      <c r="Z286" s="61">
        <f t="shared" si="124"/>
        <v>0</v>
      </c>
      <c r="AA286" s="61">
        <f t="shared" si="124"/>
        <v>0</v>
      </c>
      <c r="AB286" s="61">
        <f t="shared" si="124"/>
        <v>0</v>
      </c>
      <c r="AC286" s="61">
        <f t="shared" si="124"/>
        <v>2546374.3200000003</v>
      </c>
      <c r="AD286" s="61">
        <f t="shared" si="124"/>
        <v>0</v>
      </c>
      <c r="AE286" s="61">
        <f t="shared" si="124"/>
        <v>0</v>
      </c>
      <c r="AF286" s="61">
        <f>SUM(H286:AE286)</f>
        <v>2546374.3200000003</v>
      </c>
      <c r="AG286" s="56" t="str">
        <f>IF(ABS(AF286-F286)&lt;1,"ok","err")</f>
        <v>ok</v>
      </c>
    </row>
    <row r="287" spans="1:33">
      <c r="A287" s="58">
        <v>903</v>
      </c>
      <c r="B287" s="58" t="s">
        <v>29</v>
      </c>
      <c r="C287" s="42" t="s">
        <v>1031</v>
      </c>
      <c r="D287" s="42" t="s">
        <v>662</v>
      </c>
      <c r="F287" s="76">
        <v>7699623.5280121109</v>
      </c>
      <c r="H287" s="61">
        <f t="shared" si="123"/>
        <v>0</v>
      </c>
      <c r="I287" s="61">
        <f t="shared" si="123"/>
        <v>0</v>
      </c>
      <c r="J287" s="61">
        <f t="shared" si="123"/>
        <v>0</v>
      </c>
      <c r="K287" s="61">
        <f t="shared" si="123"/>
        <v>0</v>
      </c>
      <c r="L287" s="61">
        <f t="shared" si="123"/>
        <v>0</v>
      </c>
      <c r="M287" s="61">
        <f t="shared" si="123"/>
        <v>0</v>
      </c>
      <c r="N287" s="61">
        <f t="shared" si="123"/>
        <v>0</v>
      </c>
      <c r="O287" s="61">
        <f t="shared" si="123"/>
        <v>0</v>
      </c>
      <c r="P287" s="61">
        <f t="shared" si="123"/>
        <v>0</v>
      </c>
      <c r="Q287" s="61">
        <f t="shared" si="123"/>
        <v>0</v>
      </c>
      <c r="R287" s="61">
        <f t="shared" si="124"/>
        <v>0</v>
      </c>
      <c r="S287" s="61">
        <f t="shared" si="124"/>
        <v>0</v>
      </c>
      <c r="T287" s="61">
        <f t="shared" si="124"/>
        <v>0</v>
      </c>
      <c r="U287" s="61">
        <f t="shared" si="124"/>
        <v>0</v>
      </c>
      <c r="V287" s="61">
        <f t="shared" si="124"/>
        <v>0</v>
      </c>
      <c r="W287" s="61">
        <f t="shared" si="124"/>
        <v>0</v>
      </c>
      <c r="X287" s="61">
        <f t="shared" si="124"/>
        <v>0</v>
      </c>
      <c r="Y287" s="61">
        <f t="shared" si="124"/>
        <v>0</v>
      </c>
      <c r="Z287" s="61">
        <f t="shared" si="124"/>
        <v>0</v>
      </c>
      <c r="AA287" s="61">
        <f t="shared" si="124"/>
        <v>0</v>
      </c>
      <c r="AB287" s="61">
        <f t="shared" si="124"/>
        <v>0</v>
      </c>
      <c r="AC287" s="61">
        <f t="shared" si="124"/>
        <v>7699623.5280121109</v>
      </c>
      <c r="AD287" s="61">
        <f t="shared" si="124"/>
        <v>0</v>
      </c>
      <c r="AE287" s="61">
        <f t="shared" si="124"/>
        <v>0</v>
      </c>
      <c r="AF287" s="61">
        <f>SUM(H287:AE287)</f>
        <v>7699623.5280121109</v>
      </c>
      <c r="AG287" s="56" t="str">
        <f>IF(ABS(AF287-F287)&lt;1,"ok","err")</f>
        <v>ok</v>
      </c>
    </row>
    <row r="288" spans="1:33">
      <c r="A288" s="58">
        <v>904</v>
      </c>
      <c r="B288" s="58" t="s">
        <v>1032</v>
      </c>
      <c r="C288" s="42" t="s">
        <v>1033</v>
      </c>
      <c r="D288" s="42" t="s">
        <v>662</v>
      </c>
      <c r="F288" s="76">
        <v>2477177.410444241</v>
      </c>
      <c r="H288" s="61">
        <f t="shared" si="123"/>
        <v>0</v>
      </c>
      <c r="I288" s="61">
        <f t="shared" si="123"/>
        <v>0</v>
      </c>
      <c r="J288" s="61">
        <f t="shared" si="123"/>
        <v>0</v>
      </c>
      <c r="K288" s="61">
        <f t="shared" si="123"/>
        <v>0</v>
      </c>
      <c r="L288" s="61">
        <f t="shared" si="123"/>
        <v>0</v>
      </c>
      <c r="M288" s="61">
        <f t="shared" si="123"/>
        <v>0</v>
      </c>
      <c r="N288" s="61">
        <f t="shared" si="123"/>
        <v>0</v>
      </c>
      <c r="O288" s="61">
        <f t="shared" si="123"/>
        <v>0</v>
      </c>
      <c r="P288" s="61">
        <f t="shared" si="123"/>
        <v>0</v>
      </c>
      <c r="Q288" s="61">
        <f t="shared" si="123"/>
        <v>0</v>
      </c>
      <c r="R288" s="61">
        <f t="shared" si="124"/>
        <v>0</v>
      </c>
      <c r="S288" s="61">
        <f t="shared" si="124"/>
        <v>0</v>
      </c>
      <c r="T288" s="61">
        <f t="shared" si="124"/>
        <v>0</v>
      </c>
      <c r="U288" s="61">
        <f t="shared" si="124"/>
        <v>0</v>
      </c>
      <c r="V288" s="61">
        <f t="shared" si="124"/>
        <v>0</v>
      </c>
      <c r="W288" s="61">
        <f t="shared" si="124"/>
        <v>0</v>
      </c>
      <c r="X288" s="61">
        <f t="shared" si="124"/>
        <v>0</v>
      </c>
      <c r="Y288" s="61">
        <f t="shared" si="124"/>
        <v>0</v>
      </c>
      <c r="Z288" s="61">
        <f t="shared" si="124"/>
        <v>0</v>
      </c>
      <c r="AA288" s="61">
        <f t="shared" si="124"/>
        <v>0</v>
      </c>
      <c r="AB288" s="61">
        <f t="shared" si="124"/>
        <v>0</v>
      </c>
      <c r="AC288" s="61">
        <f t="shared" si="124"/>
        <v>2477177.410444241</v>
      </c>
      <c r="AD288" s="61">
        <f t="shared" si="124"/>
        <v>0</v>
      </c>
      <c r="AE288" s="61">
        <f t="shared" si="124"/>
        <v>0</v>
      </c>
      <c r="AF288" s="61">
        <f>SUM(H288:AE288)</f>
        <v>2477177.410444241</v>
      </c>
      <c r="AG288" s="56" t="str">
        <f>IF(ABS(AF288-F288)&lt;1,"ok","err")</f>
        <v>ok</v>
      </c>
    </row>
    <row r="289" spans="1:33">
      <c r="A289" s="58">
        <v>905</v>
      </c>
      <c r="B289" s="58" t="s">
        <v>30</v>
      </c>
      <c r="C289" s="42" t="s">
        <v>1031</v>
      </c>
      <c r="D289" s="42" t="s">
        <v>662</v>
      </c>
      <c r="F289" s="76">
        <v>1288</v>
      </c>
      <c r="H289" s="61">
        <f t="shared" si="123"/>
        <v>0</v>
      </c>
      <c r="I289" s="61">
        <f t="shared" si="123"/>
        <v>0</v>
      </c>
      <c r="J289" s="61">
        <f t="shared" si="123"/>
        <v>0</v>
      </c>
      <c r="K289" s="61">
        <f t="shared" si="123"/>
        <v>0</v>
      </c>
      <c r="L289" s="61">
        <f t="shared" si="123"/>
        <v>0</v>
      </c>
      <c r="M289" s="61">
        <f t="shared" si="123"/>
        <v>0</v>
      </c>
      <c r="N289" s="61">
        <f t="shared" si="123"/>
        <v>0</v>
      </c>
      <c r="O289" s="61">
        <f t="shared" si="123"/>
        <v>0</v>
      </c>
      <c r="P289" s="61">
        <f t="shared" si="123"/>
        <v>0</v>
      </c>
      <c r="Q289" s="61">
        <f t="shared" si="123"/>
        <v>0</v>
      </c>
      <c r="R289" s="61">
        <f t="shared" si="124"/>
        <v>0</v>
      </c>
      <c r="S289" s="61">
        <f t="shared" si="124"/>
        <v>0</v>
      </c>
      <c r="T289" s="61">
        <f t="shared" si="124"/>
        <v>0</v>
      </c>
      <c r="U289" s="61">
        <f t="shared" si="124"/>
        <v>0</v>
      </c>
      <c r="V289" s="61">
        <f t="shared" si="124"/>
        <v>0</v>
      </c>
      <c r="W289" s="61">
        <f t="shared" si="124"/>
        <v>0</v>
      </c>
      <c r="X289" s="61">
        <f t="shared" si="124"/>
        <v>0</v>
      </c>
      <c r="Y289" s="61">
        <f t="shared" si="124"/>
        <v>0</v>
      </c>
      <c r="Z289" s="61">
        <f t="shared" si="124"/>
        <v>0</v>
      </c>
      <c r="AA289" s="61">
        <f t="shared" si="124"/>
        <v>0</v>
      </c>
      <c r="AB289" s="61">
        <f t="shared" si="124"/>
        <v>0</v>
      </c>
      <c r="AC289" s="61">
        <f t="shared" si="124"/>
        <v>1288</v>
      </c>
      <c r="AD289" s="61">
        <f t="shared" si="124"/>
        <v>0</v>
      </c>
      <c r="AE289" s="61">
        <f t="shared" si="124"/>
        <v>0</v>
      </c>
      <c r="AF289" s="61">
        <f>SUM(H289:AE289)</f>
        <v>1288</v>
      </c>
      <c r="AG289" s="56" t="str">
        <f>IF(ABS(AF289-F289)&lt;1,"ok","err")</f>
        <v>ok</v>
      </c>
    </row>
    <row r="290" spans="1:33" ht="15">
      <c r="A290" s="63"/>
      <c r="B290" s="58"/>
      <c r="F290" s="76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56"/>
    </row>
    <row r="291" spans="1:33">
      <c r="A291" s="58" t="s">
        <v>1034</v>
      </c>
      <c r="B291" s="58"/>
      <c r="C291" s="42" t="s">
        <v>1035</v>
      </c>
      <c r="F291" s="73">
        <f t="shared" ref="F291:M291" si="125">SUM(F285:F290)</f>
        <v>13992000.063999731</v>
      </c>
      <c r="G291" s="60">
        <f t="shared" si="125"/>
        <v>0</v>
      </c>
      <c r="H291" s="60">
        <f t="shared" si="125"/>
        <v>0</v>
      </c>
      <c r="I291" s="60">
        <f t="shared" si="125"/>
        <v>0</v>
      </c>
      <c r="J291" s="60">
        <f t="shared" si="125"/>
        <v>0</v>
      </c>
      <c r="K291" s="60">
        <f t="shared" si="125"/>
        <v>0</v>
      </c>
      <c r="L291" s="60">
        <f t="shared" si="125"/>
        <v>0</v>
      </c>
      <c r="M291" s="60">
        <f t="shared" si="125"/>
        <v>0</v>
      </c>
      <c r="N291" s="60">
        <f>SUM(N285:N290)</f>
        <v>0</v>
      </c>
      <c r="O291" s="60">
        <f>SUM(O285:O290)</f>
        <v>0</v>
      </c>
      <c r="P291" s="60">
        <f>SUM(P285:P290)</f>
        <v>0</v>
      </c>
      <c r="Q291" s="60">
        <f t="shared" ref="Q291:AB291" si="126">SUM(Q285:Q290)</f>
        <v>0</v>
      </c>
      <c r="R291" s="60">
        <f t="shared" si="126"/>
        <v>0</v>
      </c>
      <c r="S291" s="60">
        <f t="shared" si="126"/>
        <v>0</v>
      </c>
      <c r="T291" s="60">
        <f t="shared" si="126"/>
        <v>0</v>
      </c>
      <c r="U291" s="60">
        <f t="shared" si="126"/>
        <v>0</v>
      </c>
      <c r="V291" s="60">
        <f t="shared" si="126"/>
        <v>0</v>
      </c>
      <c r="W291" s="60">
        <f t="shared" si="126"/>
        <v>0</v>
      </c>
      <c r="X291" s="60">
        <f t="shared" si="126"/>
        <v>0</v>
      </c>
      <c r="Y291" s="60">
        <f t="shared" si="126"/>
        <v>0</v>
      </c>
      <c r="Z291" s="60">
        <f t="shared" si="126"/>
        <v>0</v>
      </c>
      <c r="AA291" s="60">
        <f t="shared" si="126"/>
        <v>0</v>
      </c>
      <c r="AB291" s="60">
        <f t="shared" si="126"/>
        <v>0</v>
      </c>
      <c r="AC291" s="60">
        <f>SUM(AC285:AC290)</f>
        <v>13992000.063999731</v>
      </c>
      <c r="AD291" s="60">
        <f>SUM(AD285:AD290)</f>
        <v>0</v>
      </c>
      <c r="AE291" s="60">
        <f>SUM(AE285:AE290)</f>
        <v>0</v>
      </c>
      <c r="AF291" s="61">
        <f>SUM(H291:AE291)</f>
        <v>13992000.063999731</v>
      </c>
      <c r="AG291" s="56" t="str">
        <f>IF(ABS(AF291-F291)&lt;1,"ok","err")</f>
        <v>ok</v>
      </c>
    </row>
    <row r="292" spans="1:33">
      <c r="A292" s="58"/>
      <c r="B292" s="58"/>
      <c r="F292" s="76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G292" s="56"/>
    </row>
    <row r="293" spans="1:33" ht="15">
      <c r="A293" s="63" t="s">
        <v>1036</v>
      </c>
      <c r="B293" s="58"/>
      <c r="F293" s="76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G293" s="56"/>
    </row>
    <row r="294" spans="1:33">
      <c r="A294" s="58">
        <v>907</v>
      </c>
      <c r="B294" s="58" t="s">
        <v>1157</v>
      </c>
      <c r="C294" s="42" t="s">
        <v>1037</v>
      </c>
      <c r="D294" s="42" t="s">
        <v>663</v>
      </c>
      <c r="F294" s="73">
        <v>364585.26</v>
      </c>
      <c r="H294" s="61">
        <f t="shared" ref="H294:Q304" si="127">IF(VLOOKUP($D294,$C$6:$AE$653,H$2,)=0,0,((VLOOKUP($D294,$C$6:$AE$653,H$2,)/VLOOKUP($D294,$C$6:$AE$653,4,))*$F294))</f>
        <v>0</v>
      </c>
      <c r="I294" s="61">
        <f t="shared" si="127"/>
        <v>0</v>
      </c>
      <c r="J294" s="61">
        <f t="shared" si="127"/>
        <v>0</v>
      </c>
      <c r="K294" s="61">
        <f t="shared" si="127"/>
        <v>0</v>
      </c>
      <c r="L294" s="61">
        <f t="shared" si="127"/>
        <v>0</v>
      </c>
      <c r="M294" s="61">
        <f t="shared" si="127"/>
        <v>0</v>
      </c>
      <c r="N294" s="61">
        <f t="shared" si="127"/>
        <v>0</v>
      </c>
      <c r="O294" s="61">
        <f t="shared" si="127"/>
        <v>0</v>
      </c>
      <c r="P294" s="61">
        <f t="shared" si="127"/>
        <v>0</v>
      </c>
      <c r="Q294" s="61">
        <f t="shared" si="127"/>
        <v>0</v>
      </c>
      <c r="R294" s="61">
        <f t="shared" ref="R294:AE304" si="128">IF(VLOOKUP($D294,$C$6:$AE$653,R$2,)=0,0,((VLOOKUP($D294,$C$6:$AE$653,R$2,)/VLOOKUP($D294,$C$6:$AE$653,4,))*$F294))</f>
        <v>0</v>
      </c>
      <c r="S294" s="61">
        <f t="shared" si="128"/>
        <v>0</v>
      </c>
      <c r="T294" s="61">
        <f t="shared" si="128"/>
        <v>0</v>
      </c>
      <c r="U294" s="61">
        <f t="shared" si="128"/>
        <v>0</v>
      </c>
      <c r="V294" s="61">
        <f t="shared" si="128"/>
        <v>0</v>
      </c>
      <c r="W294" s="61">
        <f t="shared" si="128"/>
        <v>0</v>
      </c>
      <c r="X294" s="61">
        <f t="shared" si="128"/>
        <v>0</v>
      </c>
      <c r="Y294" s="61">
        <f t="shared" si="128"/>
        <v>0</v>
      </c>
      <c r="Z294" s="61">
        <f t="shared" si="128"/>
        <v>0</v>
      </c>
      <c r="AA294" s="61">
        <f t="shared" si="128"/>
        <v>0</v>
      </c>
      <c r="AB294" s="61">
        <f t="shared" si="128"/>
        <v>0</v>
      </c>
      <c r="AC294" s="61">
        <f t="shared" si="128"/>
        <v>0</v>
      </c>
      <c r="AD294" s="61">
        <f t="shared" si="128"/>
        <v>364585.26</v>
      </c>
      <c r="AE294" s="61">
        <f t="shared" si="128"/>
        <v>0</v>
      </c>
      <c r="AF294" s="61">
        <f t="shared" ref="AF294:AF304" si="129">SUM(H294:AE294)</f>
        <v>364585.26</v>
      </c>
      <c r="AG294" s="56" t="str">
        <f t="shared" ref="AG294:AG304" si="130">IF(ABS(AF294-F294)&lt;1,"ok","err")</f>
        <v>ok</v>
      </c>
    </row>
    <row r="295" spans="1:33">
      <c r="A295" s="58">
        <v>908</v>
      </c>
      <c r="B295" s="58" t="s">
        <v>1039</v>
      </c>
      <c r="C295" s="42" t="s">
        <v>1040</v>
      </c>
      <c r="D295" s="42" t="s">
        <v>663</v>
      </c>
      <c r="F295" s="76">
        <v>289821.47999998368</v>
      </c>
      <c r="H295" s="61">
        <f t="shared" si="127"/>
        <v>0</v>
      </c>
      <c r="I295" s="61">
        <f t="shared" si="127"/>
        <v>0</v>
      </c>
      <c r="J295" s="61">
        <f t="shared" si="127"/>
        <v>0</v>
      </c>
      <c r="K295" s="61">
        <f t="shared" si="127"/>
        <v>0</v>
      </c>
      <c r="L295" s="61">
        <f t="shared" si="127"/>
        <v>0</v>
      </c>
      <c r="M295" s="61">
        <f t="shared" si="127"/>
        <v>0</v>
      </c>
      <c r="N295" s="61">
        <f t="shared" si="127"/>
        <v>0</v>
      </c>
      <c r="O295" s="61">
        <f t="shared" si="127"/>
        <v>0</v>
      </c>
      <c r="P295" s="61">
        <f t="shared" si="127"/>
        <v>0</v>
      </c>
      <c r="Q295" s="61">
        <f t="shared" si="127"/>
        <v>0</v>
      </c>
      <c r="R295" s="61">
        <f t="shared" si="128"/>
        <v>0</v>
      </c>
      <c r="S295" s="61">
        <f t="shared" si="128"/>
        <v>0</v>
      </c>
      <c r="T295" s="61">
        <f t="shared" si="128"/>
        <v>0</v>
      </c>
      <c r="U295" s="61">
        <f t="shared" si="128"/>
        <v>0</v>
      </c>
      <c r="V295" s="61">
        <f t="shared" si="128"/>
        <v>0</v>
      </c>
      <c r="W295" s="61">
        <f t="shared" si="128"/>
        <v>0</v>
      </c>
      <c r="X295" s="61">
        <f t="shared" si="128"/>
        <v>0</v>
      </c>
      <c r="Y295" s="61">
        <f t="shared" si="128"/>
        <v>0</v>
      </c>
      <c r="Z295" s="61">
        <f t="shared" si="128"/>
        <v>0</v>
      </c>
      <c r="AA295" s="61">
        <f t="shared" si="128"/>
        <v>0</v>
      </c>
      <c r="AB295" s="61">
        <f t="shared" si="128"/>
        <v>0</v>
      </c>
      <c r="AC295" s="61">
        <f t="shared" si="128"/>
        <v>0</v>
      </c>
      <c r="AD295" s="61">
        <f t="shared" si="128"/>
        <v>289821.47999998368</v>
      </c>
      <c r="AE295" s="61">
        <f t="shared" si="128"/>
        <v>0</v>
      </c>
      <c r="AF295" s="61">
        <f t="shared" si="129"/>
        <v>289821.47999998368</v>
      </c>
      <c r="AG295" s="56" t="str">
        <f t="shared" si="130"/>
        <v>ok</v>
      </c>
    </row>
    <row r="296" spans="1:33">
      <c r="A296" s="58">
        <v>908</v>
      </c>
      <c r="B296" s="58" t="s">
        <v>184</v>
      </c>
      <c r="C296" s="42" t="s">
        <v>32</v>
      </c>
      <c r="D296" s="42" t="s">
        <v>663</v>
      </c>
      <c r="F296" s="76"/>
      <c r="H296" s="61">
        <f t="shared" si="127"/>
        <v>0</v>
      </c>
      <c r="I296" s="61">
        <f t="shared" si="127"/>
        <v>0</v>
      </c>
      <c r="J296" s="61">
        <f t="shared" si="127"/>
        <v>0</v>
      </c>
      <c r="K296" s="61">
        <f t="shared" si="127"/>
        <v>0</v>
      </c>
      <c r="L296" s="61">
        <f t="shared" si="127"/>
        <v>0</v>
      </c>
      <c r="M296" s="61">
        <f t="shared" si="127"/>
        <v>0</v>
      </c>
      <c r="N296" s="61">
        <f t="shared" si="127"/>
        <v>0</v>
      </c>
      <c r="O296" s="61">
        <f t="shared" si="127"/>
        <v>0</v>
      </c>
      <c r="P296" s="61">
        <f t="shared" si="127"/>
        <v>0</v>
      </c>
      <c r="Q296" s="61">
        <f t="shared" si="127"/>
        <v>0</v>
      </c>
      <c r="R296" s="61">
        <f t="shared" si="128"/>
        <v>0</v>
      </c>
      <c r="S296" s="61">
        <f t="shared" si="128"/>
        <v>0</v>
      </c>
      <c r="T296" s="61">
        <f t="shared" si="128"/>
        <v>0</v>
      </c>
      <c r="U296" s="61">
        <f t="shared" si="128"/>
        <v>0</v>
      </c>
      <c r="V296" s="61">
        <f t="shared" si="128"/>
        <v>0</v>
      </c>
      <c r="W296" s="61">
        <f t="shared" si="128"/>
        <v>0</v>
      </c>
      <c r="X296" s="61">
        <f t="shared" si="128"/>
        <v>0</v>
      </c>
      <c r="Y296" s="61">
        <f t="shared" si="128"/>
        <v>0</v>
      </c>
      <c r="Z296" s="61">
        <f t="shared" si="128"/>
        <v>0</v>
      </c>
      <c r="AA296" s="61">
        <f t="shared" si="128"/>
        <v>0</v>
      </c>
      <c r="AB296" s="61">
        <f t="shared" si="128"/>
        <v>0</v>
      </c>
      <c r="AC296" s="61">
        <f t="shared" si="128"/>
        <v>0</v>
      </c>
      <c r="AD296" s="61">
        <f t="shared" si="128"/>
        <v>0</v>
      </c>
      <c r="AE296" s="61">
        <f t="shared" si="128"/>
        <v>0</v>
      </c>
      <c r="AF296" s="61">
        <f t="shared" si="129"/>
        <v>0</v>
      </c>
      <c r="AG296" s="56" t="str">
        <f t="shared" si="130"/>
        <v>ok</v>
      </c>
    </row>
    <row r="297" spans="1:33">
      <c r="A297" s="58">
        <v>909</v>
      </c>
      <c r="B297" s="58" t="s">
        <v>1041</v>
      </c>
      <c r="C297" s="42" t="s">
        <v>1042</v>
      </c>
      <c r="D297" s="42" t="s">
        <v>663</v>
      </c>
      <c r="F297" s="76">
        <v>257471.76</v>
      </c>
      <c r="H297" s="61">
        <f t="shared" si="127"/>
        <v>0</v>
      </c>
      <c r="I297" s="61">
        <f t="shared" si="127"/>
        <v>0</v>
      </c>
      <c r="J297" s="61">
        <f t="shared" si="127"/>
        <v>0</v>
      </c>
      <c r="K297" s="61">
        <f t="shared" si="127"/>
        <v>0</v>
      </c>
      <c r="L297" s="61">
        <f t="shared" si="127"/>
        <v>0</v>
      </c>
      <c r="M297" s="61">
        <f t="shared" si="127"/>
        <v>0</v>
      </c>
      <c r="N297" s="61">
        <f t="shared" si="127"/>
        <v>0</v>
      </c>
      <c r="O297" s="61">
        <f t="shared" si="127"/>
        <v>0</v>
      </c>
      <c r="P297" s="61">
        <f t="shared" si="127"/>
        <v>0</v>
      </c>
      <c r="Q297" s="61">
        <f t="shared" si="127"/>
        <v>0</v>
      </c>
      <c r="R297" s="61">
        <f t="shared" si="128"/>
        <v>0</v>
      </c>
      <c r="S297" s="61">
        <f t="shared" si="128"/>
        <v>0</v>
      </c>
      <c r="T297" s="61">
        <f t="shared" si="128"/>
        <v>0</v>
      </c>
      <c r="U297" s="61">
        <f t="shared" si="128"/>
        <v>0</v>
      </c>
      <c r="V297" s="61">
        <f t="shared" si="128"/>
        <v>0</v>
      </c>
      <c r="W297" s="61">
        <f t="shared" si="128"/>
        <v>0</v>
      </c>
      <c r="X297" s="61">
        <f t="shared" si="128"/>
        <v>0</v>
      </c>
      <c r="Y297" s="61">
        <f t="shared" si="128"/>
        <v>0</v>
      </c>
      <c r="Z297" s="61">
        <f t="shared" si="128"/>
        <v>0</v>
      </c>
      <c r="AA297" s="61">
        <f t="shared" si="128"/>
        <v>0</v>
      </c>
      <c r="AB297" s="61">
        <f t="shared" si="128"/>
        <v>0</v>
      </c>
      <c r="AC297" s="61">
        <f t="shared" si="128"/>
        <v>0</v>
      </c>
      <c r="AD297" s="61">
        <f t="shared" si="128"/>
        <v>257471.76</v>
      </c>
      <c r="AE297" s="61">
        <f t="shared" si="128"/>
        <v>0</v>
      </c>
      <c r="AF297" s="61">
        <f t="shared" si="129"/>
        <v>257471.76</v>
      </c>
      <c r="AG297" s="56" t="str">
        <f t="shared" si="130"/>
        <v>ok</v>
      </c>
    </row>
    <row r="298" spans="1:33">
      <c r="A298" s="58">
        <v>909</v>
      </c>
      <c r="B298" s="58" t="s">
        <v>33</v>
      </c>
      <c r="C298" s="42" t="s">
        <v>34</v>
      </c>
      <c r="D298" s="42" t="s">
        <v>663</v>
      </c>
      <c r="F298" s="76"/>
      <c r="H298" s="61">
        <f t="shared" si="127"/>
        <v>0</v>
      </c>
      <c r="I298" s="61">
        <f t="shared" si="127"/>
        <v>0</v>
      </c>
      <c r="J298" s="61">
        <f t="shared" si="127"/>
        <v>0</v>
      </c>
      <c r="K298" s="61">
        <f t="shared" si="127"/>
        <v>0</v>
      </c>
      <c r="L298" s="61">
        <f t="shared" si="127"/>
        <v>0</v>
      </c>
      <c r="M298" s="61">
        <f t="shared" si="127"/>
        <v>0</v>
      </c>
      <c r="N298" s="61">
        <f t="shared" si="127"/>
        <v>0</v>
      </c>
      <c r="O298" s="61">
        <f t="shared" si="127"/>
        <v>0</v>
      </c>
      <c r="P298" s="61">
        <f t="shared" si="127"/>
        <v>0</v>
      </c>
      <c r="Q298" s="61">
        <f t="shared" si="127"/>
        <v>0</v>
      </c>
      <c r="R298" s="61">
        <f t="shared" si="128"/>
        <v>0</v>
      </c>
      <c r="S298" s="61">
        <f t="shared" si="128"/>
        <v>0</v>
      </c>
      <c r="T298" s="61">
        <f t="shared" si="128"/>
        <v>0</v>
      </c>
      <c r="U298" s="61">
        <f t="shared" si="128"/>
        <v>0</v>
      </c>
      <c r="V298" s="61">
        <f t="shared" si="128"/>
        <v>0</v>
      </c>
      <c r="W298" s="61">
        <f t="shared" si="128"/>
        <v>0</v>
      </c>
      <c r="X298" s="61">
        <f t="shared" si="128"/>
        <v>0</v>
      </c>
      <c r="Y298" s="61">
        <f t="shared" si="128"/>
        <v>0</v>
      </c>
      <c r="Z298" s="61">
        <f t="shared" si="128"/>
        <v>0</v>
      </c>
      <c r="AA298" s="61">
        <f t="shared" si="128"/>
        <v>0</v>
      </c>
      <c r="AB298" s="61">
        <f t="shared" si="128"/>
        <v>0</v>
      </c>
      <c r="AC298" s="61">
        <f t="shared" si="128"/>
        <v>0</v>
      </c>
      <c r="AD298" s="61">
        <f t="shared" si="128"/>
        <v>0</v>
      </c>
      <c r="AE298" s="61">
        <f t="shared" si="128"/>
        <v>0</v>
      </c>
      <c r="AF298" s="61">
        <f t="shared" si="129"/>
        <v>0</v>
      </c>
      <c r="AG298" s="56" t="str">
        <f t="shared" si="130"/>
        <v>ok</v>
      </c>
    </row>
    <row r="299" spans="1:33">
      <c r="A299" s="58">
        <v>910</v>
      </c>
      <c r="B299" s="58" t="s">
        <v>1043</v>
      </c>
      <c r="C299" s="42" t="s">
        <v>1044</v>
      </c>
      <c r="D299" s="42" t="s">
        <v>663</v>
      </c>
      <c r="F299" s="76">
        <v>823663.43999999971</v>
      </c>
      <c r="H299" s="61">
        <f t="shared" si="127"/>
        <v>0</v>
      </c>
      <c r="I299" s="61">
        <f t="shared" si="127"/>
        <v>0</v>
      </c>
      <c r="J299" s="61">
        <f t="shared" si="127"/>
        <v>0</v>
      </c>
      <c r="K299" s="61">
        <f t="shared" si="127"/>
        <v>0</v>
      </c>
      <c r="L299" s="61">
        <f t="shared" si="127"/>
        <v>0</v>
      </c>
      <c r="M299" s="61">
        <f t="shared" si="127"/>
        <v>0</v>
      </c>
      <c r="N299" s="61">
        <f t="shared" si="127"/>
        <v>0</v>
      </c>
      <c r="O299" s="61">
        <f t="shared" si="127"/>
        <v>0</v>
      </c>
      <c r="P299" s="61">
        <f t="shared" si="127"/>
        <v>0</v>
      </c>
      <c r="Q299" s="61">
        <f t="shared" si="127"/>
        <v>0</v>
      </c>
      <c r="R299" s="61">
        <f t="shared" si="128"/>
        <v>0</v>
      </c>
      <c r="S299" s="61">
        <f t="shared" si="128"/>
        <v>0</v>
      </c>
      <c r="T299" s="61">
        <f t="shared" si="128"/>
        <v>0</v>
      </c>
      <c r="U299" s="61">
        <f t="shared" si="128"/>
        <v>0</v>
      </c>
      <c r="V299" s="61">
        <f t="shared" si="128"/>
        <v>0</v>
      </c>
      <c r="W299" s="61">
        <f t="shared" si="128"/>
        <v>0</v>
      </c>
      <c r="X299" s="61">
        <f t="shared" si="128"/>
        <v>0</v>
      </c>
      <c r="Y299" s="61">
        <f t="shared" si="128"/>
        <v>0</v>
      </c>
      <c r="Z299" s="61">
        <f t="shared" si="128"/>
        <v>0</v>
      </c>
      <c r="AA299" s="61">
        <f t="shared" si="128"/>
        <v>0</v>
      </c>
      <c r="AB299" s="61">
        <f t="shared" si="128"/>
        <v>0</v>
      </c>
      <c r="AC299" s="61">
        <f t="shared" si="128"/>
        <v>0</v>
      </c>
      <c r="AD299" s="61">
        <f t="shared" si="128"/>
        <v>823663.43999999971</v>
      </c>
      <c r="AE299" s="61">
        <f t="shared" si="128"/>
        <v>0</v>
      </c>
      <c r="AF299" s="61">
        <f t="shared" si="129"/>
        <v>823663.43999999971</v>
      </c>
      <c r="AG299" s="56" t="str">
        <f t="shared" si="130"/>
        <v>ok</v>
      </c>
    </row>
    <row r="300" spans="1:33">
      <c r="A300" s="58">
        <v>911</v>
      </c>
      <c r="B300" s="58" t="s">
        <v>149</v>
      </c>
      <c r="C300" s="42" t="s">
        <v>171</v>
      </c>
      <c r="D300" s="42" t="s">
        <v>663</v>
      </c>
      <c r="F300" s="76"/>
      <c r="H300" s="61">
        <f t="shared" si="127"/>
        <v>0</v>
      </c>
      <c r="I300" s="61">
        <f t="shared" si="127"/>
        <v>0</v>
      </c>
      <c r="J300" s="61">
        <f t="shared" si="127"/>
        <v>0</v>
      </c>
      <c r="K300" s="61">
        <f t="shared" si="127"/>
        <v>0</v>
      </c>
      <c r="L300" s="61">
        <f t="shared" si="127"/>
        <v>0</v>
      </c>
      <c r="M300" s="61">
        <f t="shared" si="127"/>
        <v>0</v>
      </c>
      <c r="N300" s="61">
        <f t="shared" si="127"/>
        <v>0</v>
      </c>
      <c r="O300" s="61">
        <f t="shared" si="127"/>
        <v>0</v>
      </c>
      <c r="P300" s="61">
        <f t="shared" si="127"/>
        <v>0</v>
      </c>
      <c r="Q300" s="61">
        <f t="shared" si="127"/>
        <v>0</v>
      </c>
      <c r="R300" s="61">
        <f t="shared" si="128"/>
        <v>0</v>
      </c>
      <c r="S300" s="61">
        <f t="shared" si="128"/>
        <v>0</v>
      </c>
      <c r="T300" s="61">
        <f t="shared" si="128"/>
        <v>0</v>
      </c>
      <c r="U300" s="61">
        <f t="shared" si="128"/>
        <v>0</v>
      </c>
      <c r="V300" s="61">
        <f t="shared" si="128"/>
        <v>0</v>
      </c>
      <c r="W300" s="61">
        <f t="shared" si="128"/>
        <v>0</v>
      </c>
      <c r="X300" s="61">
        <f t="shared" si="128"/>
        <v>0</v>
      </c>
      <c r="Y300" s="61">
        <f t="shared" si="128"/>
        <v>0</v>
      </c>
      <c r="Z300" s="61">
        <f t="shared" si="128"/>
        <v>0</v>
      </c>
      <c r="AA300" s="61">
        <f t="shared" si="128"/>
        <v>0</v>
      </c>
      <c r="AB300" s="61">
        <f t="shared" si="128"/>
        <v>0</v>
      </c>
      <c r="AC300" s="61">
        <f t="shared" si="128"/>
        <v>0</v>
      </c>
      <c r="AD300" s="61">
        <f t="shared" si="128"/>
        <v>0</v>
      </c>
      <c r="AE300" s="61">
        <f t="shared" si="128"/>
        <v>0</v>
      </c>
      <c r="AF300" s="61">
        <f t="shared" si="129"/>
        <v>0</v>
      </c>
      <c r="AG300" s="56" t="str">
        <f t="shared" si="130"/>
        <v>ok</v>
      </c>
    </row>
    <row r="301" spans="1:33">
      <c r="A301" s="58">
        <v>912</v>
      </c>
      <c r="B301" s="58" t="s">
        <v>149</v>
      </c>
      <c r="C301" s="42" t="s">
        <v>150</v>
      </c>
      <c r="D301" s="42" t="s">
        <v>663</v>
      </c>
      <c r="F301" s="76"/>
      <c r="H301" s="61">
        <f t="shared" si="127"/>
        <v>0</v>
      </c>
      <c r="I301" s="61">
        <f t="shared" si="127"/>
        <v>0</v>
      </c>
      <c r="J301" s="61">
        <f t="shared" si="127"/>
        <v>0</v>
      </c>
      <c r="K301" s="61">
        <f t="shared" si="127"/>
        <v>0</v>
      </c>
      <c r="L301" s="61">
        <f t="shared" si="127"/>
        <v>0</v>
      </c>
      <c r="M301" s="61">
        <f t="shared" si="127"/>
        <v>0</v>
      </c>
      <c r="N301" s="61">
        <f t="shared" si="127"/>
        <v>0</v>
      </c>
      <c r="O301" s="61">
        <f t="shared" si="127"/>
        <v>0</v>
      </c>
      <c r="P301" s="61">
        <f t="shared" si="127"/>
        <v>0</v>
      </c>
      <c r="Q301" s="61">
        <f t="shared" si="127"/>
        <v>0</v>
      </c>
      <c r="R301" s="61">
        <f t="shared" si="128"/>
        <v>0</v>
      </c>
      <c r="S301" s="61">
        <f t="shared" si="128"/>
        <v>0</v>
      </c>
      <c r="T301" s="61">
        <f t="shared" si="128"/>
        <v>0</v>
      </c>
      <c r="U301" s="61">
        <f t="shared" si="128"/>
        <v>0</v>
      </c>
      <c r="V301" s="61">
        <f t="shared" si="128"/>
        <v>0</v>
      </c>
      <c r="W301" s="61">
        <f t="shared" si="128"/>
        <v>0</v>
      </c>
      <c r="X301" s="61">
        <f t="shared" si="128"/>
        <v>0</v>
      </c>
      <c r="Y301" s="61">
        <f t="shared" si="128"/>
        <v>0</v>
      </c>
      <c r="Z301" s="61">
        <f t="shared" si="128"/>
        <v>0</v>
      </c>
      <c r="AA301" s="61">
        <f t="shared" si="128"/>
        <v>0</v>
      </c>
      <c r="AB301" s="61">
        <f t="shared" si="128"/>
        <v>0</v>
      </c>
      <c r="AC301" s="61">
        <f t="shared" si="128"/>
        <v>0</v>
      </c>
      <c r="AD301" s="61">
        <f t="shared" si="128"/>
        <v>0</v>
      </c>
      <c r="AE301" s="61">
        <f t="shared" si="128"/>
        <v>0</v>
      </c>
      <c r="AF301" s="61">
        <f t="shared" si="129"/>
        <v>0</v>
      </c>
      <c r="AG301" s="56" t="str">
        <f t="shared" si="130"/>
        <v>ok</v>
      </c>
    </row>
    <row r="302" spans="1:33">
      <c r="A302" s="58">
        <v>913</v>
      </c>
      <c r="B302" s="58" t="s">
        <v>159</v>
      </c>
      <c r="C302" s="42" t="s">
        <v>139</v>
      </c>
      <c r="D302" s="42" t="s">
        <v>663</v>
      </c>
      <c r="F302" s="76">
        <v>950846.51999999955</v>
      </c>
      <c r="H302" s="61">
        <f t="shared" si="127"/>
        <v>0</v>
      </c>
      <c r="I302" s="61">
        <f t="shared" si="127"/>
        <v>0</v>
      </c>
      <c r="J302" s="61">
        <f t="shared" si="127"/>
        <v>0</v>
      </c>
      <c r="K302" s="61">
        <f t="shared" si="127"/>
        <v>0</v>
      </c>
      <c r="L302" s="61">
        <f t="shared" si="127"/>
        <v>0</v>
      </c>
      <c r="M302" s="61">
        <f t="shared" si="127"/>
        <v>0</v>
      </c>
      <c r="N302" s="61">
        <f t="shared" si="127"/>
        <v>0</v>
      </c>
      <c r="O302" s="61">
        <f t="shared" si="127"/>
        <v>0</v>
      </c>
      <c r="P302" s="61">
        <f t="shared" si="127"/>
        <v>0</v>
      </c>
      <c r="Q302" s="61">
        <f t="shared" si="127"/>
        <v>0</v>
      </c>
      <c r="R302" s="61">
        <f t="shared" si="128"/>
        <v>0</v>
      </c>
      <c r="S302" s="61">
        <f t="shared" si="128"/>
        <v>0</v>
      </c>
      <c r="T302" s="61">
        <f t="shared" si="128"/>
        <v>0</v>
      </c>
      <c r="U302" s="61">
        <f t="shared" si="128"/>
        <v>0</v>
      </c>
      <c r="V302" s="61">
        <f t="shared" si="128"/>
        <v>0</v>
      </c>
      <c r="W302" s="61">
        <f t="shared" si="128"/>
        <v>0</v>
      </c>
      <c r="X302" s="61">
        <f t="shared" si="128"/>
        <v>0</v>
      </c>
      <c r="Y302" s="61">
        <f t="shared" si="128"/>
        <v>0</v>
      </c>
      <c r="Z302" s="61">
        <f t="shared" si="128"/>
        <v>0</v>
      </c>
      <c r="AA302" s="61">
        <f t="shared" si="128"/>
        <v>0</v>
      </c>
      <c r="AB302" s="61">
        <f t="shared" si="128"/>
        <v>0</v>
      </c>
      <c r="AC302" s="61">
        <f t="shared" si="128"/>
        <v>0</v>
      </c>
      <c r="AD302" s="61">
        <f t="shared" si="128"/>
        <v>950846.51999999955</v>
      </c>
      <c r="AE302" s="61">
        <f t="shared" si="128"/>
        <v>0</v>
      </c>
      <c r="AF302" s="61">
        <f t="shared" si="129"/>
        <v>950846.51999999955</v>
      </c>
      <c r="AG302" s="56" t="str">
        <f t="shared" si="130"/>
        <v>ok</v>
      </c>
    </row>
    <row r="303" spans="1:33">
      <c r="A303" s="58">
        <v>915</v>
      </c>
      <c r="B303" s="58" t="s">
        <v>160</v>
      </c>
      <c r="C303" s="42" t="s">
        <v>162</v>
      </c>
      <c r="D303" s="42" t="s">
        <v>663</v>
      </c>
      <c r="F303" s="76"/>
      <c r="H303" s="61">
        <f t="shared" si="127"/>
        <v>0</v>
      </c>
      <c r="I303" s="61">
        <f t="shared" si="127"/>
        <v>0</v>
      </c>
      <c r="J303" s="61">
        <f t="shared" si="127"/>
        <v>0</v>
      </c>
      <c r="K303" s="61">
        <f t="shared" si="127"/>
        <v>0</v>
      </c>
      <c r="L303" s="61">
        <f t="shared" si="127"/>
        <v>0</v>
      </c>
      <c r="M303" s="61">
        <f t="shared" si="127"/>
        <v>0</v>
      </c>
      <c r="N303" s="61">
        <f t="shared" si="127"/>
        <v>0</v>
      </c>
      <c r="O303" s="61">
        <f t="shared" si="127"/>
        <v>0</v>
      </c>
      <c r="P303" s="61">
        <f t="shared" si="127"/>
        <v>0</v>
      </c>
      <c r="Q303" s="61">
        <f t="shared" si="127"/>
        <v>0</v>
      </c>
      <c r="R303" s="61">
        <f t="shared" si="128"/>
        <v>0</v>
      </c>
      <c r="S303" s="61">
        <f t="shared" si="128"/>
        <v>0</v>
      </c>
      <c r="T303" s="61">
        <f t="shared" si="128"/>
        <v>0</v>
      </c>
      <c r="U303" s="61">
        <f t="shared" si="128"/>
        <v>0</v>
      </c>
      <c r="V303" s="61">
        <f t="shared" si="128"/>
        <v>0</v>
      </c>
      <c r="W303" s="61">
        <f t="shared" si="128"/>
        <v>0</v>
      </c>
      <c r="X303" s="61">
        <f t="shared" si="128"/>
        <v>0</v>
      </c>
      <c r="Y303" s="61">
        <f t="shared" si="128"/>
        <v>0</v>
      </c>
      <c r="Z303" s="61">
        <f t="shared" si="128"/>
        <v>0</v>
      </c>
      <c r="AA303" s="61">
        <f t="shared" si="128"/>
        <v>0</v>
      </c>
      <c r="AB303" s="61">
        <f t="shared" si="128"/>
        <v>0</v>
      </c>
      <c r="AC303" s="61">
        <f t="shared" si="128"/>
        <v>0</v>
      </c>
      <c r="AD303" s="61">
        <f t="shared" si="128"/>
        <v>0</v>
      </c>
      <c r="AE303" s="61">
        <f t="shared" si="128"/>
        <v>0</v>
      </c>
      <c r="AF303" s="61">
        <f t="shared" si="129"/>
        <v>0</v>
      </c>
      <c r="AG303" s="56" t="str">
        <f t="shared" si="130"/>
        <v>ok</v>
      </c>
    </row>
    <row r="304" spans="1:33">
      <c r="A304" s="58">
        <v>916</v>
      </c>
      <c r="B304" s="58" t="s">
        <v>161</v>
      </c>
      <c r="C304" s="42" t="s">
        <v>163</v>
      </c>
      <c r="D304" s="42" t="s">
        <v>663</v>
      </c>
      <c r="F304" s="76"/>
      <c r="H304" s="61">
        <f t="shared" si="127"/>
        <v>0</v>
      </c>
      <c r="I304" s="61">
        <f t="shared" si="127"/>
        <v>0</v>
      </c>
      <c r="J304" s="61">
        <f t="shared" si="127"/>
        <v>0</v>
      </c>
      <c r="K304" s="61">
        <f t="shared" si="127"/>
        <v>0</v>
      </c>
      <c r="L304" s="61">
        <f t="shared" si="127"/>
        <v>0</v>
      </c>
      <c r="M304" s="61">
        <f t="shared" si="127"/>
        <v>0</v>
      </c>
      <c r="N304" s="61">
        <f t="shared" si="127"/>
        <v>0</v>
      </c>
      <c r="O304" s="61">
        <f t="shared" si="127"/>
        <v>0</v>
      </c>
      <c r="P304" s="61">
        <f t="shared" si="127"/>
        <v>0</v>
      </c>
      <c r="Q304" s="61">
        <f t="shared" si="127"/>
        <v>0</v>
      </c>
      <c r="R304" s="61">
        <f t="shared" si="128"/>
        <v>0</v>
      </c>
      <c r="S304" s="61">
        <f t="shared" si="128"/>
        <v>0</v>
      </c>
      <c r="T304" s="61">
        <f t="shared" si="128"/>
        <v>0</v>
      </c>
      <c r="U304" s="61">
        <f t="shared" si="128"/>
        <v>0</v>
      </c>
      <c r="V304" s="61">
        <f t="shared" si="128"/>
        <v>0</v>
      </c>
      <c r="W304" s="61">
        <f t="shared" si="128"/>
        <v>0</v>
      </c>
      <c r="X304" s="61">
        <f t="shared" si="128"/>
        <v>0</v>
      </c>
      <c r="Y304" s="61">
        <f t="shared" si="128"/>
        <v>0</v>
      </c>
      <c r="Z304" s="61">
        <f t="shared" si="128"/>
        <v>0</v>
      </c>
      <c r="AA304" s="61">
        <f t="shared" si="128"/>
        <v>0</v>
      </c>
      <c r="AB304" s="61">
        <f t="shared" si="128"/>
        <v>0</v>
      </c>
      <c r="AC304" s="61">
        <f t="shared" si="128"/>
        <v>0</v>
      </c>
      <c r="AD304" s="61">
        <f t="shared" si="128"/>
        <v>0</v>
      </c>
      <c r="AE304" s="61">
        <f t="shared" si="128"/>
        <v>0</v>
      </c>
      <c r="AF304" s="61">
        <f t="shared" si="129"/>
        <v>0</v>
      </c>
      <c r="AG304" s="56" t="str">
        <f t="shared" si="130"/>
        <v>ok</v>
      </c>
    </row>
    <row r="305" spans="1:33">
      <c r="A305" s="58"/>
      <c r="B305" s="58"/>
      <c r="F305" s="76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56"/>
    </row>
    <row r="306" spans="1:33">
      <c r="A306" s="58" t="s">
        <v>1045</v>
      </c>
      <c r="B306" s="58"/>
      <c r="C306" s="42" t="s">
        <v>1046</v>
      </c>
      <c r="F306" s="73">
        <f t="shared" ref="F306:M306" si="131">SUM(F294:F305)</f>
        <v>2686388.4599999832</v>
      </c>
      <c r="G306" s="60">
        <f t="shared" si="131"/>
        <v>0</v>
      </c>
      <c r="H306" s="60">
        <f t="shared" si="131"/>
        <v>0</v>
      </c>
      <c r="I306" s="60">
        <f t="shared" si="131"/>
        <v>0</v>
      </c>
      <c r="J306" s="60">
        <f t="shared" si="131"/>
        <v>0</v>
      </c>
      <c r="K306" s="60">
        <f t="shared" si="131"/>
        <v>0</v>
      </c>
      <c r="L306" s="60">
        <f t="shared" si="131"/>
        <v>0</v>
      </c>
      <c r="M306" s="60">
        <f t="shared" si="131"/>
        <v>0</v>
      </c>
      <c r="N306" s="60">
        <f>SUM(N294:N305)</f>
        <v>0</v>
      </c>
      <c r="O306" s="60">
        <f>SUM(O294:O305)</f>
        <v>0</v>
      </c>
      <c r="P306" s="60">
        <f>SUM(P294:P305)</f>
        <v>0</v>
      </c>
      <c r="Q306" s="60">
        <f t="shared" ref="Q306:AB306" si="132">SUM(Q294:Q305)</f>
        <v>0</v>
      </c>
      <c r="R306" s="60">
        <f t="shared" si="132"/>
        <v>0</v>
      </c>
      <c r="S306" s="60">
        <f t="shared" si="132"/>
        <v>0</v>
      </c>
      <c r="T306" s="60">
        <f t="shared" si="132"/>
        <v>0</v>
      </c>
      <c r="U306" s="60">
        <f t="shared" si="132"/>
        <v>0</v>
      </c>
      <c r="V306" s="60">
        <f t="shared" si="132"/>
        <v>0</v>
      </c>
      <c r="W306" s="60">
        <f t="shared" si="132"/>
        <v>0</v>
      </c>
      <c r="X306" s="60">
        <f t="shared" si="132"/>
        <v>0</v>
      </c>
      <c r="Y306" s="60">
        <f t="shared" si="132"/>
        <v>0</v>
      </c>
      <c r="Z306" s="60">
        <f t="shared" si="132"/>
        <v>0</v>
      </c>
      <c r="AA306" s="60">
        <f t="shared" si="132"/>
        <v>0</v>
      </c>
      <c r="AB306" s="60">
        <f t="shared" si="132"/>
        <v>0</v>
      </c>
      <c r="AC306" s="60">
        <f>SUM(AC294:AC305)</f>
        <v>0</v>
      </c>
      <c r="AD306" s="60">
        <f>SUM(AD294:AD305)</f>
        <v>2686388.4599999832</v>
      </c>
      <c r="AE306" s="60">
        <f>SUM(AE294:AE305)</f>
        <v>0</v>
      </c>
      <c r="AF306" s="61">
        <f>SUM(H306:AE306)</f>
        <v>2686388.4599999832</v>
      </c>
      <c r="AG306" s="56" t="str">
        <f>IF(ABS(AF306-F306)&lt;1,"ok","err")</f>
        <v>ok</v>
      </c>
    </row>
    <row r="307" spans="1:33">
      <c r="A307" s="58"/>
      <c r="B307" s="58"/>
      <c r="F307" s="76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G307" s="56"/>
    </row>
    <row r="308" spans="1:33">
      <c r="A308" s="58" t="s">
        <v>277</v>
      </c>
      <c r="B308" s="58"/>
      <c r="C308" s="42" t="s">
        <v>18</v>
      </c>
      <c r="F308" s="76">
        <f>F279+F291+F306</f>
        <v>597552678.17552042</v>
      </c>
      <c r="G308" s="61">
        <f>G277+G291+G306</f>
        <v>0</v>
      </c>
      <c r="H308" s="61">
        <f t="shared" ref="H308:M308" si="133">H279+H291+H306</f>
        <v>22381959.218989</v>
      </c>
      <c r="I308" s="61">
        <f t="shared" si="133"/>
        <v>23446518.932840079</v>
      </c>
      <c r="J308" s="61">
        <f t="shared" si="133"/>
        <v>19272959.500648879</v>
      </c>
      <c r="K308" s="61">
        <f t="shared" si="133"/>
        <v>445243824.99904263</v>
      </c>
      <c r="L308" s="61">
        <f t="shared" si="133"/>
        <v>0</v>
      </c>
      <c r="M308" s="61">
        <f t="shared" si="133"/>
        <v>0</v>
      </c>
      <c r="N308" s="61">
        <f>N279+N291+N306</f>
        <v>16509511</v>
      </c>
      <c r="O308" s="61">
        <f>O279+O291+O306</f>
        <v>0</v>
      </c>
      <c r="P308" s="61">
        <f>P279+P291+P306</f>
        <v>0</v>
      </c>
      <c r="Q308" s="61">
        <f t="shared" ref="Q308:AB308" si="134">Q279+Q291+Q306</f>
        <v>0</v>
      </c>
      <c r="R308" s="61">
        <f t="shared" si="134"/>
        <v>4886677.3409584481</v>
      </c>
      <c r="S308" s="61">
        <f t="shared" si="134"/>
        <v>0</v>
      </c>
      <c r="T308" s="61">
        <f t="shared" si="134"/>
        <v>10886720.914084699</v>
      </c>
      <c r="U308" s="61">
        <f t="shared" si="134"/>
        <v>16210312.185397595</v>
      </c>
      <c r="V308" s="61">
        <f t="shared" si="134"/>
        <v>3716796.1793296379</v>
      </c>
      <c r="W308" s="61">
        <f t="shared" si="134"/>
        <v>5447555.4697906598</v>
      </c>
      <c r="X308" s="61">
        <f t="shared" si="134"/>
        <v>672706.189899071</v>
      </c>
      <c r="Y308" s="61">
        <f t="shared" si="134"/>
        <v>470458.6575155544</v>
      </c>
      <c r="Z308" s="61">
        <f t="shared" si="134"/>
        <v>164847.83880456683</v>
      </c>
      <c r="AA308" s="61">
        <f t="shared" si="134"/>
        <v>10683984.510086538</v>
      </c>
      <c r="AB308" s="61">
        <f t="shared" si="134"/>
        <v>879456.71413322981</v>
      </c>
      <c r="AC308" s="61">
        <f>AC279+AC291+AC306</f>
        <v>13992000.063999731</v>
      </c>
      <c r="AD308" s="61">
        <f>AD279+AD291+AD306</f>
        <v>2686388.4599999832</v>
      </c>
      <c r="AE308" s="61">
        <f>AE279+AE291+AE306</f>
        <v>0</v>
      </c>
      <c r="AF308" s="61">
        <f>AF279+AF291+AF306</f>
        <v>597552678.17552054</v>
      </c>
      <c r="AG308" s="56" t="str">
        <f>IF(ABS(AF308-F308)&lt;1,"ok","err")</f>
        <v>ok</v>
      </c>
    </row>
    <row r="309" spans="1:33">
      <c r="A309" s="58"/>
      <c r="B309" s="58"/>
      <c r="F309" s="76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G309" s="56"/>
    </row>
    <row r="310" spans="1:33">
      <c r="A310" s="58"/>
      <c r="B310" s="58"/>
      <c r="F310" s="76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G310" s="56"/>
    </row>
    <row r="311" spans="1:33">
      <c r="A311" s="58"/>
      <c r="B311" s="58"/>
      <c r="F311" s="76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G311" s="56"/>
    </row>
    <row r="312" spans="1:33">
      <c r="A312" s="58"/>
      <c r="B312" s="58"/>
      <c r="F312" s="76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G312" s="56"/>
    </row>
    <row r="313" spans="1:33">
      <c r="A313" s="58"/>
      <c r="B313" s="58"/>
      <c r="F313" s="76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G313" s="56"/>
    </row>
    <row r="314" spans="1:33" ht="15">
      <c r="A314" s="57" t="s">
        <v>1024</v>
      </c>
      <c r="B314" s="58"/>
      <c r="F314" s="76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G314" s="56"/>
    </row>
    <row r="315" spans="1:33">
      <c r="A315" s="58"/>
      <c r="B315" s="58"/>
      <c r="F315" s="76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G315" s="56"/>
    </row>
    <row r="316" spans="1:33" ht="15">
      <c r="A316" s="63" t="s">
        <v>1047</v>
      </c>
      <c r="B316" s="58"/>
      <c r="F316" s="76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G316" s="56"/>
    </row>
    <row r="317" spans="1:33">
      <c r="A317" s="58">
        <v>920</v>
      </c>
      <c r="B317" s="58" t="s">
        <v>1048</v>
      </c>
      <c r="C317" s="42" t="s">
        <v>1049</v>
      </c>
      <c r="D317" s="42" t="s">
        <v>664</v>
      </c>
      <c r="F317" s="73">
        <v>27330835.082028419</v>
      </c>
      <c r="H317" s="61">
        <f t="shared" ref="H317:Q329" si="135">IF(VLOOKUP($D317,$C$6:$AE$653,H$2,)=0,0,((VLOOKUP($D317,$C$6:$AE$653,H$2,)/VLOOKUP($D317,$C$6:$AE$653,4,))*$F317))</f>
        <v>3179338.5381462662</v>
      </c>
      <c r="I317" s="61">
        <f t="shared" si="135"/>
        <v>3330558.3527875682</v>
      </c>
      <c r="J317" s="61">
        <f t="shared" si="135"/>
        <v>2737707.7352798884</v>
      </c>
      <c r="K317" s="61">
        <f t="shared" si="135"/>
        <v>6907179.7829127796</v>
      </c>
      <c r="L317" s="61">
        <f t="shared" si="135"/>
        <v>0</v>
      </c>
      <c r="M317" s="61">
        <f t="shared" si="135"/>
        <v>0</v>
      </c>
      <c r="N317" s="61">
        <f t="shared" si="135"/>
        <v>1638278.838608051</v>
      </c>
      <c r="O317" s="61">
        <f t="shared" si="135"/>
        <v>0</v>
      </c>
      <c r="P317" s="61">
        <f t="shared" si="135"/>
        <v>0</v>
      </c>
      <c r="Q317" s="61">
        <f t="shared" si="135"/>
        <v>0</v>
      </c>
      <c r="R317" s="61">
        <f t="shared" ref="R317:AE329" si="136">IF(VLOOKUP($D317,$C$6:$AE$653,R$2,)=0,0,((VLOOKUP($D317,$C$6:$AE$653,R$2,)/VLOOKUP($D317,$C$6:$AE$653,4,))*$F317))</f>
        <v>1025945.5674434847</v>
      </c>
      <c r="S317" s="61">
        <f t="shared" si="136"/>
        <v>0</v>
      </c>
      <c r="T317" s="61">
        <f t="shared" si="136"/>
        <v>970303.73746063665</v>
      </c>
      <c r="U317" s="61">
        <f t="shared" si="136"/>
        <v>1465760.4116971965</v>
      </c>
      <c r="V317" s="61">
        <f t="shared" si="136"/>
        <v>317639.39281326148</v>
      </c>
      <c r="W317" s="61">
        <f t="shared" si="136"/>
        <v>468593.02180088632</v>
      </c>
      <c r="X317" s="61">
        <f t="shared" si="136"/>
        <v>88572.803000029235</v>
      </c>
      <c r="Y317" s="61">
        <f t="shared" si="136"/>
        <v>61943.598286252309</v>
      </c>
      <c r="Z317" s="61">
        <f t="shared" si="136"/>
        <v>22462.996606719778</v>
      </c>
      <c r="AA317" s="61">
        <f t="shared" si="136"/>
        <v>2181980.7430216302</v>
      </c>
      <c r="AB317" s="61">
        <f t="shared" si="136"/>
        <v>74949.645016968541</v>
      </c>
      <c r="AC317" s="61">
        <f t="shared" si="136"/>
        <v>2243650.2794324192</v>
      </c>
      <c r="AD317" s="61">
        <f t="shared" si="136"/>
        <v>615969.63771438028</v>
      </c>
      <c r="AE317" s="61">
        <f t="shared" si="136"/>
        <v>0</v>
      </c>
      <c r="AF317" s="61">
        <f t="shared" ref="AF317:AF328" si="137">SUM(H317:AE317)</f>
        <v>27330835.082028419</v>
      </c>
      <c r="AG317" s="56" t="str">
        <f t="shared" ref="AG317:AG328" si="138">IF(ABS(AF317-F317)&lt;1,"ok","err")</f>
        <v>ok</v>
      </c>
    </row>
    <row r="318" spans="1:33">
      <c r="A318" s="58">
        <v>921</v>
      </c>
      <c r="B318" s="58" t="s">
        <v>1050</v>
      </c>
      <c r="C318" s="42" t="s">
        <v>1051</v>
      </c>
      <c r="D318" s="42" t="s">
        <v>664</v>
      </c>
      <c r="F318" s="76">
        <v>5910352.8560832748</v>
      </c>
      <c r="H318" s="61">
        <f t="shared" si="135"/>
        <v>687538.91174531181</v>
      </c>
      <c r="I318" s="61">
        <f t="shared" si="135"/>
        <v>720240.52736295178</v>
      </c>
      <c r="J318" s="61">
        <f t="shared" si="135"/>
        <v>592035.28482642572</v>
      </c>
      <c r="K318" s="61">
        <f t="shared" si="135"/>
        <v>1493692.7333136345</v>
      </c>
      <c r="L318" s="61">
        <f t="shared" si="135"/>
        <v>0</v>
      </c>
      <c r="M318" s="61">
        <f t="shared" si="135"/>
        <v>0</v>
      </c>
      <c r="N318" s="61">
        <f t="shared" si="135"/>
        <v>354281.38158847846</v>
      </c>
      <c r="O318" s="61">
        <f t="shared" si="135"/>
        <v>0</v>
      </c>
      <c r="P318" s="61">
        <f t="shared" si="135"/>
        <v>0</v>
      </c>
      <c r="Q318" s="61">
        <f t="shared" si="135"/>
        <v>0</v>
      </c>
      <c r="R318" s="61">
        <f t="shared" si="136"/>
        <v>221862.97259218415</v>
      </c>
      <c r="S318" s="61">
        <f t="shared" si="136"/>
        <v>0</v>
      </c>
      <c r="T318" s="61">
        <f t="shared" si="136"/>
        <v>209830.30517569996</v>
      </c>
      <c r="U318" s="61">
        <f t="shared" si="136"/>
        <v>316973.89448977524</v>
      </c>
      <c r="V318" s="61">
        <f t="shared" si="136"/>
        <v>68690.213339031441</v>
      </c>
      <c r="W318" s="61">
        <f t="shared" si="136"/>
        <v>101334.26572694436</v>
      </c>
      <c r="X318" s="61">
        <f t="shared" si="136"/>
        <v>19154.062347943142</v>
      </c>
      <c r="Y318" s="61">
        <f t="shared" si="136"/>
        <v>13395.438593384348</v>
      </c>
      <c r="Z318" s="61">
        <f t="shared" si="136"/>
        <v>4857.6721403589754</v>
      </c>
      <c r="AA318" s="61">
        <f t="shared" si="136"/>
        <v>471858.10743545974</v>
      </c>
      <c r="AB318" s="61">
        <f t="shared" si="136"/>
        <v>16208.024641726057</v>
      </c>
      <c r="AC318" s="61">
        <f t="shared" si="136"/>
        <v>485194.27954893134</v>
      </c>
      <c r="AD318" s="61">
        <f t="shared" si="136"/>
        <v>133204.78121503387</v>
      </c>
      <c r="AE318" s="61">
        <f t="shared" si="136"/>
        <v>0</v>
      </c>
      <c r="AF318" s="61">
        <f t="shared" si="137"/>
        <v>5910352.8560832758</v>
      </c>
      <c r="AG318" s="56" t="str">
        <f t="shared" si="138"/>
        <v>ok</v>
      </c>
    </row>
    <row r="319" spans="1:33">
      <c r="A319" s="58">
        <v>922</v>
      </c>
      <c r="B319" s="58" t="s">
        <v>278</v>
      </c>
      <c r="C319" s="42" t="s">
        <v>279</v>
      </c>
      <c r="D319" s="42" t="s">
        <v>664</v>
      </c>
      <c r="F319" s="76">
        <v>-4320827.16</v>
      </c>
      <c r="H319" s="61">
        <f t="shared" si="135"/>
        <v>-502632.7320488714</v>
      </c>
      <c r="I319" s="61">
        <f t="shared" si="135"/>
        <v>-526539.60061952646</v>
      </c>
      <c r="J319" s="61">
        <f t="shared" si="135"/>
        <v>-432813.77620685217</v>
      </c>
      <c r="K319" s="61">
        <f t="shared" si="135"/>
        <v>-1091980.1724110893</v>
      </c>
      <c r="L319" s="61">
        <f t="shared" si="135"/>
        <v>0</v>
      </c>
      <c r="M319" s="61">
        <f t="shared" si="135"/>
        <v>0</v>
      </c>
      <c r="N319" s="61">
        <f t="shared" si="135"/>
        <v>-259001.22262146263</v>
      </c>
      <c r="O319" s="61">
        <f t="shared" si="135"/>
        <v>0</v>
      </c>
      <c r="P319" s="61">
        <f t="shared" si="135"/>
        <v>0</v>
      </c>
      <c r="Q319" s="61">
        <f t="shared" si="135"/>
        <v>0</v>
      </c>
      <c r="R319" s="61">
        <f t="shared" si="136"/>
        <v>-162195.3174568869</v>
      </c>
      <c r="S319" s="61">
        <f t="shared" si="136"/>
        <v>0</v>
      </c>
      <c r="T319" s="61">
        <f t="shared" si="136"/>
        <v>-153398.70624832265</v>
      </c>
      <c r="U319" s="61">
        <f t="shared" si="136"/>
        <v>-231727.1820603291</v>
      </c>
      <c r="V319" s="61">
        <f t="shared" si="136"/>
        <v>-50216.720836895423</v>
      </c>
      <c r="W319" s="61">
        <f t="shared" si="136"/>
        <v>-74081.507188015035</v>
      </c>
      <c r="X319" s="61">
        <f t="shared" si="136"/>
        <v>-14002.783730948197</v>
      </c>
      <c r="Y319" s="61">
        <f t="shared" si="136"/>
        <v>-9792.8797660252239</v>
      </c>
      <c r="Z319" s="61">
        <f t="shared" si="136"/>
        <v>-3551.2535764823483</v>
      </c>
      <c r="AA319" s="61">
        <f t="shared" si="136"/>
        <v>-344956.95534909808</v>
      </c>
      <c r="AB319" s="61">
        <f t="shared" si="136"/>
        <v>-11849.051112039475</v>
      </c>
      <c r="AC319" s="61">
        <f t="shared" si="136"/>
        <v>-354706.50771618111</v>
      </c>
      <c r="AD319" s="61">
        <f t="shared" si="136"/>
        <v>-97380.791050974571</v>
      </c>
      <c r="AE319" s="61">
        <f t="shared" si="136"/>
        <v>0</v>
      </c>
      <c r="AF319" s="61">
        <f>SUM(H319:AE319)</f>
        <v>-4320827.16</v>
      </c>
      <c r="AG319" s="56" t="str">
        <f t="shared" si="138"/>
        <v>ok</v>
      </c>
    </row>
    <row r="320" spans="1:33">
      <c r="A320" s="58">
        <v>923</v>
      </c>
      <c r="B320" s="58" t="s">
        <v>1052</v>
      </c>
      <c r="C320" s="42" t="s">
        <v>1053</v>
      </c>
      <c r="D320" s="42" t="s">
        <v>664</v>
      </c>
      <c r="F320" s="76">
        <v>15873533.059545619</v>
      </c>
      <c r="H320" s="61">
        <f t="shared" si="135"/>
        <v>1846534.7012370415</v>
      </c>
      <c r="I320" s="61">
        <f t="shared" si="135"/>
        <v>1934361.9747090279</v>
      </c>
      <c r="J320" s="61">
        <f t="shared" si="135"/>
        <v>1590039.0205023261</v>
      </c>
      <c r="K320" s="61">
        <f t="shared" si="135"/>
        <v>4011635.4404548206</v>
      </c>
      <c r="L320" s="61">
        <f t="shared" si="135"/>
        <v>0</v>
      </c>
      <c r="M320" s="61">
        <f t="shared" si="135"/>
        <v>0</v>
      </c>
      <c r="N320" s="61">
        <f t="shared" si="135"/>
        <v>951499.40451321402</v>
      </c>
      <c r="O320" s="61">
        <f t="shared" si="135"/>
        <v>0</v>
      </c>
      <c r="P320" s="61">
        <f t="shared" si="135"/>
        <v>0</v>
      </c>
      <c r="Q320" s="61">
        <f t="shared" si="135"/>
        <v>0</v>
      </c>
      <c r="R320" s="61">
        <f t="shared" si="136"/>
        <v>595861.07900585188</v>
      </c>
      <c r="S320" s="61">
        <f t="shared" si="136"/>
        <v>0</v>
      </c>
      <c r="T320" s="61">
        <f t="shared" si="136"/>
        <v>563544.74380879349</v>
      </c>
      <c r="U320" s="61">
        <f t="shared" si="136"/>
        <v>851302.06532722793</v>
      </c>
      <c r="V320" s="61">
        <f t="shared" si="136"/>
        <v>184482.44950081105</v>
      </c>
      <c r="W320" s="61">
        <f t="shared" si="136"/>
        <v>272155.12444842228</v>
      </c>
      <c r="X320" s="61">
        <f t="shared" si="136"/>
        <v>51442.384119542927</v>
      </c>
      <c r="Y320" s="61">
        <f t="shared" si="136"/>
        <v>35976.352433906832</v>
      </c>
      <c r="Z320" s="61">
        <f t="shared" si="136"/>
        <v>13046.330936579785</v>
      </c>
      <c r="AA320" s="61">
        <f t="shared" si="136"/>
        <v>1267277.1745061215</v>
      </c>
      <c r="AB320" s="61">
        <f t="shared" si="136"/>
        <v>43530.161607113296</v>
      </c>
      <c r="AC320" s="61">
        <f t="shared" si="136"/>
        <v>1303094.3539682745</v>
      </c>
      <c r="AD320" s="61">
        <f t="shared" si="136"/>
        <v>357750.29846654384</v>
      </c>
      <c r="AE320" s="61">
        <f t="shared" si="136"/>
        <v>0</v>
      </c>
      <c r="AF320" s="61">
        <f t="shared" si="137"/>
        <v>15873533.059545616</v>
      </c>
      <c r="AG320" s="56" t="str">
        <f t="shared" si="138"/>
        <v>ok</v>
      </c>
    </row>
    <row r="321" spans="1:33">
      <c r="A321" s="58">
        <v>924</v>
      </c>
      <c r="B321" s="58" t="s">
        <v>1054</v>
      </c>
      <c r="C321" s="42" t="s">
        <v>1055</v>
      </c>
      <c r="D321" s="42" t="s">
        <v>968</v>
      </c>
      <c r="F321" s="76">
        <v>4610557.8865446681</v>
      </c>
      <c r="H321" s="61">
        <f t="shared" si="135"/>
        <v>891485.99720293563</v>
      </c>
      <c r="I321" s="61">
        <f t="shared" si="135"/>
        <v>933888.00807244994</v>
      </c>
      <c r="J321" s="61">
        <f t="shared" si="135"/>
        <v>767652.79354591982</v>
      </c>
      <c r="K321" s="61">
        <f t="shared" si="135"/>
        <v>0</v>
      </c>
      <c r="L321" s="61">
        <f t="shared" si="135"/>
        <v>0</v>
      </c>
      <c r="M321" s="61">
        <f t="shared" si="135"/>
        <v>0</v>
      </c>
      <c r="N321" s="61">
        <f t="shared" si="135"/>
        <v>491106.04908541584</v>
      </c>
      <c r="O321" s="61">
        <f t="shared" si="135"/>
        <v>0</v>
      </c>
      <c r="P321" s="61">
        <f t="shared" si="135"/>
        <v>0</v>
      </c>
      <c r="Q321" s="61">
        <f t="shared" si="135"/>
        <v>0</v>
      </c>
      <c r="R321" s="61">
        <f t="shared" si="136"/>
        <v>171024.25213284703</v>
      </c>
      <c r="S321" s="61">
        <f t="shared" si="136"/>
        <v>0</v>
      </c>
      <c r="T321" s="61">
        <f t="shared" si="136"/>
        <v>292469.0627119214</v>
      </c>
      <c r="U321" s="61">
        <f t="shared" si="136"/>
        <v>465426.98005243874</v>
      </c>
      <c r="V321" s="61">
        <f t="shared" si="136"/>
        <v>80400.844442781861</v>
      </c>
      <c r="W321" s="61">
        <f t="shared" si="136"/>
        <v>122181.63092638491</v>
      </c>
      <c r="X321" s="61">
        <f t="shared" si="136"/>
        <v>111138.22443663614</v>
      </c>
      <c r="Y321" s="61">
        <f t="shared" si="136"/>
        <v>77724.778888933492</v>
      </c>
      <c r="Z321" s="61">
        <f t="shared" si="136"/>
        <v>38599.578466549108</v>
      </c>
      <c r="AA321" s="61">
        <f t="shared" si="136"/>
        <v>44774.432860433313</v>
      </c>
      <c r="AB321" s="61">
        <f t="shared" si="136"/>
        <v>122685.25371902071</v>
      </c>
      <c r="AC321" s="61">
        <f t="shared" si="136"/>
        <v>0</v>
      </c>
      <c r="AD321" s="61">
        <f t="shared" si="136"/>
        <v>0</v>
      </c>
      <c r="AE321" s="61">
        <f t="shared" si="136"/>
        <v>0</v>
      </c>
      <c r="AF321" s="61">
        <f t="shared" si="137"/>
        <v>4610557.8865446681</v>
      </c>
      <c r="AG321" s="56" t="str">
        <f t="shared" si="138"/>
        <v>ok</v>
      </c>
    </row>
    <row r="322" spans="1:33">
      <c r="A322" s="58">
        <v>925</v>
      </c>
      <c r="B322" s="58" t="s">
        <v>1313</v>
      </c>
      <c r="C322" s="42" t="s">
        <v>1056</v>
      </c>
      <c r="D322" s="42" t="s">
        <v>664</v>
      </c>
      <c r="F322" s="76">
        <v>2835056.0199999954</v>
      </c>
      <c r="H322" s="61">
        <f t="shared" si="135"/>
        <v>329796.10155111999</v>
      </c>
      <c r="I322" s="61">
        <f t="shared" si="135"/>
        <v>345482.29059566959</v>
      </c>
      <c r="J322" s="61">
        <f t="shared" si="135"/>
        <v>283985.27789622743</v>
      </c>
      <c r="K322" s="61">
        <f t="shared" si="135"/>
        <v>716488.96076525585</v>
      </c>
      <c r="L322" s="61">
        <f t="shared" si="135"/>
        <v>0</v>
      </c>
      <c r="M322" s="61">
        <f t="shared" si="135"/>
        <v>0</v>
      </c>
      <c r="N322" s="61">
        <f t="shared" si="135"/>
        <v>169940.37210697791</v>
      </c>
      <c r="O322" s="61">
        <f t="shared" si="135"/>
        <v>0</v>
      </c>
      <c r="P322" s="61">
        <f t="shared" si="135"/>
        <v>0</v>
      </c>
      <c r="Q322" s="61">
        <f t="shared" si="135"/>
        <v>0</v>
      </c>
      <c r="R322" s="61">
        <f t="shared" si="136"/>
        <v>106422.40342980012</v>
      </c>
      <c r="S322" s="61">
        <f t="shared" si="136"/>
        <v>0</v>
      </c>
      <c r="T322" s="61">
        <f t="shared" si="136"/>
        <v>100650.61838981729</v>
      </c>
      <c r="U322" s="61">
        <f t="shared" si="136"/>
        <v>152044.85580436199</v>
      </c>
      <c r="V322" s="61">
        <f t="shared" si="136"/>
        <v>32949.065408415823</v>
      </c>
      <c r="W322" s="61">
        <f t="shared" si="136"/>
        <v>48607.642737566697</v>
      </c>
      <c r="X322" s="61">
        <f t="shared" si="136"/>
        <v>9187.7492070714252</v>
      </c>
      <c r="Y322" s="61">
        <f t="shared" si="136"/>
        <v>6425.4740367365112</v>
      </c>
      <c r="Z322" s="61">
        <f t="shared" si="136"/>
        <v>2330.1100594250097</v>
      </c>
      <c r="AA322" s="61">
        <f t="shared" si="136"/>
        <v>226339.13755146135</v>
      </c>
      <c r="AB322" s="61">
        <f t="shared" si="136"/>
        <v>7774.6048250805643</v>
      </c>
      <c r="AC322" s="61">
        <f t="shared" si="136"/>
        <v>232736.18286410096</v>
      </c>
      <c r="AD322" s="61">
        <f t="shared" si="136"/>
        <v>63895.172770906924</v>
      </c>
      <c r="AE322" s="61">
        <f t="shared" si="136"/>
        <v>0</v>
      </c>
      <c r="AF322" s="61">
        <f t="shared" si="137"/>
        <v>2835056.0199999949</v>
      </c>
      <c r="AG322" s="56" t="str">
        <f t="shared" si="138"/>
        <v>ok</v>
      </c>
    </row>
    <row r="323" spans="1:33">
      <c r="A323" s="58">
        <v>926</v>
      </c>
      <c r="B323" s="58" t="s">
        <v>1057</v>
      </c>
      <c r="C323" s="42" t="s">
        <v>1058</v>
      </c>
      <c r="D323" s="42" t="s">
        <v>664</v>
      </c>
      <c r="F323" s="76">
        <v>29197096.379999936</v>
      </c>
      <c r="H323" s="61">
        <f t="shared" si="135"/>
        <v>3396436.7881296091</v>
      </c>
      <c r="I323" s="61">
        <f t="shared" si="135"/>
        <v>3557982.5107318079</v>
      </c>
      <c r="J323" s="61">
        <f t="shared" si="135"/>
        <v>2924649.6262311004</v>
      </c>
      <c r="K323" s="61">
        <f t="shared" si="135"/>
        <v>7378830.2929792553</v>
      </c>
      <c r="L323" s="61">
        <f t="shared" si="135"/>
        <v>0</v>
      </c>
      <c r="M323" s="61">
        <f t="shared" si="135"/>
        <v>0</v>
      </c>
      <c r="N323" s="61">
        <f t="shared" si="135"/>
        <v>1750147.2239904788</v>
      </c>
      <c r="O323" s="61">
        <f t="shared" si="135"/>
        <v>0</v>
      </c>
      <c r="P323" s="61">
        <f t="shared" si="135"/>
        <v>0</v>
      </c>
      <c r="Q323" s="61">
        <f t="shared" si="135"/>
        <v>0</v>
      </c>
      <c r="R323" s="61">
        <f t="shared" si="136"/>
        <v>1096001.3304890937</v>
      </c>
      <c r="S323" s="61">
        <f t="shared" si="136"/>
        <v>0</v>
      </c>
      <c r="T323" s="61">
        <f t="shared" si="136"/>
        <v>1036560.0485855987</v>
      </c>
      <c r="U323" s="61">
        <f t="shared" si="136"/>
        <v>1565848.5326872508</v>
      </c>
      <c r="V323" s="61">
        <f t="shared" si="136"/>
        <v>339329.11080904858</v>
      </c>
      <c r="W323" s="61">
        <f t="shared" si="136"/>
        <v>500590.47151150869</v>
      </c>
      <c r="X323" s="61">
        <f t="shared" si="136"/>
        <v>94620.916560983111</v>
      </c>
      <c r="Y323" s="61">
        <f t="shared" si="136"/>
        <v>66173.360742897581</v>
      </c>
      <c r="Z323" s="61">
        <f t="shared" si="136"/>
        <v>23996.861967136541</v>
      </c>
      <c r="AA323" s="61">
        <f t="shared" si="136"/>
        <v>2330975.3200771287</v>
      </c>
      <c r="AB323" s="61">
        <f t="shared" si="136"/>
        <v>80067.513584542903</v>
      </c>
      <c r="AC323" s="61">
        <f t="shared" si="136"/>
        <v>2396855.9048778359</v>
      </c>
      <c r="AD323" s="61">
        <f t="shared" si="136"/>
        <v>658030.5660446597</v>
      </c>
      <c r="AE323" s="61">
        <f t="shared" si="136"/>
        <v>0</v>
      </c>
      <c r="AF323" s="61">
        <f t="shared" si="137"/>
        <v>29197096.379999928</v>
      </c>
      <c r="AG323" s="56" t="str">
        <f t="shared" si="138"/>
        <v>ok</v>
      </c>
    </row>
    <row r="324" spans="1:33">
      <c r="A324" s="58">
        <v>927</v>
      </c>
      <c r="B324" s="58" t="s">
        <v>598</v>
      </c>
      <c r="C324" s="42" t="s">
        <v>597</v>
      </c>
      <c r="D324" s="42" t="s">
        <v>968</v>
      </c>
      <c r="F324" s="76">
        <v>0</v>
      </c>
      <c r="H324" s="61">
        <f t="shared" si="135"/>
        <v>0</v>
      </c>
      <c r="I324" s="61">
        <f t="shared" si="135"/>
        <v>0</v>
      </c>
      <c r="J324" s="61">
        <f t="shared" si="135"/>
        <v>0</v>
      </c>
      <c r="K324" s="61">
        <f t="shared" si="135"/>
        <v>0</v>
      </c>
      <c r="L324" s="61">
        <f t="shared" si="135"/>
        <v>0</v>
      </c>
      <c r="M324" s="61">
        <f t="shared" si="135"/>
        <v>0</v>
      </c>
      <c r="N324" s="61">
        <f t="shared" si="135"/>
        <v>0</v>
      </c>
      <c r="O324" s="61">
        <f t="shared" si="135"/>
        <v>0</v>
      </c>
      <c r="P324" s="61">
        <f t="shared" si="135"/>
        <v>0</v>
      </c>
      <c r="Q324" s="61">
        <f t="shared" si="135"/>
        <v>0</v>
      </c>
      <c r="R324" s="61">
        <f t="shared" si="136"/>
        <v>0</v>
      </c>
      <c r="S324" s="61">
        <f t="shared" si="136"/>
        <v>0</v>
      </c>
      <c r="T324" s="61">
        <f t="shared" si="136"/>
        <v>0</v>
      </c>
      <c r="U324" s="61">
        <f t="shared" si="136"/>
        <v>0</v>
      </c>
      <c r="V324" s="61">
        <f t="shared" si="136"/>
        <v>0</v>
      </c>
      <c r="W324" s="61">
        <f t="shared" si="136"/>
        <v>0</v>
      </c>
      <c r="X324" s="61">
        <f t="shared" si="136"/>
        <v>0</v>
      </c>
      <c r="Y324" s="61">
        <f t="shared" si="136"/>
        <v>0</v>
      </c>
      <c r="Z324" s="61">
        <f t="shared" si="136"/>
        <v>0</v>
      </c>
      <c r="AA324" s="61">
        <f t="shared" si="136"/>
        <v>0</v>
      </c>
      <c r="AB324" s="61">
        <f t="shared" si="136"/>
        <v>0</v>
      </c>
      <c r="AC324" s="61">
        <f t="shared" si="136"/>
        <v>0</v>
      </c>
      <c r="AD324" s="61">
        <f t="shared" si="136"/>
        <v>0</v>
      </c>
      <c r="AE324" s="61">
        <f t="shared" si="136"/>
        <v>0</v>
      </c>
      <c r="AF324" s="61">
        <f>SUM(H324:AE324)</f>
        <v>0</v>
      </c>
      <c r="AG324" s="56" t="str">
        <f t="shared" si="138"/>
        <v>ok</v>
      </c>
    </row>
    <row r="325" spans="1:33">
      <c r="A325" s="58">
        <v>928</v>
      </c>
      <c r="B325" s="58" t="s">
        <v>887</v>
      </c>
      <c r="C325" s="42" t="s">
        <v>1059</v>
      </c>
      <c r="D325" s="42" t="s">
        <v>968</v>
      </c>
      <c r="F325" s="76">
        <v>1404079.9999999988</v>
      </c>
      <c r="H325" s="61">
        <f t="shared" si="135"/>
        <v>271489.41402637563</v>
      </c>
      <c r="I325" s="61">
        <f t="shared" si="135"/>
        <v>284402.34493120504</v>
      </c>
      <c r="J325" s="61">
        <f t="shared" si="135"/>
        <v>233777.76852287477</v>
      </c>
      <c r="K325" s="61">
        <f t="shared" si="135"/>
        <v>0</v>
      </c>
      <c r="L325" s="61">
        <f t="shared" si="135"/>
        <v>0</v>
      </c>
      <c r="M325" s="61">
        <f t="shared" si="135"/>
        <v>0</v>
      </c>
      <c r="N325" s="61">
        <f t="shared" si="135"/>
        <v>149559.3805279446</v>
      </c>
      <c r="O325" s="61">
        <f t="shared" si="135"/>
        <v>0</v>
      </c>
      <c r="P325" s="61">
        <f t="shared" si="135"/>
        <v>0</v>
      </c>
      <c r="Q325" s="61">
        <f t="shared" si="135"/>
        <v>0</v>
      </c>
      <c r="R325" s="61">
        <f t="shared" si="136"/>
        <v>52083.009875113348</v>
      </c>
      <c r="S325" s="61">
        <f t="shared" si="136"/>
        <v>0</v>
      </c>
      <c r="T325" s="61">
        <f t="shared" si="136"/>
        <v>89067.304147939314</v>
      </c>
      <c r="U325" s="61">
        <f t="shared" si="136"/>
        <v>141739.18433150474</v>
      </c>
      <c r="V325" s="61">
        <f t="shared" si="136"/>
        <v>24484.936626579187</v>
      </c>
      <c r="W325" s="61">
        <f t="shared" si="136"/>
        <v>37208.682457230083</v>
      </c>
      <c r="X325" s="61">
        <f t="shared" si="136"/>
        <v>33845.569670081648</v>
      </c>
      <c r="Y325" s="61">
        <f t="shared" si="136"/>
        <v>23669.978824224519</v>
      </c>
      <c r="Z325" s="61">
        <f t="shared" si="136"/>
        <v>11754.954056965436</v>
      </c>
      <c r="AA325" s="61">
        <f t="shared" si="136"/>
        <v>13635.418367513883</v>
      </c>
      <c r="AB325" s="61">
        <f t="shared" si="136"/>
        <v>37362.053634446558</v>
      </c>
      <c r="AC325" s="61">
        <f t="shared" si="136"/>
        <v>0</v>
      </c>
      <c r="AD325" s="61">
        <f t="shared" si="136"/>
        <v>0</v>
      </c>
      <c r="AE325" s="61">
        <f t="shared" si="136"/>
        <v>0</v>
      </c>
      <c r="AF325" s="61">
        <f t="shared" si="137"/>
        <v>1404079.9999999986</v>
      </c>
      <c r="AG325" s="56" t="str">
        <f t="shared" si="138"/>
        <v>ok</v>
      </c>
    </row>
    <row r="326" spans="1:33">
      <c r="A326" s="58">
        <v>929</v>
      </c>
      <c r="B326" s="58" t="s">
        <v>1158</v>
      </c>
      <c r="C326" s="42" t="s">
        <v>1159</v>
      </c>
      <c r="D326" s="42" t="s">
        <v>664</v>
      </c>
      <c r="F326" s="76">
        <v>-229428</v>
      </c>
      <c r="H326" s="61">
        <f t="shared" si="135"/>
        <v>-26688.876499403523</v>
      </c>
      <c r="I326" s="61">
        <f t="shared" si="135"/>
        <v>-27958.287387486409</v>
      </c>
      <c r="J326" s="61">
        <f t="shared" si="135"/>
        <v>-22981.617956591832</v>
      </c>
      <c r="K326" s="61">
        <f t="shared" si="135"/>
        <v>-57982.145019642812</v>
      </c>
      <c r="L326" s="61">
        <f t="shared" si="135"/>
        <v>0</v>
      </c>
      <c r="M326" s="61">
        <f t="shared" si="135"/>
        <v>0</v>
      </c>
      <c r="N326" s="61">
        <f t="shared" si="135"/>
        <v>-13752.490044891527</v>
      </c>
      <c r="O326" s="61">
        <f t="shared" si="135"/>
        <v>0</v>
      </c>
      <c r="P326" s="61">
        <f t="shared" si="135"/>
        <v>0</v>
      </c>
      <c r="Q326" s="61">
        <f t="shared" si="135"/>
        <v>0</v>
      </c>
      <c r="R326" s="61">
        <f t="shared" si="136"/>
        <v>-8612.2739733701001</v>
      </c>
      <c r="S326" s="61">
        <f t="shared" si="136"/>
        <v>0</v>
      </c>
      <c r="T326" s="61">
        <f t="shared" si="136"/>
        <v>-8145.1900466993375</v>
      </c>
      <c r="U326" s="61">
        <f t="shared" si="136"/>
        <v>-12304.288497792442</v>
      </c>
      <c r="V326" s="61">
        <f t="shared" si="136"/>
        <v>-2666.4158045533213</v>
      </c>
      <c r="W326" s="61">
        <f t="shared" si="136"/>
        <v>-3933.5922039362281</v>
      </c>
      <c r="X326" s="61">
        <f t="shared" si="136"/>
        <v>-743.5221421409467</v>
      </c>
      <c r="Y326" s="61">
        <f t="shared" si="136"/>
        <v>-519.98396042290085</v>
      </c>
      <c r="Z326" s="61">
        <f t="shared" si="136"/>
        <v>-188.56505372114728</v>
      </c>
      <c r="AA326" s="61">
        <f t="shared" si="136"/>
        <v>-18316.581853700638</v>
      </c>
      <c r="AB326" s="61">
        <f t="shared" si="136"/>
        <v>-629.16288892541411</v>
      </c>
      <c r="AC326" s="61">
        <f t="shared" si="136"/>
        <v>-18834.265208680088</v>
      </c>
      <c r="AD326" s="61">
        <f t="shared" si="136"/>
        <v>-5170.7414580413333</v>
      </c>
      <c r="AE326" s="61">
        <f t="shared" si="136"/>
        <v>0</v>
      </c>
      <c r="AF326" s="61">
        <f t="shared" si="137"/>
        <v>-229427.99999999991</v>
      </c>
      <c r="AG326" s="56" t="str">
        <f t="shared" si="138"/>
        <v>ok</v>
      </c>
    </row>
    <row r="327" spans="1:33">
      <c r="A327" s="58">
        <v>930</v>
      </c>
      <c r="B327" s="58" t="s">
        <v>1060</v>
      </c>
      <c r="C327" s="42" t="s">
        <v>1061</v>
      </c>
      <c r="D327" s="42" t="s">
        <v>664</v>
      </c>
      <c r="F327" s="76">
        <f>34017+3682668</f>
        <v>3716685</v>
      </c>
      <c r="H327" s="61">
        <f t="shared" si="135"/>
        <v>432354.14575459657</v>
      </c>
      <c r="I327" s="61">
        <f t="shared" si="135"/>
        <v>452918.3332407549</v>
      </c>
      <c r="J327" s="61">
        <f t="shared" si="135"/>
        <v>372297.34267393476</v>
      </c>
      <c r="K327" s="61">
        <f t="shared" si="135"/>
        <v>939298.46689301718</v>
      </c>
      <c r="L327" s="61">
        <f t="shared" si="135"/>
        <v>0</v>
      </c>
      <c r="M327" s="61">
        <f t="shared" si="135"/>
        <v>0</v>
      </c>
      <c r="N327" s="61">
        <f t="shared" si="135"/>
        <v>222787.42552128626</v>
      </c>
      <c r="O327" s="61">
        <f t="shared" si="135"/>
        <v>0</v>
      </c>
      <c r="P327" s="61">
        <f t="shared" si="135"/>
        <v>0</v>
      </c>
      <c r="Q327" s="61">
        <f t="shared" si="135"/>
        <v>0</v>
      </c>
      <c r="R327" s="61">
        <f t="shared" si="136"/>
        <v>139517.01402058618</v>
      </c>
      <c r="S327" s="61">
        <f t="shared" si="136"/>
        <v>0</v>
      </c>
      <c r="T327" s="61">
        <f t="shared" si="136"/>
        <v>131950.35335145111</v>
      </c>
      <c r="U327" s="61">
        <f t="shared" si="136"/>
        <v>199326.86723249865</v>
      </c>
      <c r="V327" s="61">
        <f t="shared" si="136"/>
        <v>43195.371203803639</v>
      </c>
      <c r="W327" s="61">
        <f t="shared" si="136"/>
        <v>63723.360446356681</v>
      </c>
      <c r="X327" s="61">
        <f t="shared" si="136"/>
        <v>12044.90120152346</v>
      </c>
      <c r="Y327" s="61">
        <f t="shared" si="136"/>
        <v>8423.6300100440621</v>
      </c>
      <c r="Z327" s="61">
        <f t="shared" si="136"/>
        <v>3054.7139263280083</v>
      </c>
      <c r="AA327" s="61">
        <f t="shared" si="136"/>
        <v>296724.74600711925</v>
      </c>
      <c r="AB327" s="61">
        <f t="shared" si="136"/>
        <v>10192.30552428541</v>
      </c>
      <c r="AC327" s="61">
        <f t="shared" si="136"/>
        <v>305111.10669631936</v>
      </c>
      <c r="AD327" s="61">
        <f t="shared" si="136"/>
        <v>83764.916296094423</v>
      </c>
      <c r="AE327" s="61">
        <f t="shared" si="136"/>
        <v>0</v>
      </c>
      <c r="AF327" s="61">
        <f t="shared" si="137"/>
        <v>3716685</v>
      </c>
      <c r="AG327" s="56" t="str">
        <f t="shared" si="138"/>
        <v>ok</v>
      </c>
    </row>
    <row r="328" spans="1:33">
      <c r="A328" s="58">
        <v>931</v>
      </c>
      <c r="B328" s="58" t="s">
        <v>1062</v>
      </c>
      <c r="C328" s="42" t="s">
        <v>1063</v>
      </c>
      <c r="D328" s="42" t="s">
        <v>958</v>
      </c>
      <c r="F328" s="76">
        <v>1123824.78</v>
      </c>
      <c r="H328" s="61">
        <f t="shared" si="135"/>
        <v>216717.3194121402</v>
      </c>
      <c r="I328" s="61">
        <f t="shared" si="135"/>
        <v>227025.10906016288</v>
      </c>
      <c r="J328" s="61">
        <f t="shared" si="135"/>
        <v>186613.87411410143</v>
      </c>
      <c r="K328" s="61">
        <f t="shared" si="135"/>
        <v>0</v>
      </c>
      <c r="L328" s="61">
        <f t="shared" si="135"/>
        <v>0</v>
      </c>
      <c r="M328" s="61">
        <f t="shared" si="135"/>
        <v>0</v>
      </c>
      <c r="N328" s="61">
        <f t="shared" si="135"/>
        <v>120907.46423681639</v>
      </c>
      <c r="O328" s="61">
        <f t="shared" si="135"/>
        <v>0</v>
      </c>
      <c r="P328" s="61">
        <f t="shared" si="135"/>
        <v>0</v>
      </c>
      <c r="Q328" s="61">
        <f t="shared" si="135"/>
        <v>0</v>
      </c>
      <c r="R328" s="61">
        <f t="shared" si="136"/>
        <v>41742.612339004932</v>
      </c>
      <c r="S328" s="61">
        <f t="shared" si="136"/>
        <v>0</v>
      </c>
      <c r="T328" s="61">
        <f t="shared" si="136"/>
        <v>71384.160747287926</v>
      </c>
      <c r="U328" s="61">
        <f t="shared" si="136"/>
        <v>113598.7309294092</v>
      </c>
      <c r="V328" s="61">
        <f t="shared" si="136"/>
        <v>19623.774052212906</v>
      </c>
      <c r="W328" s="61">
        <f t="shared" si="136"/>
        <v>29821.38726585851</v>
      </c>
      <c r="X328" s="61">
        <f t="shared" si="136"/>
        <v>27125.976350419711</v>
      </c>
      <c r="Y328" s="61">
        <f t="shared" si="136"/>
        <v>18970.615417604258</v>
      </c>
      <c r="Z328" s="61">
        <f t="shared" si="136"/>
        <v>9421.1623222102353</v>
      </c>
      <c r="AA328" s="61">
        <f t="shared" si="136"/>
        <v>10928.28514250763</v>
      </c>
      <c r="AB328" s="61">
        <f t="shared" si="136"/>
        <v>29944.30861026383</v>
      </c>
      <c r="AC328" s="61">
        <f t="shared" si="136"/>
        <v>0</v>
      </c>
      <c r="AD328" s="61">
        <f t="shared" si="136"/>
        <v>0</v>
      </c>
      <c r="AE328" s="61">
        <f t="shared" si="136"/>
        <v>0</v>
      </c>
      <c r="AF328" s="61">
        <f t="shared" si="137"/>
        <v>1123824.78</v>
      </c>
      <c r="AG328" s="56" t="str">
        <f t="shared" si="138"/>
        <v>ok</v>
      </c>
    </row>
    <row r="329" spans="1:33">
      <c r="A329" s="58">
        <v>935</v>
      </c>
      <c r="B329" s="58" t="s">
        <v>1064</v>
      </c>
      <c r="C329" s="42" t="s">
        <v>282</v>
      </c>
      <c r="D329" s="42" t="s">
        <v>958</v>
      </c>
      <c r="F329" s="76">
        <v>617458.73851252708</v>
      </c>
      <c r="H329" s="61">
        <f t="shared" si="135"/>
        <v>119070.16559826744</v>
      </c>
      <c r="I329" s="61">
        <f t="shared" si="135"/>
        <v>124733.53492966853</v>
      </c>
      <c r="J329" s="61">
        <f t="shared" si="135"/>
        <v>102530.54510813385</v>
      </c>
      <c r="K329" s="61">
        <f t="shared" si="135"/>
        <v>0</v>
      </c>
      <c r="L329" s="61">
        <f t="shared" si="135"/>
        <v>0</v>
      </c>
      <c r="M329" s="61">
        <f t="shared" si="135"/>
        <v>0</v>
      </c>
      <c r="N329" s="61">
        <f t="shared" si="135"/>
        <v>66429.724342270798</v>
      </c>
      <c r="O329" s="61">
        <f t="shared" si="135"/>
        <v>0</v>
      </c>
      <c r="P329" s="61">
        <f t="shared" si="135"/>
        <v>0</v>
      </c>
      <c r="Q329" s="61">
        <f t="shared" si="135"/>
        <v>0</v>
      </c>
      <c r="R329" s="61">
        <f t="shared" si="136"/>
        <v>22934.483396121086</v>
      </c>
      <c r="S329" s="61">
        <f t="shared" si="136"/>
        <v>0</v>
      </c>
      <c r="T329" s="61">
        <f t="shared" si="136"/>
        <v>39220.325649694118</v>
      </c>
      <c r="U329" s="61">
        <f t="shared" si="136"/>
        <v>62414.115033392474</v>
      </c>
      <c r="V329" s="61">
        <f t="shared" si="136"/>
        <v>10781.814911693122</v>
      </c>
      <c r="W329" s="61">
        <f t="shared" si="136"/>
        <v>16384.650427329547</v>
      </c>
      <c r="X329" s="61">
        <f t="shared" si="136"/>
        <v>14903.721146147711</v>
      </c>
      <c r="Y329" s="61">
        <f t="shared" si="136"/>
        <v>10422.952468231055</v>
      </c>
      <c r="Z329" s="61">
        <f t="shared" si="136"/>
        <v>5176.233080386145</v>
      </c>
      <c r="AA329" s="61">
        <f t="shared" si="136"/>
        <v>6004.2857910625116</v>
      </c>
      <c r="AB329" s="61">
        <f t="shared" si="136"/>
        <v>16452.186630128683</v>
      </c>
      <c r="AC329" s="61">
        <f t="shared" si="136"/>
        <v>0</v>
      </c>
      <c r="AD329" s="61">
        <f t="shared" si="136"/>
        <v>0</v>
      </c>
      <c r="AE329" s="61">
        <f t="shared" si="136"/>
        <v>0</v>
      </c>
      <c r="AF329" s="61"/>
      <c r="AG329" s="56"/>
    </row>
    <row r="330" spans="1:33">
      <c r="A330" s="58"/>
      <c r="B330" s="58"/>
      <c r="F330" s="76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56"/>
    </row>
    <row r="331" spans="1:33">
      <c r="A331" s="58" t="s">
        <v>1065</v>
      </c>
      <c r="B331" s="58"/>
      <c r="C331" s="42" t="s">
        <v>1066</v>
      </c>
      <c r="F331" s="73">
        <f t="shared" ref="F331:M331" si="139">SUM(F317:F330)</f>
        <v>88069224.642714441</v>
      </c>
      <c r="G331" s="60">
        <f t="shared" si="139"/>
        <v>0</v>
      </c>
      <c r="H331" s="60">
        <f t="shared" si="139"/>
        <v>10841440.474255389</v>
      </c>
      <c r="I331" s="60">
        <f t="shared" si="139"/>
        <v>11357095.098414253</v>
      </c>
      <c r="J331" s="60">
        <f t="shared" si="139"/>
        <v>9335493.8745374903</v>
      </c>
      <c r="K331" s="60">
        <f t="shared" si="139"/>
        <v>20297163.359888032</v>
      </c>
      <c r="L331" s="60">
        <f t="shared" si="139"/>
        <v>0</v>
      </c>
      <c r="M331" s="60">
        <f t="shared" si="139"/>
        <v>0</v>
      </c>
      <c r="N331" s="60">
        <f>SUM(N317:N330)</f>
        <v>5642183.5518545788</v>
      </c>
      <c r="O331" s="60">
        <f>SUM(O317:O330)</f>
        <v>0</v>
      </c>
      <c r="P331" s="60">
        <f>SUM(P317:P330)</f>
        <v>0</v>
      </c>
      <c r="Q331" s="60">
        <f t="shared" ref="Q331:AB331" si="140">SUM(Q317:Q330)</f>
        <v>0</v>
      </c>
      <c r="R331" s="60">
        <f t="shared" si="140"/>
        <v>3302587.1332938303</v>
      </c>
      <c r="S331" s="60">
        <f t="shared" si="140"/>
        <v>0</v>
      </c>
      <c r="T331" s="60">
        <f t="shared" si="140"/>
        <v>3343436.7637338173</v>
      </c>
      <c r="U331" s="60">
        <f t="shared" si="140"/>
        <v>5090404.1670269342</v>
      </c>
      <c r="V331" s="60">
        <f t="shared" si="140"/>
        <v>1068693.8364661904</v>
      </c>
      <c r="W331" s="60">
        <f t="shared" si="140"/>
        <v>1582585.1383565369</v>
      </c>
      <c r="X331" s="60">
        <f t="shared" si="140"/>
        <v>447290.00216728932</v>
      </c>
      <c r="Y331" s="60">
        <f t="shared" si="140"/>
        <v>312813.3159757668</v>
      </c>
      <c r="Z331" s="60">
        <f t="shared" si="140"/>
        <v>130960.79493245554</v>
      </c>
      <c r="AA331" s="60">
        <f t="shared" si="140"/>
        <v>6487224.1135576386</v>
      </c>
      <c r="AB331" s="60">
        <f t="shared" si="140"/>
        <v>426687.84379261173</v>
      </c>
      <c r="AC331" s="60">
        <f>SUM(AC317:AC330)</f>
        <v>6593101.3344630199</v>
      </c>
      <c r="AD331" s="60">
        <f>SUM(AD317:AD330)</f>
        <v>1810063.8399986033</v>
      </c>
      <c r="AE331" s="60">
        <f>SUM(AE317:AE330)</f>
        <v>0</v>
      </c>
      <c r="AF331" s="61">
        <f>SUM(H331:AE331)</f>
        <v>88069224.642714441</v>
      </c>
      <c r="AG331" s="56" t="str">
        <f>IF(ABS(AF331-F331)&lt;1,"ok","err")</f>
        <v>ok</v>
      </c>
    </row>
    <row r="332" spans="1:33">
      <c r="A332" s="58"/>
      <c r="B332" s="58"/>
      <c r="F332" s="76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56"/>
    </row>
    <row r="333" spans="1:33">
      <c r="A333" s="58" t="s">
        <v>1067</v>
      </c>
      <c r="B333" s="58"/>
      <c r="C333" s="42" t="s">
        <v>1068</v>
      </c>
      <c r="F333" s="73">
        <f>F279+F291+F306+F331</f>
        <v>685621902.81823492</v>
      </c>
      <c r="G333" s="60"/>
      <c r="H333" s="60">
        <f t="shared" ref="H333:M333" si="141">H279+H291+H306+H331</f>
        <v>33223399.69324439</v>
      </c>
      <c r="I333" s="60">
        <f t="shared" si="141"/>
        <v>34803614.031254336</v>
      </c>
      <c r="J333" s="60">
        <f t="shared" si="141"/>
        <v>28608453.375186369</v>
      </c>
      <c r="K333" s="60">
        <f t="shared" si="141"/>
        <v>465540988.35893065</v>
      </c>
      <c r="L333" s="60">
        <f t="shared" si="141"/>
        <v>0</v>
      </c>
      <c r="M333" s="60">
        <f t="shared" si="141"/>
        <v>0</v>
      </c>
      <c r="N333" s="60">
        <f>N279+N291+N306+N331</f>
        <v>22151694.551854581</v>
      </c>
      <c r="O333" s="60">
        <f>O279+O291+O306+O331</f>
        <v>0</v>
      </c>
      <c r="P333" s="60">
        <f>P279+P291+P306+P331</f>
        <v>0</v>
      </c>
      <c r="Q333" s="60">
        <f t="shared" ref="Q333:AB333" si="142">Q279+Q291+Q306+Q331</f>
        <v>0</v>
      </c>
      <c r="R333" s="60">
        <f t="shared" si="142"/>
        <v>8189264.474252278</v>
      </c>
      <c r="S333" s="60">
        <f t="shared" si="142"/>
        <v>0</v>
      </c>
      <c r="T333" s="60">
        <f t="shared" si="142"/>
        <v>14230157.677818516</v>
      </c>
      <c r="U333" s="60">
        <f t="shared" si="142"/>
        <v>21300716.352424528</v>
      </c>
      <c r="V333" s="60">
        <f t="shared" si="142"/>
        <v>4785490.0157958288</v>
      </c>
      <c r="W333" s="60">
        <f t="shared" si="142"/>
        <v>7030140.6081471965</v>
      </c>
      <c r="X333" s="60">
        <f t="shared" si="142"/>
        <v>1119996.1920663603</v>
      </c>
      <c r="Y333" s="60">
        <f t="shared" si="142"/>
        <v>783271.9734913212</v>
      </c>
      <c r="Z333" s="60">
        <f t="shared" si="142"/>
        <v>295808.63373702235</v>
      </c>
      <c r="AA333" s="60">
        <f t="shared" si="142"/>
        <v>17171208.623644177</v>
      </c>
      <c r="AB333" s="60">
        <f t="shared" si="142"/>
        <v>1306144.5579258415</v>
      </c>
      <c r="AC333" s="60">
        <f>AC279+AC291+AC306+AC331</f>
        <v>20585101.39846275</v>
      </c>
      <c r="AD333" s="60">
        <f>AD279+AD291+AD306+AD331</f>
        <v>4496452.299998587</v>
      </c>
      <c r="AE333" s="60">
        <f>AE279+AE291+AE306+AE331</f>
        <v>0</v>
      </c>
      <c r="AF333" s="61">
        <f>SUM(H333:AE333)</f>
        <v>685621902.81823468</v>
      </c>
      <c r="AG333" s="56" t="str">
        <f>IF(ABS(AF333-F333)&lt;1,"ok","err")</f>
        <v>ok</v>
      </c>
    </row>
    <row r="334" spans="1:33">
      <c r="A334" s="58"/>
      <c r="B334" s="58"/>
      <c r="F334" s="76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56"/>
    </row>
    <row r="335" spans="1:33">
      <c r="A335" s="58" t="s">
        <v>19</v>
      </c>
      <c r="B335" s="58"/>
      <c r="C335" s="42" t="s">
        <v>977</v>
      </c>
      <c r="F335" s="77">
        <f>F333-F213-F214-F215-F216</f>
        <v>631684225.19623494</v>
      </c>
      <c r="G335" s="62">
        <f>G333-G213</f>
        <v>0</v>
      </c>
      <c r="H335" s="62">
        <f t="shared" ref="H335:M335" si="143">H333-H213-H214-H215-H216</f>
        <v>27648046.881705813</v>
      </c>
      <c r="I335" s="62">
        <f t="shared" si="143"/>
        <v>28963079.072987746</v>
      </c>
      <c r="J335" s="62">
        <f t="shared" si="143"/>
        <v>23807553.333895631</v>
      </c>
      <c r="K335" s="62">
        <f t="shared" si="143"/>
        <v>427820098.54802656</v>
      </c>
      <c r="L335" s="62">
        <f t="shared" si="143"/>
        <v>0</v>
      </c>
      <c r="M335" s="62">
        <f t="shared" si="143"/>
        <v>0</v>
      </c>
      <c r="N335" s="62">
        <f>N333-N213-N214-N215-N216</f>
        <v>22151694.551854581</v>
      </c>
      <c r="O335" s="62">
        <f>O333-O213-O214-O215-O216</f>
        <v>0</v>
      </c>
      <c r="P335" s="62">
        <f>P333-P213-P214-P215-P216</f>
        <v>0</v>
      </c>
      <c r="Q335" s="62">
        <f t="shared" ref="Q335:AB335" si="144">Q333-Q213-Q214-Q215-Q216</f>
        <v>0</v>
      </c>
      <c r="R335" s="62">
        <f t="shared" si="144"/>
        <v>8189264.474252278</v>
      </c>
      <c r="S335" s="62">
        <f t="shared" si="144"/>
        <v>0</v>
      </c>
      <c r="T335" s="62">
        <f t="shared" si="144"/>
        <v>14230157.677818516</v>
      </c>
      <c r="U335" s="62">
        <f t="shared" si="144"/>
        <v>21300716.352424528</v>
      </c>
      <c r="V335" s="62">
        <f t="shared" si="144"/>
        <v>4785490.0157958288</v>
      </c>
      <c r="W335" s="62">
        <f t="shared" si="144"/>
        <v>7030140.6081471965</v>
      </c>
      <c r="X335" s="62">
        <f t="shared" si="144"/>
        <v>1119996.1920663603</v>
      </c>
      <c r="Y335" s="62">
        <f t="shared" si="144"/>
        <v>783271.9734913212</v>
      </c>
      <c r="Z335" s="62">
        <f t="shared" si="144"/>
        <v>295808.63373702235</v>
      </c>
      <c r="AA335" s="62">
        <f t="shared" si="144"/>
        <v>17171208.623644177</v>
      </c>
      <c r="AB335" s="62">
        <f t="shared" si="144"/>
        <v>1306144.5579258415</v>
      </c>
      <c r="AC335" s="62">
        <f>AC333-AC213-AC214-AC215-AC216</f>
        <v>20585101.39846275</v>
      </c>
      <c r="AD335" s="62">
        <f>AD333-AD213-AD214-AD215-AD216</f>
        <v>4496452.299998587</v>
      </c>
      <c r="AE335" s="62">
        <f>AE333-AE213-AE214-AE215-AE216</f>
        <v>0</v>
      </c>
      <c r="AF335" s="61">
        <f>SUM(H335:AE335)</f>
        <v>631684225.19623458</v>
      </c>
      <c r="AG335" s="56" t="str">
        <f>IF(ABS(AF335-F335)&lt;1,"ok","err")</f>
        <v>ok</v>
      </c>
    </row>
    <row r="336" spans="1:33">
      <c r="A336" s="58"/>
      <c r="B336" s="58"/>
      <c r="W336" s="42"/>
      <c r="AG336" s="56"/>
    </row>
    <row r="337" spans="1:33">
      <c r="A337" s="58"/>
      <c r="B337" s="58"/>
      <c r="W337" s="42"/>
      <c r="AA337" s="62">
        <f>R335+T335+U335+V335+W335+X335+Y335+Z335+AA335</f>
        <v>74906054.551377222</v>
      </c>
      <c r="AG337" s="56"/>
    </row>
    <row r="338" spans="1:33">
      <c r="A338" s="58"/>
      <c r="B338" s="58"/>
      <c r="W338" s="42"/>
      <c r="AG338" s="56"/>
    </row>
    <row r="339" spans="1:33">
      <c r="A339" s="58"/>
      <c r="B339" s="58"/>
      <c r="H339" s="62"/>
      <c r="W339" s="42"/>
      <c r="AG339" s="56"/>
    </row>
    <row r="340" spans="1:33">
      <c r="A340" s="58"/>
      <c r="B340" s="58"/>
      <c r="W340" s="42"/>
      <c r="AG340" s="56"/>
    </row>
    <row r="341" spans="1:33">
      <c r="A341" s="58"/>
      <c r="B341" s="58"/>
      <c r="W341" s="42"/>
      <c r="AG341" s="56"/>
    </row>
    <row r="342" spans="1:33">
      <c r="A342" s="58"/>
      <c r="B342" s="58"/>
      <c r="W342" s="42"/>
      <c r="AG342" s="56"/>
    </row>
    <row r="343" spans="1:33">
      <c r="A343" s="58"/>
      <c r="B343" s="58"/>
      <c r="W343" s="42"/>
      <c r="AG343" s="56"/>
    </row>
    <row r="344" spans="1:33">
      <c r="A344" s="58"/>
      <c r="B344" s="58"/>
      <c r="W344" s="42"/>
      <c r="AG344" s="56"/>
    </row>
    <row r="345" spans="1:33">
      <c r="A345" s="58"/>
      <c r="B345" s="58"/>
      <c r="W345" s="42"/>
      <c r="AG345" s="56"/>
    </row>
    <row r="346" spans="1:33">
      <c r="A346" s="58"/>
      <c r="B346" s="58"/>
      <c r="W346" s="42"/>
      <c r="AG346" s="56"/>
    </row>
    <row r="347" spans="1:33">
      <c r="A347" s="58"/>
      <c r="B347" s="58"/>
      <c r="W347" s="42"/>
      <c r="AG347" s="56"/>
    </row>
    <row r="348" spans="1:33">
      <c r="A348" s="58"/>
      <c r="B348" s="58"/>
      <c r="W348" s="42"/>
      <c r="AG348" s="56"/>
    </row>
    <row r="349" spans="1:33">
      <c r="A349" s="58"/>
      <c r="B349" s="58"/>
      <c r="AG349" s="56"/>
    </row>
    <row r="350" spans="1:33">
      <c r="A350" s="58"/>
      <c r="B350" s="58"/>
      <c r="AG350" s="56"/>
    </row>
    <row r="351" spans="1:33">
      <c r="A351" s="58"/>
      <c r="B351" s="58"/>
      <c r="AG351" s="56"/>
    </row>
    <row r="352" spans="1:33">
      <c r="A352" s="58"/>
      <c r="B352" s="58"/>
      <c r="AG352" s="56"/>
    </row>
    <row r="353" spans="1:33">
      <c r="A353" s="58"/>
      <c r="B353" s="58"/>
      <c r="AG353" s="56"/>
    </row>
    <row r="354" spans="1:33">
      <c r="A354" s="58"/>
      <c r="B354" s="58"/>
      <c r="AG354" s="56"/>
    </row>
    <row r="355" spans="1:33">
      <c r="A355" s="58"/>
      <c r="B355" s="58"/>
      <c r="AG355" s="56"/>
    </row>
    <row r="356" spans="1:33">
      <c r="A356" s="58"/>
      <c r="B356" s="58"/>
      <c r="AG356" s="56"/>
    </row>
    <row r="357" spans="1:33">
      <c r="A357" s="58"/>
      <c r="B357" s="58"/>
      <c r="AG357" s="56"/>
    </row>
    <row r="358" spans="1:33">
      <c r="A358" s="58"/>
      <c r="B358" s="58"/>
      <c r="AG358" s="56"/>
    </row>
    <row r="359" spans="1:33">
      <c r="A359" s="58"/>
      <c r="B359" s="58"/>
      <c r="AG359" s="56"/>
    </row>
    <row r="360" spans="1:33">
      <c r="A360" s="58"/>
      <c r="B360" s="58"/>
      <c r="AG360" s="56"/>
    </row>
    <row r="361" spans="1:33" ht="15">
      <c r="A361" s="57" t="s">
        <v>1069</v>
      </c>
      <c r="B361" s="58"/>
      <c r="W361" s="42"/>
      <c r="AG361" s="56"/>
    </row>
    <row r="362" spans="1:33" ht="15">
      <c r="A362" s="57"/>
      <c r="B362" s="58"/>
      <c r="W362" s="42"/>
      <c r="AG362" s="56"/>
    </row>
    <row r="363" spans="1:33" ht="15">
      <c r="A363" s="63" t="s">
        <v>217</v>
      </c>
      <c r="B363" s="58"/>
      <c r="W363" s="42"/>
      <c r="AG363" s="56"/>
    </row>
    <row r="364" spans="1:33">
      <c r="A364" s="58">
        <v>500</v>
      </c>
      <c r="B364" s="58" t="s">
        <v>209</v>
      </c>
      <c r="C364" s="42" t="s">
        <v>283</v>
      </c>
      <c r="D364" s="42" t="s">
        <v>643</v>
      </c>
      <c r="F364" s="73">
        <v>3138068</v>
      </c>
      <c r="H364" s="61">
        <f t="shared" ref="H364:Q370" si="145">IF(VLOOKUP($D364,$C$6:$AE$653,H$2,)=0,0,((VLOOKUP($D364,$C$6:$AE$653,H$2,)/VLOOKUP($D364,$C$6:$AE$653,4,))*$F364))</f>
        <v>912471.84662882134</v>
      </c>
      <c r="I364" s="61">
        <f t="shared" si="145"/>
        <v>955872.01363119064</v>
      </c>
      <c r="J364" s="61">
        <f t="shared" si="145"/>
        <v>785723.57198468409</v>
      </c>
      <c r="K364" s="61">
        <f t="shared" si="145"/>
        <v>484000.56775530416</v>
      </c>
      <c r="L364" s="61">
        <f t="shared" si="145"/>
        <v>0</v>
      </c>
      <c r="M364" s="61">
        <f t="shared" si="145"/>
        <v>0</v>
      </c>
      <c r="N364" s="61">
        <f t="shared" si="145"/>
        <v>0</v>
      </c>
      <c r="O364" s="61">
        <f t="shared" si="145"/>
        <v>0</v>
      </c>
      <c r="P364" s="61">
        <f t="shared" si="145"/>
        <v>0</v>
      </c>
      <c r="Q364" s="61">
        <f t="shared" si="145"/>
        <v>0</v>
      </c>
      <c r="R364" s="61">
        <f t="shared" ref="R364:AE370" si="146">IF(VLOOKUP($D364,$C$6:$AE$653,R$2,)=0,0,((VLOOKUP($D364,$C$6:$AE$653,R$2,)/VLOOKUP($D364,$C$6:$AE$653,4,))*$F364))</f>
        <v>0</v>
      </c>
      <c r="S364" s="61">
        <f t="shared" si="146"/>
        <v>0</v>
      </c>
      <c r="T364" s="61">
        <f t="shared" si="146"/>
        <v>0</v>
      </c>
      <c r="U364" s="61">
        <f t="shared" si="146"/>
        <v>0</v>
      </c>
      <c r="V364" s="61">
        <f t="shared" si="146"/>
        <v>0</v>
      </c>
      <c r="W364" s="61">
        <f t="shared" si="146"/>
        <v>0</v>
      </c>
      <c r="X364" s="61">
        <f t="shared" si="146"/>
        <v>0</v>
      </c>
      <c r="Y364" s="61">
        <f t="shared" si="146"/>
        <v>0</v>
      </c>
      <c r="Z364" s="61">
        <f t="shared" si="146"/>
        <v>0</v>
      </c>
      <c r="AA364" s="61">
        <f t="shared" si="146"/>
        <v>0</v>
      </c>
      <c r="AB364" s="61">
        <f t="shared" si="146"/>
        <v>0</v>
      </c>
      <c r="AC364" s="61">
        <f t="shared" si="146"/>
        <v>0</v>
      </c>
      <c r="AD364" s="61">
        <f t="shared" si="146"/>
        <v>0</v>
      </c>
      <c r="AE364" s="61">
        <f t="shared" si="146"/>
        <v>0</v>
      </c>
      <c r="AF364" s="61">
        <f t="shared" ref="AF364:AF383" si="147">SUM(H364:AE364)</f>
        <v>3138068.0000000005</v>
      </c>
      <c r="AG364" s="56" t="str">
        <f t="shared" ref="AG364:AG370" si="148">IF(ABS(AF364-F364)&lt;1,"ok","err")</f>
        <v>ok</v>
      </c>
    </row>
    <row r="365" spans="1:33">
      <c r="A365" s="188">
        <v>501</v>
      </c>
      <c r="B365" s="58" t="s">
        <v>211</v>
      </c>
      <c r="C365" s="42" t="s">
        <v>284</v>
      </c>
      <c r="D365" s="42" t="s">
        <v>930</v>
      </c>
      <c r="F365" s="76">
        <v>2187724</v>
      </c>
      <c r="H365" s="61">
        <f t="shared" si="145"/>
        <v>0</v>
      </c>
      <c r="I365" s="61">
        <f t="shared" si="145"/>
        <v>0</v>
      </c>
      <c r="J365" s="61">
        <f t="shared" si="145"/>
        <v>0</v>
      </c>
      <c r="K365" s="61">
        <f t="shared" si="145"/>
        <v>2187724</v>
      </c>
      <c r="L365" s="61">
        <f t="shared" si="145"/>
        <v>0</v>
      </c>
      <c r="M365" s="61">
        <f t="shared" si="145"/>
        <v>0</v>
      </c>
      <c r="N365" s="61">
        <f t="shared" si="145"/>
        <v>0</v>
      </c>
      <c r="O365" s="61">
        <f t="shared" si="145"/>
        <v>0</v>
      </c>
      <c r="P365" s="61">
        <f t="shared" si="145"/>
        <v>0</v>
      </c>
      <c r="Q365" s="61">
        <f t="shared" si="145"/>
        <v>0</v>
      </c>
      <c r="R365" s="61">
        <f t="shared" si="146"/>
        <v>0</v>
      </c>
      <c r="S365" s="61">
        <f t="shared" si="146"/>
        <v>0</v>
      </c>
      <c r="T365" s="61">
        <f t="shared" si="146"/>
        <v>0</v>
      </c>
      <c r="U365" s="61">
        <f t="shared" si="146"/>
        <v>0</v>
      </c>
      <c r="V365" s="61">
        <f t="shared" si="146"/>
        <v>0</v>
      </c>
      <c r="W365" s="61">
        <f t="shared" si="146"/>
        <v>0</v>
      </c>
      <c r="X365" s="61">
        <f t="shared" si="146"/>
        <v>0</v>
      </c>
      <c r="Y365" s="61">
        <f t="shared" si="146"/>
        <v>0</v>
      </c>
      <c r="Z365" s="61">
        <f t="shared" si="146"/>
        <v>0</v>
      </c>
      <c r="AA365" s="61">
        <f t="shared" si="146"/>
        <v>0</v>
      </c>
      <c r="AB365" s="61">
        <f t="shared" si="146"/>
        <v>0</v>
      </c>
      <c r="AC365" s="61">
        <f t="shared" si="146"/>
        <v>0</v>
      </c>
      <c r="AD365" s="61">
        <f t="shared" si="146"/>
        <v>0</v>
      </c>
      <c r="AE365" s="61">
        <f t="shared" si="146"/>
        <v>0</v>
      </c>
      <c r="AF365" s="61">
        <f t="shared" si="147"/>
        <v>2187724</v>
      </c>
      <c r="AG365" s="56" t="str">
        <f t="shared" si="148"/>
        <v>ok</v>
      </c>
    </row>
    <row r="366" spans="1:33">
      <c r="A366" s="58">
        <v>502</v>
      </c>
      <c r="B366" s="58" t="s">
        <v>213</v>
      </c>
      <c r="C366" s="42" t="s">
        <v>285</v>
      </c>
      <c r="D366" s="42" t="s">
        <v>646</v>
      </c>
      <c r="F366" s="76">
        <v>8374877</v>
      </c>
      <c r="H366" s="61">
        <f t="shared" si="145"/>
        <v>2879293.6413887963</v>
      </c>
      <c r="I366" s="61">
        <f t="shared" si="145"/>
        <v>3016242.3322956031</v>
      </c>
      <c r="J366" s="61">
        <f t="shared" si="145"/>
        <v>2479341.0263156006</v>
      </c>
      <c r="K366" s="61">
        <f t="shared" si="145"/>
        <v>0</v>
      </c>
      <c r="L366" s="61">
        <f t="shared" si="145"/>
        <v>0</v>
      </c>
      <c r="M366" s="61">
        <f t="shared" si="145"/>
        <v>0</v>
      </c>
      <c r="N366" s="61">
        <f t="shared" si="145"/>
        <v>0</v>
      </c>
      <c r="O366" s="61">
        <f t="shared" si="145"/>
        <v>0</v>
      </c>
      <c r="P366" s="61">
        <f t="shared" si="145"/>
        <v>0</v>
      </c>
      <c r="Q366" s="61">
        <f t="shared" si="145"/>
        <v>0</v>
      </c>
      <c r="R366" s="61">
        <f t="shared" si="146"/>
        <v>0</v>
      </c>
      <c r="S366" s="61">
        <f t="shared" si="146"/>
        <v>0</v>
      </c>
      <c r="T366" s="61">
        <f t="shared" si="146"/>
        <v>0</v>
      </c>
      <c r="U366" s="61">
        <f t="shared" si="146"/>
        <v>0</v>
      </c>
      <c r="V366" s="61">
        <f t="shared" si="146"/>
        <v>0</v>
      </c>
      <c r="W366" s="61">
        <f t="shared" si="146"/>
        <v>0</v>
      </c>
      <c r="X366" s="61">
        <f t="shared" si="146"/>
        <v>0</v>
      </c>
      <c r="Y366" s="61">
        <f t="shared" si="146"/>
        <v>0</v>
      </c>
      <c r="Z366" s="61">
        <f t="shared" si="146"/>
        <v>0</v>
      </c>
      <c r="AA366" s="61">
        <f t="shared" si="146"/>
        <v>0</v>
      </c>
      <c r="AB366" s="61">
        <f t="shared" si="146"/>
        <v>0</v>
      </c>
      <c r="AC366" s="61">
        <f t="shared" si="146"/>
        <v>0</v>
      </c>
      <c r="AD366" s="61">
        <f t="shared" si="146"/>
        <v>0</v>
      </c>
      <c r="AE366" s="61">
        <f t="shared" si="146"/>
        <v>0</v>
      </c>
      <c r="AF366" s="61">
        <f t="shared" si="147"/>
        <v>8374877</v>
      </c>
      <c r="AG366" s="56" t="str">
        <f t="shared" si="148"/>
        <v>ok</v>
      </c>
    </row>
    <row r="367" spans="1:33">
      <c r="A367" s="58">
        <v>504</v>
      </c>
      <c r="B367" s="58" t="s">
        <v>1237</v>
      </c>
      <c r="C367" s="42" t="s">
        <v>1236</v>
      </c>
      <c r="D367" s="42" t="s">
        <v>646</v>
      </c>
      <c r="F367" s="76">
        <v>0</v>
      </c>
      <c r="H367" s="61">
        <f t="shared" si="145"/>
        <v>0</v>
      </c>
      <c r="I367" s="61">
        <f t="shared" si="145"/>
        <v>0</v>
      </c>
      <c r="J367" s="61">
        <f t="shared" si="145"/>
        <v>0</v>
      </c>
      <c r="K367" s="61">
        <f t="shared" si="145"/>
        <v>0</v>
      </c>
      <c r="L367" s="61">
        <f t="shared" si="145"/>
        <v>0</v>
      </c>
      <c r="M367" s="61">
        <f t="shared" si="145"/>
        <v>0</v>
      </c>
      <c r="N367" s="61">
        <f t="shared" si="145"/>
        <v>0</v>
      </c>
      <c r="O367" s="61">
        <f t="shared" si="145"/>
        <v>0</v>
      </c>
      <c r="P367" s="61">
        <f t="shared" si="145"/>
        <v>0</v>
      </c>
      <c r="Q367" s="61">
        <f t="shared" si="145"/>
        <v>0</v>
      </c>
      <c r="R367" s="61">
        <f t="shared" si="146"/>
        <v>0</v>
      </c>
      <c r="S367" s="61">
        <f t="shared" si="146"/>
        <v>0</v>
      </c>
      <c r="T367" s="61">
        <f t="shared" si="146"/>
        <v>0</v>
      </c>
      <c r="U367" s="61">
        <f t="shared" si="146"/>
        <v>0</v>
      </c>
      <c r="V367" s="61">
        <f t="shared" si="146"/>
        <v>0</v>
      </c>
      <c r="W367" s="61">
        <f t="shared" si="146"/>
        <v>0</v>
      </c>
      <c r="X367" s="61">
        <f t="shared" si="146"/>
        <v>0</v>
      </c>
      <c r="Y367" s="61">
        <f t="shared" si="146"/>
        <v>0</v>
      </c>
      <c r="Z367" s="61">
        <f t="shared" si="146"/>
        <v>0</v>
      </c>
      <c r="AA367" s="61">
        <f t="shared" si="146"/>
        <v>0</v>
      </c>
      <c r="AB367" s="61">
        <f t="shared" si="146"/>
        <v>0</v>
      </c>
      <c r="AC367" s="61">
        <f t="shared" si="146"/>
        <v>0</v>
      </c>
      <c r="AD367" s="61">
        <f t="shared" si="146"/>
        <v>0</v>
      </c>
      <c r="AE367" s="61">
        <f t="shared" si="146"/>
        <v>0</v>
      </c>
      <c r="AF367" s="61">
        <f>SUM(H367:AE367)</f>
        <v>0</v>
      </c>
      <c r="AG367" s="56" t="str">
        <f>IF(ABS(AF367-F367)&lt;1,"ok","err")</f>
        <v>ok</v>
      </c>
    </row>
    <row r="368" spans="1:33">
      <c r="A368" s="58">
        <v>505</v>
      </c>
      <c r="B368" s="58" t="s">
        <v>215</v>
      </c>
      <c r="C368" s="42" t="s">
        <v>286</v>
      </c>
      <c r="D368" s="42" t="s">
        <v>646</v>
      </c>
      <c r="F368" s="76">
        <v>2130001</v>
      </c>
      <c r="H368" s="61">
        <f t="shared" si="145"/>
        <v>732297.12334303872</v>
      </c>
      <c r="I368" s="61">
        <f t="shared" si="145"/>
        <v>767127.58695225813</v>
      </c>
      <c r="J368" s="61">
        <f t="shared" si="145"/>
        <v>630576.28970470314</v>
      </c>
      <c r="K368" s="61">
        <f t="shared" si="145"/>
        <v>0</v>
      </c>
      <c r="L368" s="61">
        <f t="shared" si="145"/>
        <v>0</v>
      </c>
      <c r="M368" s="61">
        <f t="shared" si="145"/>
        <v>0</v>
      </c>
      <c r="N368" s="61">
        <f t="shared" si="145"/>
        <v>0</v>
      </c>
      <c r="O368" s="61">
        <f t="shared" si="145"/>
        <v>0</v>
      </c>
      <c r="P368" s="61">
        <f t="shared" si="145"/>
        <v>0</v>
      </c>
      <c r="Q368" s="61">
        <f t="shared" si="145"/>
        <v>0</v>
      </c>
      <c r="R368" s="61">
        <f t="shared" si="146"/>
        <v>0</v>
      </c>
      <c r="S368" s="61">
        <f t="shared" si="146"/>
        <v>0</v>
      </c>
      <c r="T368" s="61">
        <f t="shared" si="146"/>
        <v>0</v>
      </c>
      <c r="U368" s="61">
        <f t="shared" si="146"/>
        <v>0</v>
      </c>
      <c r="V368" s="61">
        <f t="shared" si="146"/>
        <v>0</v>
      </c>
      <c r="W368" s="61">
        <f t="shared" si="146"/>
        <v>0</v>
      </c>
      <c r="X368" s="61">
        <f t="shared" si="146"/>
        <v>0</v>
      </c>
      <c r="Y368" s="61">
        <f t="shared" si="146"/>
        <v>0</v>
      </c>
      <c r="Z368" s="61">
        <f t="shared" si="146"/>
        <v>0</v>
      </c>
      <c r="AA368" s="61">
        <f t="shared" si="146"/>
        <v>0</v>
      </c>
      <c r="AB368" s="61">
        <f t="shared" si="146"/>
        <v>0</v>
      </c>
      <c r="AC368" s="61">
        <f t="shared" si="146"/>
        <v>0</v>
      </c>
      <c r="AD368" s="61">
        <f t="shared" si="146"/>
        <v>0</v>
      </c>
      <c r="AE368" s="61">
        <f t="shared" si="146"/>
        <v>0</v>
      </c>
      <c r="AF368" s="61">
        <f t="shared" si="147"/>
        <v>2130001</v>
      </c>
      <c r="AG368" s="56" t="str">
        <f t="shared" si="148"/>
        <v>ok</v>
      </c>
    </row>
    <row r="369" spans="1:33">
      <c r="A369" s="58">
        <v>506</v>
      </c>
      <c r="B369" s="58" t="s">
        <v>218</v>
      </c>
      <c r="C369" s="42" t="s">
        <v>287</v>
      </c>
      <c r="D369" s="42" t="s">
        <v>646</v>
      </c>
      <c r="F369" s="76">
        <v>1491734</v>
      </c>
      <c r="H369" s="61">
        <f t="shared" si="145"/>
        <v>512860.09583704633</v>
      </c>
      <c r="I369" s="61">
        <f t="shared" si="145"/>
        <v>537253.41152170347</v>
      </c>
      <c r="J369" s="61">
        <f t="shared" si="145"/>
        <v>441620.49264125025</v>
      </c>
      <c r="K369" s="61">
        <f t="shared" si="145"/>
        <v>0</v>
      </c>
      <c r="L369" s="61">
        <f t="shared" si="145"/>
        <v>0</v>
      </c>
      <c r="M369" s="61">
        <f t="shared" si="145"/>
        <v>0</v>
      </c>
      <c r="N369" s="61">
        <f t="shared" si="145"/>
        <v>0</v>
      </c>
      <c r="O369" s="61">
        <f t="shared" si="145"/>
        <v>0</v>
      </c>
      <c r="P369" s="61">
        <f t="shared" si="145"/>
        <v>0</v>
      </c>
      <c r="Q369" s="61">
        <f t="shared" si="145"/>
        <v>0</v>
      </c>
      <c r="R369" s="61">
        <f t="shared" si="146"/>
        <v>0</v>
      </c>
      <c r="S369" s="61">
        <f t="shared" si="146"/>
        <v>0</v>
      </c>
      <c r="T369" s="61">
        <f t="shared" si="146"/>
        <v>0</v>
      </c>
      <c r="U369" s="61">
        <f t="shared" si="146"/>
        <v>0</v>
      </c>
      <c r="V369" s="61">
        <f t="shared" si="146"/>
        <v>0</v>
      </c>
      <c r="W369" s="61">
        <f t="shared" si="146"/>
        <v>0</v>
      </c>
      <c r="X369" s="61">
        <f t="shared" si="146"/>
        <v>0</v>
      </c>
      <c r="Y369" s="61">
        <f t="shared" si="146"/>
        <v>0</v>
      </c>
      <c r="Z369" s="61">
        <f t="shared" si="146"/>
        <v>0</v>
      </c>
      <c r="AA369" s="61">
        <f t="shared" si="146"/>
        <v>0</v>
      </c>
      <c r="AB369" s="61">
        <f t="shared" si="146"/>
        <v>0</v>
      </c>
      <c r="AC369" s="61">
        <f t="shared" si="146"/>
        <v>0</v>
      </c>
      <c r="AD369" s="61">
        <f t="shared" si="146"/>
        <v>0</v>
      </c>
      <c r="AE369" s="61">
        <f t="shared" si="146"/>
        <v>0</v>
      </c>
      <c r="AF369" s="61">
        <f t="shared" si="147"/>
        <v>1491734</v>
      </c>
      <c r="AG369" s="56" t="str">
        <f t="shared" si="148"/>
        <v>ok</v>
      </c>
    </row>
    <row r="370" spans="1:33">
      <c r="A370" s="58">
        <v>507</v>
      </c>
      <c r="B370" s="58" t="s">
        <v>1004</v>
      </c>
      <c r="C370" s="42" t="s">
        <v>358</v>
      </c>
      <c r="D370" s="42" t="s">
        <v>646</v>
      </c>
      <c r="F370" s="76"/>
      <c r="H370" s="61">
        <f t="shared" si="145"/>
        <v>0</v>
      </c>
      <c r="I370" s="61">
        <f t="shared" si="145"/>
        <v>0</v>
      </c>
      <c r="J370" s="61">
        <f t="shared" si="145"/>
        <v>0</v>
      </c>
      <c r="K370" s="61">
        <f t="shared" si="145"/>
        <v>0</v>
      </c>
      <c r="L370" s="61">
        <f t="shared" si="145"/>
        <v>0</v>
      </c>
      <c r="M370" s="61">
        <f t="shared" si="145"/>
        <v>0</v>
      </c>
      <c r="N370" s="61">
        <f t="shared" si="145"/>
        <v>0</v>
      </c>
      <c r="O370" s="61">
        <f t="shared" si="145"/>
        <v>0</v>
      </c>
      <c r="P370" s="61">
        <f t="shared" si="145"/>
        <v>0</v>
      </c>
      <c r="Q370" s="61">
        <f t="shared" si="145"/>
        <v>0</v>
      </c>
      <c r="R370" s="61">
        <f t="shared" si="146"/>
        <v>0</v>
      </c>
      <c r="S370" s="61">
        <f t="shared" si="146"/>
        <v>0</v>
      </c>
      <c r="T370" s="61">
        <f t="shared" si="146"/>
        <v>0</v>
      </c>
      <c r="U370" s="61">
        <f t="shared" si="146"/>
        <v>0</v>
      </c>
      <c r="V370" s="61">
        <f t="shared" si="146"/>
        <v>0</v>
      </c>
      <c r="W370" s="61">
        <f t="shared" si="146"/>
        <v>0</v>
      </c>
      <c r="X370" s="61">
        <f t="shared" si="146"/>
        <v>0</v>
      </c>
      <c r="Y370" s="61">
        <f t="shared" si="146"/>
        <v>0</v>
      </c>
      <c r="Z370" s="61">
        <f t="shared" si="146"/>
        <v>0</v>
      </c>
      <c r="AA370" s="61">
        <f t="shared" si="146"/>
        <v>0</v>
      </c>
      <c r="AB370" s="61">
        <f t="shared" si="146"/>
        <v>0</v>
      </c>
      <c r="AC370" s="61">
        <f t="shared" si="146"/>
        <v>0</v>
      </c>
      <c r="AD370" s="61">
        <f t="shared" si="146"/>
        <v>0</v>
      </c>
      <c r="AE370" s="61">
        <f t="shared" si="146"/>
        <v>0</v>
      </c>
      <c r="AF370" s="61">
        <f t="shared" si="147"/>
        <v>0</v>
      </c>
      <c r="AG370" s="56" t="str">
        <f t="shared" si="148"/>
        <v>ok</v>
      </c>
    </row>
    <row r="371" spans="1:33">
      <c r="A371" s="58"/>
      <c r="B371" s="58"/>
      <c r="F371" s="73"/>
      <c r="W371" s="42"/>
      <c r="AF371" s="61"/>
      <c r="AG371" s="56"/>
    </row>
    <row r="372" spans="1:33">
      <c r="A372" s="58"/>
      <c r="B372" s="58" t="s">
        <v>220</v>
      </c>
      <c r="C372" s="42" t="s">
        <v>651</v>
      </c>
      <c r="F372" s="73">
        <f>SUM(F364:F371)</f>
        <v>17322404</v>
      </c>
      <c r="H372" s="60">
        <f t="shared" ref="H372:M372" si="149">SUM(H364:H371)</f>
        <v>5036922.7071977025</v>
      </c>
      <c r="I372" s="60">
        <f t="shared" si="149"/>
        <v>5276495.3444007561</v>
      </c>
      <c r="J372" s="60">
        <f t="shared" si="149"/>
        <v>4337261.3806462381</v>
      </c>
      <c r="K372" s="60">
        <f t="shared" si="149"/>
        <v>2671724.5677553043</v>
      </c>
      <c r="L372" s="60">
        <f t="shared" si="149"/>
        <v>0</v>
      </c>
      <c r="M372" s="60">
        <f t="shared" si="149"/>
        <v>0</v>
      </c>
      <c r="N372" s="60">
        <f>SUM(N364:N371)</f>
        <v>0</v>
      </c>
      <c r="O372" s="60">
        <f>SUM(O364:O371)</f>
        <v>0</v>
      </c>
      <c r="P372" s="60">
        <f>SUM(P364:P371)</f>
        <v>0</v>
      </c>
      <c r="Q372" s="60">
        <f t="shared" ref="Q372:AB372" si="150">SUM(Q364:Q371)</f>
        <v>0</v>
      </c>
      <c r="R372" s="60">
        <f t="shared" si="150"/>
        <v>0</v>
      </c>
      <c r="S372" s="60">
        <f t="shared" si="150"/>
        <v>0</v>
      </c>
      <c r="T372" s="60">
        <f t="shared" si="150"/>
        <v>0</v>
      </c>
      <c r="U372" s="60">
        <f t="shared" si="150"/>
        <v>0</v>
      </c>
      <c r="V372" s="60">
        <f t="shared" si="150"/>
        <v>0</v>
      </c>
      <c r="W372" s="60">
        <f t="shared" si="150"/>
        <v>0</v>
      </c>
      <c r="X372" s="60">
        <f t="shared" si="150"/>
        <v>0</v>
      </c>
      <c r="Y372" s="60">
        <f t="shared" si="150"/>
        <v>0</v>
      </c>
      <c r="Z372" s="60">
        <f t="shared" si="150"/>
        <v>0</v>
      </c>
      <c r="AA372" s="60">
        <f t="shared" si="150"/>
        <v>0</v>
      </c>
      <c r="AB372" s="60">
        <f t="shared" si="150"/>
        <v>0</v>
      </c>
      <c r="AC372" s="60">
        <f>SUM(AC364:AC371)</f>
        <v>0</v>
      </c>
      <c r="AD372" s="60">
        <f>SUM(AD364:AD371)</f>
        <v>0</v>
      </c>
      <c r="AE372" s="60">
        <f>SUM(AE364:AE371)</f>
        <v>0</v>
      </c>
      <c r="AF372" s="61">
        <f t="shared" si="147"/>
        <v>17322404</v>
      </c>
      <c r="AG372" s="56" t="str">
        <f>IF(ABS(AF372-F372)&lt;1,"ok","err")</f>
        <v>ok</v>
      </c>
    </row>
    <row r="373" spans="1:33">
      <c r="A373" s="58"/>
      <c r="B373" s="58"/>
      <c r="F373" s="73"/>
      <c r="W373" s="42"/>
      <c r="AF373" s="61"/>
      <c r="AG373" s="56"/>
    </row>
    <row r="374" spans="1:33" ht="15">
      <c r="A374" s="63" t="s">
        <v>221</v>
      </c>
      <c r="B374" s="58"/>
      <c r="F374" s="73"/>
      <c r="W374" s="42"/>
      <c r="AF374" s="61"/>
      <c r="AG374" s="56"/>
    </row>
    <row r="375" spans="1:33">
      <c r="A375" s="58">
        <v>510</v>
      </c>
      <c r="B375" s="58" t="s">
        <v>224</v>
      </c>
      <c r="C375" s="42" t="s">
        <v>288</v>
      </c>
      <c r="D375" s="42" t="s">
        <v>648</v>
      </c>
      <c r="F375" s="73">
        <v>3390539</v>
      </c>
      <c r="H375" s="61">
        <f t="shared" ref="H375:Q379" si="151">IF(VLOOKUP($D375,$C$6:$AE$653,H$2,)=0,0,((VLOOKUP($D375,$C$6:$AE$653,H$2,)/VLOOKUP($D375,$C$6:$AE$653,4,))*$F375))</f>
        <v>0</v>
      </c>
      <c r="I375" s="61">
        <f t="shared" si="151"/>
        <v>0</v>
      </c>
      <c r="J375" s="61">
        <f t="shared" si="151"/>
        <v>0</v>
      </c>
      <c r="K375" s="61">
        <f t="shared" si="151"/>
        <v>3390539</v>
      </c>
      <c r="L375" s="61">
        <f t="shared" si="151"/>
        <v>0</v>
      </c>
      <c r="M375" s="61">
        <f t="shared" si="151"/>
        <v>0</v>
      </c>
      <c r="N375" s="61">
        <f t="shared" si="151"/>
        <v>0</v>
      </c>
      <c r="O375" s="61">
        <f t="shared" si="151"/>
        <v>0</v>
      </c>
      <c r="P375" s="61">
        <f t="shared" si="151"/>
        <v>0</v>
      </c>
      <c r="Q375" s="61">
        <f t="shared" si="151"/>
        <v>0</v>
      </c>
      <c r="R375" s="61">
        <f t="shared" ref="R375:AE379" si="152">IF(VLOOKUP($D375,$C$6:$AE$653,R$2,)=0,0,((VLOOKUP($D375,$C$6:$AE$653,R$2,)/VLOOKUP($D375,$C$6:$AE$653,4,))*$F375))</f>
        <v>0</v>
      </c>
      <c r="S375" s="61">
        <f t="shared" si="152"/>
        <v>0</v>
      </c>
      <c r="T375" s="61">
        <f t="shared" si="152"/>
        <v>0</v>
      </c>
      <c r="U375" s="61">
        <f t="shared" si="152"/>
        <v>0</v>
      </c>
      <c r="V375" s="61">
        <f t="shared" si="152"/>
        <v>0</v>
      </c>
      <c r="W375" s="61">
        <f t="shared" si="152"/>
        <v>0</v>
      </c>
      <c r="X375" s="61">
        <f t="shared" si="152"/>
        <v>0</v>
      </c>
      <c r="Y375" s="61">
        <f t="shared" si="152"/>
        <v>0</v>
      </c>
      <c r="Z375" s="61">
        <f t="shared" si="152"/>
        <v>0</v>
      </c>
      <c r="AA375" s="61">
        <f t="shared" si="152"/>
        <v>0</v>
      </c>
      <c r="AB375" s="61">
        <f t="shared" si="152"/>
        <v>0</v>
      </c>
      <c r="AC375" s="61">
        <f t="shared" si="152"/>
        <v>0</v>
      </c>
      <c r="AD375" s="61">
        <f t="shared" si="152"/>
        <v>0</v>
      </c>
      <c r="AE375" s="61">
        <f t="shared" si="152"/>
        <v>0</v>
      </c>
      <c r="AF375" s="61">
        <f t="shared" si="147"/>
        <v>3390539</v>
      </c>
      <c r="AG375" s="56" t="str">
        <f>IF(ABS(AF375-F375)&lt;1,"ok","err")</f>
        <v>ok</v>
      </c>
    </row>
    <row r="376" spans="1:33">
      <c r="A376" s="58">
        <v>511</v>
      </c>
      <c r="B376" s="58" t="s">
        <v>223</v>
      </c>
      <c r="C376" s="42" t="s">
        <v>289</v>
      </c>
      <c r="D376" s="42" t="s">
        <v>646</v>
      </c>
      <c r="F376" s="76">
        <v>0</v>
      </c>
      <c r="H376" s="61">
        <f t="shared" si="151"/>
        <v>0</v>
      </c>
      <c r="I376" s="61">
        <f t="shared" si="151"/>
        <v>0</v>
      </c>
      <c r="J376" s="61">
        <f t="shared" si="151"/>
        <v>0</v>
      </c>
      <c r="K376" s="61">
        <f t="shared" si="151"/>
        <v>0</v>
      </c>
      <c r="L376" s="61">
        <f t="shared" si="151"/>
        <v>0</v>
      </c>
      <c r="M376" s="61">
        <f t="shared" si="151"/>
        <v>0</v>
      </c>
      <c r="N376" s="61">
        <f t="shared" si="151"/>
        <v>0</v>
      </c>
      <c r="O376" s="61">
        <f t="shared" si="151"/>
        <v>0</v>
      </c>
      <c r="P376" s="61">
        <f t="shared" si="151"/>
        <v>0</v>
      </c>
      <c r="Q376" s="61">
        <f t="shared" si="151"/>
        <v>0</v>
      </c>
      <c r="R376" s="61">
        <f t="shared" si="152"/>
        <v>0</v>
      </c>
      <c r="S376" s="61">
        <f t="shared" si="152"/>
        <v>0</v>
      </c>
      <c r="T376" s="61">
        <f t="shared" si="152"/>
        <v>0</v>
      </c>
      <c r="U376" s="61">
        <f t="shared" si="152"/>
        <v>0</v>
      </c>
      <c r="V376" s="61">
        <f t="shared" si="152"/>
        <v>0</v>
      </c>
      <c r="W376" s="61">
        <f t="shared" si="152"/>
        <v>0</v>
      </c>
      <c r="X376" s="61">
        <f t="shared" si="152"/>
        <v>0</v>
      </c>
      <c r="Y376" s="61">
        <f t="shared" si="152"/>
        <v>0</v>
      </c>
      <c r="Z376" s="61">
        <f t="shared" si="152"/>
        <v>0</v>
      </c>
      <c r="AA376" s="61">
        <f t="shared" si="152"/>
        <v>0</v>
      </c>
      <c r="AB376" s="61">
        <f t="shared" si="152"/>
        <v>0</v>
      </c>
      <c r="AC376" s="61">
        <f t="shared" si="152"/>
        <v>0</v>
      </c>
      <c r="AD376" s="61">
        <f t="shared" si="152"/>
        <v>0</v>
      </c>
      <c r="AE376" s="61">
        <f t="shared" si="152"/>
        <v>0</v>
      </c>
      <c r="AF376" s="61">
        <f t="shared" si="147"/>
        <v>0</v>
      </c>
      <c r="AG376" s="56" t="str">
        <f>IF(ABS(AF376-F376)&lt;1,"ok","err")</f>
        <v>ok</v>
      </c>
    </row>
    <row r="377" spans="1:33">
      <c r="A377" s="58">
        <v>512</v>
      </c>
      <c r="B377" s="58" t="s">
        <v>226</v>
      </c>
      <c r="C377" s="42" t="s">
        <v>290</v>
      </c>
      <c r="D377" s="42" t="s">
        <v>930</v>
      </c>
      <c r="F377" s="76">
        <v>4117208</v>
      </c>
      <c r="H377" s="61">
        <f t="shared" si="151"/>
        <v>0</v>
      </c>
      <c r="I377" s="61">
        <f t="shared" si="151"/>
        <v>0</v>
      </c>
      <c r="J377" s="61">
        <f t="shared" si="151"/>
        <v>0</v>
      </c>
      <c r="K377" s="61">
        <f t="shared" si="151"/>
        <v>4117208</v>
      </c>
      <c r="L377" s="61">
        <f t="shared" si="151"/>
        <v>0</v>
      </c>
      <c r="M377" s="61">
        <f t="shared" si="151"/>
        <v>0</v>
      </c>
      <c r="N377" s="61">
        <f t="shared" si="151"/>
        <v>0</v>
      </c>
      <c r="O377" s="61">
        <f t="shared" si="151"/>
        <v>0</v>
      </c>
      <c r="P377" s="61">
        <f t="shared" si="151"/>
        <v>0</v>
      </c>
      <c r="Q377" s="61">
        <f t="shared" si="151"/>
        <v>0</v>
      </c>
      <c r="R377" s="61">
        <f t="shared" si="152"/>
        <v>0</v>
      </c>
      <c r="S377" s="61">
        <f t="shared" si="152"/>
        <v>0</v>
      </c>
      <c r="T377" s="61">
        <f t="shared" si="152"/>
        <v>0</v>
      </c>
      <c r="U377" s="61">
        <f t="shared" si="152"/>
        <v>0</v>
      </c>
      <c r="V377" s="61">
        <f t="shared" si="152"/>
        <v>0</v>
      </c>
      <c r="W377" s="61">
        <f t="shared" si="152"/>
        <v>0</v>
      </c>
      <c r="X377" s="61">
        <f t="shared" si="152"/>
        <v>0</v>
      </c>
      <c r="Y377" s="61">
        <f t="shared" si="152"/>
        <v>0</v>
      </c>
      <c r="Z377" s="61">
        <f t="shared" si="152"/>
        <v>0</v>
      </c>
      <c r="AA377" s="61">
        <f t="shared" si="152"/>
        <v>0</v>
      </c>
      <c r="AB377" s="61">
        <f t="shared" si="152"/>
        <v>0</v>
      </c>
      <c r="AC377" s="61">
        <f t="shared" si="152"/>
        <v>0</v>
      </c>
      <c r="AD377" s="61">
        <f t="shared" si="152"/>
        <v>0</v>
      </c>
      <c r="AE377" s="61">
        <f t="shared" si="152"/>
        <v>0</v>
      </c>
      <c r="AF377" s="61">
        <f t="shared" si="147"/>
        <v>4117208</v>
      </c>
      <c r="AG377" s="56" t="str">
        <f>IF(ABS(AF377-F377)&lt;1,"ok","err")</f>
        <v>ok</v>
      </c>
    </row>
    <row r="378" spans="1:33">
      <c r="A378" s="58">
        <v>513</v>
      </c>
      <c r="B378" s="58" t="s">
        <v>227</v>
      </c>
      <c r="C378" s="42" t="s">
        <v>291</v>
      </c>
      <c r="D378" s="42" t="s">
        <v>930</v>
      </c>
      <c r="F378" s="76">
        <v>2830954</v>
      </c>
      <c r="H378" s="61">
        <f t="shared" si="151"/>
        <v>0</v>
      </c>
      <c r="I378" s="61">
        <f t="shared" si="151"/>
        <v>0</v>
      </c>
      <c r="J378" s="61">
        <f t="shared" si="151"/>
        <v>0</v>
      </c>
      <c r="K378" s="61">
        <f t="shared" si="151"/>
        <v>2830954</v>
      </c>
      <c r="L378" s="61">
        <f t="shared" si="151"/>
        <v>0</v>
      </c>
      <c r="M378" s="61">
        <f t="shared" si="151"/>
        <v>0</v>
      </c>
      <c r="N378" s="61">
        <f t="shared" si="151"/>
        <v>0</v>
      </c>
      <c r="O378" s="61">
        <f t="shared" si="151"/>
        <v>0</v>
      </c>
      <c r="P378" s="61">
        <f t="shared" si="151"/>
        <v>0</v>
      </c>
      <c r="Q378" s="61">
        <f t="shared" si="151"/>
        <v>0</v>
      </c>
      <c r="R378" s="61">
        <f t="shared" si="152"/>
        <v>0</v>
      </c>
      <c r="S378" s="61">
        <f t="shared" si="152"/>
        <v>0</v>
      </c>
      <c r="T378" s="61">
        <f t="shared" si="152"/>
        <v>0</v>
      </c>
      <c r="U378" s="61">
        <f t="shared" si="152"/>
        <v>0</v>
      </c>
      <c r="V378" s="61">
        <f t="shared" si="152"/>
        <v>0</v>
      </c>
      <c r="W378" s="61">
        <f t="shared" si="152"/>
        <v>0</v>
      </c>
      <c r="X378" s="61">
        <f t="shared" si="152"/>
        <v>0</v>
      </c>
      <c r="Y378" s="61">
        <f t="shared" si="152"/>
        <v>0</v>
      </c>
      <c r="Z378" s="61">
        <f t="shared" si="152"/>
        <v>0</v>
      </c>
      <c r="AA378" s="61">
        <f t="shared" si="152"/>
        <v>0</v>
      </c>
      <c r="AB378" s="61">
        <f t="shared" si="152"/>
        <v>0</v>
      </c>
      <c r="AC378" s="61">
        <f t="shared" si="152"/>
        <v>0</v>
      </c>
      <c r="AD378" s="61">
        <f t="shared" si="152"/>
        <v>0</v>
      </c>
      <c r="AE378" s="61">
        <f t="shared" si="152"/>
        <v>0</v>
      </c>
      <c r="AF378" s="61">
        <f t="shared" si="147"/>
        <v>2830954</v>
      </c>
      <c r="AG378" s="56" t="str">
        <f>IF(ABS(AF378-F378)&lt;1,"ok","err")</f>
        <v>ok</v>
      </c>
    </row>
    <row r="379" spans="1:33">
      <c r="A379" s="58">
        <v>514</v>
      </c>
      <c r="B379" s="58" t="s">
        <v>230</v>
      </c>
      <c r="C379" s="42" t="s">
        <v>292</v>
      </c>
      <c r="D379" s="42" t="s">
        <v>930</v>
      </c>
      <c r="F379" s="76">
        <v>57828</v>
      </c>
      <c r="H379" s="61">
        <f t="shared" si="151"/>
        <v>0</v>
      </c>
      <c r="I379" s="61">
        <f t="shared" si="151"/>
        <v>0</v>
      </c>
      <c r="J379" s="61">
        <f t="shared" si="151"/>
        <v>0</v>
      </c>
      <c r="K379" s="61">
        <f t="shared" si="151"/>
        <v>57828</v>
      </c>
      <c r="L379" s="61">
        <f t="shared" si="151"/>
        <v>0</v>
      </c>
      <c r="M379" s="61">
        <f t="shared" si="151"/>
        <v>0</v>
      </c>
      <c r="N379" s="61">
        <f t="shared" si="151"/>
        <v>0</v>
      </c>
      <c r="O379" s="61">
        <f t="shared" si="151"/>
        <v>0</v>
      </c>
      <c r="P379" s="61">
        <f t="shared" si="151"/>
        <v>0</v>
      </c>
      <c r="Q379" s="61">
        <f t="shared" si="151"/>
        <v>0</v>
      </c>
      <c r="R379" s="61">
        <f t="shared" si="152"/>
        <v>0</v>
      </c>
      <c r="S379" s="61">
        <f t="shared" si="152"/>
        <v>0</v>
      </c>
      <c r="T379" s="61">
        <f t="shared" si="152"/>
        <v>0</v>
      </c>
      <c r="U379" s="61">
        <f t="shared" si="152"/>
        <v>0</v>
      </c>
      <c r="V379" s="61">
        <f t="shared" si="152"/>
        <v>0</v>
      </c>
      <c r="W379" s="61">
        <f t="shared" si="152"/>
        <v>0</v>
      </c>
      <c r="X379" s="61">
        <f t="shared" si="152"/>
        <v>0</v>
      </c>
      <c r="Y379" s="61">
        <f t="shared" si="152"/>
        <v>0</v>
      </c>
      <c r="Z379" s="61">
        <f t="shared" si="152"/>
        <v>0</v>
      </c>
      <c r="AA379" s="61">
        <f t="shared" si="152"/>
        <v>0</v>
      </c>
      <c r="AB379" s="61">
        <f t="shared" si="152"/>
        <v>0</v>
      </c>
      <c r="AC379" s="61">
        <f t="shared" si="152"/>
        <v>0</v>
      </c>
      <c r="AD379" s="61">
        <f t="shared" si="152"/>
        <v>0</v>
      </c>
      <c r="AE379" s="61">
        <f t="shared" si="152"/>
        <v>0</v>
      </c>
      <c r="AF379" s="61">
        <f t="shared" si="147"/>
        <v>57828</v>
      </c>
      <c r="AG379" s="56" t="str">
        <f>IF(ABS(AF379-F379)&lt;1,"ok","err")</f>
        <v>ok</v>
      </c>
    </row>
    <row r="380" spans="1:33">
      <c r="A380" s="58"/>
      <c r="B380" s="58"/>
      <c r="F380" s="73"/>
      <c r="W380" s="42"/>
      <c r="AF380" s="61"/>
      <c r="AG380" s="56"/>
    </row>
    <row r="381" spans="1:33">
      <c r="A381" s="58"/>
      <c r="B381" s="58" t="s">
        <v>232</v>
      </c>
      <c r="C381" s="42" t="s">
        <v>87</v>
      </c>
      <c r="F381" s="73">
        <f>SUM(F375:F380)</f>
        <v>10396529</v>
      </c>
      <c r="H381" s="60">
        <f t="shared" ref="H381:M381" si="153">SUM(H375:H380)</f>
        <v>0</v>
      </c>
      <c r="I381" s="60">
        <f t="shared" si="153"/>
        <v>0</v>
      </c>
      <c r="J381" s="60">
        <f t="shared" si="153"/>
        <v>0</v>
      </c>
      <c r="K381" s="60">
        <f t="shared" si="153"/>
        <v>10396529</v>
      </c>
      <c r="L381" s="60">
        <f t="shared" si="153"/>
        <v>0</v>
      </c>
      <c r="M381" s="60">
        <f t="shared" si="153"/>
        <v>0</v>
      </c>
      <c r="N381" s="60">
        <f>SUM(N375:N380)</f>
        <v>0</v>
      </c>
      <c r="O381" s="60">
        <f>SUM(O375:O380)</f>
        <v>0</v>
      </c>
      <c r="P381" s="60">
        <f>SUM(P375:P380)</f>
        <v>0</v>
      </c>
      <c r="Q381" s="60">
        <f t="shared" ref="Q381:AB381" si="154">SUM(Q375:Q380)</f>
        <v>0</v>
      </c>
      <c r="R381" s="60">
        <f t="shared" si="154"/>
        <v>0</v>
      </c>
      <c r="S381" s="60">
        <f t="shared" si="154"/>
        <v>0</v>
      </c>
      <c r="T381" s="60">
        <f t="shared" si="154"/>
        <v>0</v>
      </c>
      <c r="U381" s="60">
        <f t="shared" si="154"/>
        <v>0</v>
      </c>
      <c r="V381" s="60">
        <f t="shared" si="154"/>
        <v>0</v>
      </c>
      <c r="W381" s="60">
        <f t="shared" si="154"/>
        <v>0</v>
      </c>
      <c r="X381" s="60">
        <f t="shared" si="154"/>
        <v>0</v>
      </c>
      <c r="Y381" s="60">
        <f t="shared" si="154"/>
        <v>0</v>
      </c>
      <c r="Z381" s="60">
        <f t="shared" si="154"/>
        <v>0</v>
      </c>
      <c r="AA381" s="60">
        <f t="shared" si="154"/>
        <v>0</v>
      </c>
      <c r="AB381" s="60">
        <f t="shared" si="154"/>
        <v>0</v>
      </c>
      <c r="AC381" s="60">
        <f>SUM(AC375:AC380)</f>
        <v>0</v>
      </c>
      <c r="AD381" s="60">
        <f>SUM(AD375:AD380)</f>
        <v>0</v>
      </c>
      <c r="AE381" s="60">
        <f>SUM(AE375:AE380)</f>
        <v>0</v>
      </c>
      <c r="AF381" s="61">
        <f t="shared" si="147"/>
        <v>10396529</v>
      </c>
      <c r="AG381" s="56" t="str">
        <f>IF(ABS(AF381-F381)&lt;1,"ok","err")</f>
        <v>ok</v>
      </c>
    </row>
    <row r="382" spans="1:33">
      <c r="A382" s="58"/>
      <c r="B382" s="58"/>
      <c r="F382" s="73"/>
      <c r="H382" s="60"/>
      <c r="I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1"/>
      <c r="AG382" s="56"/>
    </row>
    <row r="383" spans="1:33">
      <c r="A383" s="58"/>
      <c r="B383" s="58" t="s">
        <v>233</v>
      </c>
      <c r="F383" s="73">
        <f>F372+F381</f>
        <v>27718933</v>
      </c>
      <c r="H383" s="60">
        <f t="shared" ref="H383:M383" si="155">H372+H381</f>
        <v>5036922.7071977025</v>
      </c>
      <c r="I383" s="60">
        <f t="shared" si="155"/>
        <v>5276495.3444007561</v>
      </c>
      <c r="J383" s="60">
        <f t="shared" si="155"/>
        <v>4337261.3806462381</v>
      </c>
      <c r="K383" s="60">
        <f t="shared" si="155"/>
        <v>13068253.567755304</v>
      </c>
      <c r="L383" s="60">
        <f t="shared" si="155"/>
        <v>0</v>
      </c>
      <c r="M383" s="60">
        <f t="shared" si="155"/>
        <v>0</v>
      </c>
      <c r="N383" s="60">
        <f>N372+N381</f>
        <v>0</v>
      </c>
      <c r="O383" s="60">
        <f>O372+O381</f>
        <v>0</v>
      </c>
      <c r="P383" s="60">
        <f>P372+P381</f>
        <v>0</v>
      </c>
      <c r="Q383" s="60">
        <f t="shared" ref="Q383:AB383" si="156">Q372+Q381</f>
        <v>0</v>
      </c>
      <c r="R383" s="60">
        <f t="shared" si="156"/>
        <v>0</v>
      </c>
      <c r="S383" s="60">
        <f t="shared" si="156"/>
        <v>0</v>
      </c>
      <c r="T383" s="60">
        <f t="shared" si="156"/>
        <v>0</v>
      </c>
      <c r="U383" s="60">
        <f t="shared" si="156"/>
        <v>0</v>
      </c>
      <c r="V383" s="60">
        <f t="shared" si="156"/>
        <v>0</v>
      </c>
      <c r="W383" s="60">
        <f t="shared" si="156"/>
        <v>0</v>
      </c>
      <c r="X383" s="60">
        <f t="shared" si="156"/>
        <v>0</v>
      </c>
      <c r="Y383" s="60">
        <f t="shared" si="156"/>
        <v>0</v>
      </c>
      <c r="Z383" s="60">
        <f t="shared" si="156"/>
        <v>0</v>
      </c>
      <c r="AA383" s="60">
        <f t="shared" si="156"/>
        <v>0</v>
      </c>
      <c r="AB383" s="60">
        <f t="shared" si="156"/>
        <v>0</v>
      </c>
      <c r="AC383" s="60">
        <f>AC372+AC381</f>
        <v>0</v>
      </c>
      <c r="AD383" s="60">
        <f>AD372+AD381</f>
        <v>0</v>
      </c>
      <c r="AE383" s="60">
        <f>AE372+AE381</f>
        <v>0</v>
      </c>
      <c r="AF383" s="61">
        <f t="shared" si="147"/>
        <v>27718933</v>
      </c>
      <c r="AG383" s="56" t="str">
        <f>IF(ABS(AF383-F383)&lt;1,"ok","err")</f>
        <v>ok</v>
      </c>
    </row>
    <row r="384" spans="1:33">
      <c r="A384" s="58"/>
      <c r="B384" s="58"/>
      <c r="F384" s="73"/>
      <c r="W384" s="42"/>
      <c r="AF384" s="61"/>
      <c r="AG384" s="56"/>
    </row>
    <row r="385" spans="1:33" ht="15">
      <c r="A385" s="63" t="s">
        <v>320</v>
      </c>
      <c r="B385" s="58"/>
      <c r="W385" s="42"/>
      <c r="AG385" s="56"/>
    </row>
    <row r="386" spans="1:33">
      <c r="A386" s="68">
        <v>535</v>
      </c>
      <c r="B386" s="58" t="s">
        <v>209</v>
      </c>
      <c r="C386" s="42" t="s">
        <v>599</v>
      </c>
      <c r="D386" s="42" t="s">
        <v>650</v>
      </c>
      <c r="F386" s="73">
        <v>95870</v>
      </c>
      <c r="H386" s="61">
        <f t="shared" ref="H386:Q391" si="157">IF(VLOOKUP($D386,$C$6:$AE$653,H$2,)=0,0,((VLOOKUP($D386,$C$6:$AE$653,H$2,)/VLOOKUP($D386,$C$6:$AE$653,4,))*$F386))</f>
        <v>32960.231105477011</v>
      </c>
      <c r="I386" s="61">
        <f t="shared" si="157"/>
        <v>34527.928278490472</v>
      </c>
      <c r="J386" s="61">
        <f t="shared" si="157"/>
        <v>28381.840616032525</v>
      </c>
      <c r="K386" s="61">
        <f t="shared" si="157"/>
        <v>0</v>
      </c>
      <c r="L386" s="61">
        <f t="shared" si="157"/>
        <v>0</v>
      </c>
      <c r="M386" s="61">
        <f t="shared" si="157"/>
        <v>0</v>
      </c>
      <c r="N386" s="61">
        <f t="shared" si="157"/>
        <v>0</v>
      </c>
      <c r="O386" s="61">
        <f t="shared" si="157"/>
        <v>0</v>
      </c>
      <c r="P386" s="61">
        <f t="shared" si="157"/>
        <v>0</v>
      </c>
      <c r="Q386" s="61">
        <f t="shared" si="157"/>
        <v>0</v>
      </c>
      <c r="R386" s="61">
        <f t="shared" ref="R386:AE391" si="158">IF(VLOOKUP($D386,$C$6:$AE$653,R$2,)=0,0,((VLOOKUP($D386,$C$6:$AE$653,R$2,)/VLOOKUP($D386,$C$6:$AE$653,4,))*$F386))</f>
        <v>0</v>
      </c>
      <c r="S386" s="61">
        <f t="shared" si="158"/>
        <v>0</v>
      </c>
      <c r="T386" s="61">
        <f t="shared" si="158"/>
        <v>0</v>
      </c>
      <c r="U386" s="61">
        <f t="shared" si="158"/>
        <v>0</v>
      </c>
      <c r="V386" s="61">
        <f t="shared" si="158"/>
        <v>0</v>
      </c>
      <c r="W386" s="61">
        <f t="shared" si="158"/>
        <v>0</v>
      </c>
      <c r="X386" s="61">
        <f t="shared" si="158"/>
        <v>0</v>
      </c>
      <c r="Y386" s="61">
        <f t="shared" si="158"/>
        <v>0</v>
      </c>
      <c r="Z386" s="61">
        <f t="shared" si="158"/>
        <v>0</v>
      </c>
      <c r="AA386" s="61">
        <f t="shared" si="158"/>
        <v>0</v>
      </c>
      <c r="AB386" s="61">
        <f t="shared" si="158"/>
        <v>0</v>
      </c>
      <c r="AC386" s="61">
        <f t="shared" si="158"/>
        <v>0</v>
      </c>
      <c r="AD386" s="61">
        <f t="shared" si="158"/>
        <v>0</v>
      </c>
      <c r="AE386" s="61">
        <f t="shared" si="158"/>
        <v>0</v>
      </c>
      <c r="AF386" s="61">
        <f t="shared" ref="AF386:AF391" si="159">SUM(H386:AE386)</f>
        <v>95870.000000000015</v>
      </c>
      <c r="AG386" s="56" t="str">
        <f t="shared" ref="AG386:AG391" si="160">IF(ABS(AF386-F386)&lt;1,"ok","err")</f>
        <v>ok</v>
      </c>
    </row>
    <row r="387" spans="1:33">
      <c r="A387" s="189">
        <v>536</v>
      </c>
      <c r="B387" s="58" t="s">
        <v>327</v>
      </c>
      <c r="C387" s="42" t="s">
        <v>600</v>
      </c>
      <c r="D387" s="42" t="s">
        <v>646</v>
      </c>
      <c r="F387" s="76">
        <v>0</v>
      </c>
      <c r="H387" s="61">
        <f t="shared" si="157"/>
        <v>0</v>
      </c>
      <c r="I387" s="61">
        <f t="shared" si="157"/>
        <v>0</v>
      </c>
      <c r="J387" s="61">
        <f t="shared" si="157"/>
        <v>0</v>
      </c>
      <c r="K387" s="61">
        <f t="shared" si="157"/>
        <v>0</v>
      </c>
      <c r="L387" s="61">
        <f t="shared" si="157"/>
        <v>0</v>
      </c>
      <c r="M387" s="61">
        <f t="shared" si="157"/>
        <v>0</v>
      </c>
      <c r="N387" s="61">
        <f t="shared" si="157"/>
        <v>0</v>
      </c>
      <c r="O387" s="61">
        <f t="shared" si="157"/>
        <v>0</v>
      </c>
      <c r="P387" s="61">
        <f t="shared" si="157"/>
        <v>0</v>
      </c>
      <c r="Q387" s="61">
        <f t="shared" si="157"/>
        <v>0</v>
      </c>
      <c r="R387" s="61">
        <f t="shared" si="158"/>
        <v>0</v>
      </c>
      <c r="S387" s="61">
        <f t="shared" si="158"/>
        <v>0</v>
      </c>
      <c r="T387" s="61">
        <f t="shared" si="158"/>
        <v>0</v>
      </c>
      <c r="U387" s="61">
        <f t="shared" si="158"/>
        <v>0</v>
      </c>
      <c r="V387" s="61">
        <f t="shared" si="158"/>
        <v>0</v>
      </c>
      <c r="W387" s="61">
        <f t="shared" si="158"/>
        <v>0</v>
      </c>
      <c r="X387" s="61">
        <f t="shared" si="158"/>
        <v>0</v>
      </c>
      <c r="Y387" s="61">
        <f t="shared" si="158"/>
        <v>0</v>
      </c>
      <c r="Z387" s="61">
        <f t="shared" si="158"/>
        <v>0</v>
      </c>
      <c r="AA387" s="61">
        <f t="shared" si="158"/>
        <v>0</v>
      </c>
      <c r="AB387" s="61">
        <f t="shared" si="158"/>
        <v>0</v>
      </c>
      <c r="AC387" s="61">
        <f t="shared" si="158"/>
        <v>0</v>
      </c>
      <c r="AD387" s="61">
        <f t="shared" si="158"/>
        <v>0</v>
      </c>
      <c r="AE387" s="61">
        <f t="shared" si="158"/>
        <v>0</v>
      </c>
      <c r="AF387" s="61">
        <f t="shared" si="159"/>
        <v>0</v>
      </c>
      <c r="AG387" s="56" t="str">
        <f t="shared" si="160"/>
        <v>ok</v>
      </c>
    </row>
    <row r="388" spans="1:33">
      <c r="A388" s="58">
        <v>537</v>
      </c>
      <c r="B388" s="58" t="s">
        <v>326</v>
      </c>
      <c r="C388" s="42" t="s">
        <v>601</v>
      </c>
      <c r="D388" s="42" t="s">
        <v>646</v>
      </c>
      <c r="F388" s="76"/>
      <c r="H388" s="61">
        <f t="shared" si="157"/>
        <v>0</v>
      </c>
      <c r="I388" s="61">
        <f t="shared" si="157"/>
        <v>0</v>
      </c>
      <c r="J388" s="61">
        <f t="shared" si="157"/>
        <v>0</v>
      </c>
      <c r="K388" s="61">
        <f t="shared" si="157"/>
        <v>0</v>
      </c>
      <c r="L388" s="61">
        <f t="shared" si="157"/>
        <v>0</v>
      </c>
      <c r="M388" s="61">
        <f t="shared" si="157"/>
        <v>0</v>
      </c>
      <c r="N388" s="61">
        <f t="shared" si="157"/>
        <v>0</v>
      </c>
      <c r="O388" s="61">
        <f t="shared" si="157"/>
        <v>0</v>
      </c>
      <c r="P388" s="61">
        <f t="shared" si="157"/>
        <v>0</v>
      </c>
      <c r="Q388" s="61">
        <f t="shared" si="157"/>
        <v>0</v>
      </c>
      <c r="R388" s="61">
        <f t="shared" si="158"/>
        <v>0</v>
      </c>
      <c r="S388" s="61">
        <f t="shared" si="158"/>
        <v>0</v>
      </c>
      <c r="T388" s="61">
        <f t="shared" si="158"/>
        <v>0</v>
      </c>
      <c r="U388" s="61">
        <f t="shared" si="158"/>
        <v>0</v>
      </c>
      <c r="V388" s="61">
        <f t="shared" si="158"/>
        <v>0</v>
      </c>
      <c r="W388" s="61">
        <f t="shared" si="158"/>
        <v>0</v>
      </c>
      <c r="X388" s="61">
        <f t="shared" si="158"/>
        <v>0</v>
      </c>
      <c r="Y388" s="61">
        <f t="shared" si="158"/>
        <v>0</v>
      </c>
      <c r="Z388" s="61">
        <f t="shared" si="158"/>
        <v>0</v>
      </c>
      <c r="AA388" s="61">
        <f t="shared" si="158"/>
        <v>0</v>
      </c>
      <c r="AB388" s="61">
        <f t="shared" si="158"/>
        <v>0</v>
      </c>
      <c r="AC388" s="61">
        <f t="shared" si="158"/>
        <v>0</v>
      </c>
      <c r="AD388" s="61">
        <f t="shared" si="158"/>
        <v>0</v>
      </c>
      <c r="AE388" s="61">
        <f t="shared" si="158"/>
        <v>0</v>
      </c>
      <c r="AF388" s="61">
        <f t="shared" si="159"/>
        <v>0</v>
      </c>
      <c r="AG388" s="56" t="str">
        <f t="shared" si="160"/>
        <v>ok</v>
      </c>
    </row>
    <row r="389" spans="1:33">
      <c r="A389" s="188">
        <v>538</v>
      </c>
      <c r="B389" s="58" t="s">
        <v>215</v>
      </c>
      <c r="C389" s="42" t="s">
        <v>602</v>
      </c>
      <c r="D389" s="42" t="s">
        <v>646</v>
      </c>
      <c r="F389" s="76">
        <v>180161</v>
      </c>
      <c r="H389" s="61">
        <f t="shared" si="157"/>
        <v>61939.586900947557</v>
      </c>
      <c r="I389" s="61">
        <f t="shared" si="157"/>
        <v>64885.63770294276</v>
      </c>
      <c r="J389" s="61">
        <f t="shared" si="157"/>
        <v>53335.775396109682</v>
      </c>
      <c r="K389" s="61">
        <f t="shared" si="157"/>
        <v>0</v>
      </c>
      <c r="L389" s="61">
        <f t="shared" si="157"/>
        <v>0</v>
      </c>
      <c r="M389" s="61">
        <f t="shared" si="157"/>
        <v>0</v>
      </c>
      <c r="N389" s="61">
        <f t="shared" si="157"/>
        <v>0</v>
      </c>
      <c r="O389" s="61">
        <f t="shared" si="157"/>
        <v>0</v>
      </c>
      <c r="P389" s="61">
        <f t="shared" si="157"/>
        <v>0</v>
      </c>
      <c r="Q389" s="61">
        <f t="shared" si="157"/>
        <v>0</v>
      </c>
      <c r="R389" s="61">
        <f t="shared" si="158"/>
        <v>0</v>
      </c>
      <c r="S389" s="61">
        <f t="shared" si="158"/>
        <v>0</v>
      </c>
      <c r="T389" s="61">
        <f t="shared" si="158"/>
        <v>0</v>
      </c>
      <c r="U389" s="61">
        <f t="shared" si="158"/>
        <v>0</v>
      </c>
      <c r="V389" s="61">
        <f t="shared" si="158"/>
        <v>0</v>
      </c>
      <c r="W389" s="61">
        <f t="shared" si="158"/>
        <v>0</v>
      </c>
      <c r="X389" s="61">
        <f t="shared" si="158"/>
        <v>0</v>
      </c>
      <c r="Y389" s="61">
        <f t="shared" si="158"/>
        <v>0</v>
      </c>
      <c r="Z389" s="61">
        <f t="shared" si="158"/>
        <v>0</v>
      </c>
      <c r="AA389" s="61">
        <f t="shared" si="158"/>
        <v>0</v>
      </c>
      <c r="AB389" s="61">
        <f t="shared" si="158"/>
        <v>0</v>
      </c>
      <c r="AC389" s="61">
        <f t="shared" si="158"/>
        <v>0</v>
      </c>
      <c r="AD389" s="61">
        <f t="shared" si="158"/>
        <v>0</v>
      </c>
      <c r="AE389" s="61">
        <f t="shared" si="158"/>
        <v>0</v>
      </c>
      <c r="AF389" s="61">
        <f t="shared" si="159"/>
        <v>180161</v>
      </c>
      <c r="AG389" s="56" t="str">
        <f t="shared" si="160"/>
        <v>ok</v>
      </c>
    </row>
    <row r="390" spans="1:33">
      <c r="A390" s="58">
        <v>539</v>
      </c>
      <c r="B390" s="58" t="s">
        <v>328</v>
      </c>
      <c r="C390" s="42" t="s">
        <v>603</v>
      </c>
      <c r="D390" s="42" t="s">
        <v>646</v>
      </c>
      <c r="F390" s="76">
        <v>60427</v>
      </c>
      <c r="H390" s="61">
        <f t="shared" si="157"/>
        <v>20774.881454163544</v>
      </c>
      <c r="I390" s="61">
        <f t="shared" si="157"/>
        <v>21763.003255286781</v>
      </c>
      <c r="J390" s="61">
        <f t="shared" si="157"/>
        <v>17889.115290549675</v>
      </c>
      <c r="K390" s="61">
        <f t="shared" si="157"/>
        <v>0</v>
      </c>
      <c r="L390" s="61">
        <f t="shared" si="157"/>
        <v>0</v>
      </c>
      <c r="M390" s="61">
        <f t="shared" si="157"/>
        <v>0</v>
      </c>
      <c r="N390" s="61">
        <f t="shared" si="157"/>
        <v>0</v>
      </c>
      <c r="O390" s="61">
        <f t="shared" si="157"/>
        <v>0</v>
      </c>
      <c r="P390" s="61">
        <f t="shared" si="157"/>
        <v>0</v>
      </c>
      <c r="Q390" s="61">
        <f t="shared" si="157"/>
        <v>0</v>
      </c>
      <c r="R390" s="61">
        <f t="shared" si="158"/>
        <v>0</v>
      </c>
      <c r="S390" s="61">
        <f t="shared" si="158"/>
        <v>0</v>
      </c>
      <c r="T390" s="61">
        <f t="shared" si="158"/>
        <v>0</v>
      </c>
      <c r="U390" s="61">
        <f t="shared" si="158"/>
        <v>0</v>
      </c>
      <c r="V390" s="61">
        <f t="shared" si="158"/>
        <v>0</v>
      </c>
      <c r="W390" s="61">
        <f t="shared" si="158"/>
        <v>0</v>
      </c>
      <c r="X390" s="61">
        <f t="shared" si="158"/>
        <v>0</v>
      </c>
      <c r="Y390" s="61">
        <f t="shared" si="158"/>
        <v>0</v>
      </c>
      <c r="Z390" s="61">
        <f t="shared" si="158"/>
        <v>0</v>
      </c>
      <c r="AA390" s="61">
        <f t="shared" si="158"/>
        <v>0</v>
      </c>
      <c r="AB390" s="61">
        <f t="shared" si="158"/>
        <v>0</v>
      </c>
      <c r="AC390" s="61">
        <f t="shared" si="158"/>
        <v>0</v>
      </c>
      <c r="AD390" s="61">
        <f t="shared" si="158"/>
        <v>0</v>
      </c>
      <c r="AE390" s="61">
        <f t="shared" si="158"/>
        <v>0</v>
      </c>
      <c r="AF390" s="61">
        <f t="shared" si="159"/>
        <v>60427</v>
      </c>
      <c r="AG390" s="56" t="str">
        <f t="shared" si="160"/>
        <v>ok</v>
      </c>
    </row>
    <row r="391" spans="1:33">
      <c r="A391" s="188">
        <v>540</v>
      </c>
      <c r="B391" s="58" t="s">
        <v>1004</v>
      </c>
      <c r="D391" s="42" t="s">
        <v>646</v>
      </c>
      <c r="F391" s="76">
        <v>0</v>
      </c>
      <c r="H391" s="61">
        <f t="shared" si="157"/>
        <v>0</v>
      </c>
      <c r="I391" s="61">
        <f t="shared" si="157"/>
        <v>0</v>
      </c>
      <c r="J391" s="61">
        <f t="shared" si="157"/>
        <v>0</v>
      </c>
      <c r="K391" s="61">
        <f t="shared" si="157"/>
        <v>0</v>
      </c>
      <c r="L391" s="61">
        <f t="shared" si="157"/>
        <v>0</v>
      </c>
      <c r="M391" s="61">
        <f t="shared" si="157"/>
        <v>0</v>
      </c>
      <c r="N391" s="61">
        <f t="shared" si="157"/>
        <v>0</v>
      </c>
      <c r="O391" s="61">
        <f t="shared" si="157"/>
        <v>0</v>
      </c>
      <c r="P391" s="61">
        <f t="shared" si="157"/>
        <v>0</v>
      </c>
      <c r="Q391" s="61">
        <f t="shared" si="157"/>
        <v>0</v>
      </c>
      <c r="R391" s="61">
        <f t="shared" si="158"/>
        <v>0</v>
      </c>
      <c r="S391" s="61">
        <f t="shared" si="158"/>
        <v>0</v>
      </c>
      <c r="T391" s="61">
        <f t="shared" si="158"/>
        <v>0</v>
      </c>
      <c r="U391" s="61">
        <f t="shared" si="158"/>
        <v>0</v>
      </c>
      <c r="V391" s="61">
        <f t="shared" si="158"/>
        <v>0</v>
      </c>
      <c r="W391" s="61">
        <f t="shared" si="158"/>
        <v>0</v>
      </c>
      <c r="X391" s="61">
        <f t="shared" si="158"/>
        <v>0</v>
      </c>
      <c r="Y391" s="61">
        <f t="shared" si="158"/>
        <v>0</v>
      </c>
      <c r="Z391" s="61">
        <f t="shared" si="158"/>
        <v>0</v>
      </c>
      <c r="AA391" s="61">
        <f t="shared" si="158"/>
        <v>0</v>
      </c>
      <c r="AB391" s="61">
        <f t="shared" si="158"/>
        <v>0</v>
      </c>
      <c r="AC391" s="61">
        <f t="shared" si="158"/>
        <v>0</v>
      </c>
      <c r="AD391" s="61">
        <f t="shared" si="158"/>
        <v>0</v>
      </c>
      <c r="AE391" s="61">
        <f t="shared" si="158"/>
        <v>0</v>
      </c>
      <c r="AF391" s="61">
        <f t="shared" si="159"/>
        <v>0</v>
      </c>
      <c r="AG391" s="56" t="str">
        <f t="shared" si="160"/>
        <v>ok</v>
      </c>
    </row>
    <row r="392" spans="1:33">
      <c r="A392" s="58"/>
      <c r="B392" s="58"/>
      <c r="F392" s="73"/>
      <c r="W392" s="42"/>
      <c r="AF392" s="61"/>
      <c r="AG392" s="56"/>
    </row>
    <row r="393" spans="1:33">
      <c r="A393" s="58"/>
      <c r="B393" s="58" t="s">
        <v>323</v>
      </c>
      <c r="C393" s="42" t="s">
        <v>652</v>
      </c>
      <c r="F393" s="73">
        <f>SUM(F386:F392)</f>
        <v>336458</v>
      </c>
      <c r="H393" s="60">
        <f t="shared" ref="H393:M393" si="161">SUM(H386:H392)</f>
        <v>115674.6994605881</v>
      </c>
      <c r="I393" s="60">
        <f t="shared" si="161"/>
        <v>121176.56923672001</v>
      </c>
      <c r="J393" s="60">
        <f t="shared" si="161"/>
        <v>99606.731302691886</v>
      </c>
      <c r="K393" s="60">
        <f t="shared" si="161"/>
        <v>0</v>
      </c>
      <c r="L393" s="60">
        <f t="shared" si="161"/>
        <v>0</v>
      </c>
      <c r="M393" s="60">
        <f t="shared" si="161"/>
        <v>0</v>
      </c>
      <c r="N393" s="60">
        <f>SUM(N386:N392)</f>
        <v>0</v>
      </c>
      <c r="O393" s="60">
        <f>SUM(O386:O392)</f>
        <v>0</v>
      </c>
      <c r="P393" s="60">
        <f>SUM(P386:P392)</f>
        <v>0</v>
      </c>
      <c r="Q393" s="60">
        <f t="shared" ref="Q393:AB393" si="162">SUM(Q386:Q392)</f>
        <v>0</v>
      </c>
      <c r="R393" s="60">
        <f t="shared" si="162"/>
        <v>0</v>
      </c>
      <c r="S393" s="60">
        <f t="shared" si="162"/>
        <v>0</v>
      </c>
      <c r="T393" s="60">
        <f t="shared" si="162"/>
        <v>0</v>
      </c>
      <c r="U393" s="60">
        <f t="shared" si="162"/>
        <v>0</v>
      </c>
      <c r="V393" s="60">
        <f t="shared" si="162"/>
        <v>0</v>
      </c>
      <c r="W393" s="60">
        <f t="shared" si="162"/>
        <v>0</v>
      </c>
      <c r="X393" s="60">
        <f t="shared" si="162"/>
        <v>0</v>
      </c>
      <c r="Y393" s="60">
        <f t="shared" si="162"/>
        <v>0</v>
      </c>
      <c r="Z393" s="60">
        <f t="shared" si="162"/>
        <v>0</v>
      </c>
      <c r="AA393" s="60">
        <f t="shared" si="162"/>
        <v>0</v>
      </c>
      <c r="AB393" s="60">
        <f t="shared" si="162"/>
        <v>0</v>
      </c>
      <c r="AC393" s="60">
        <f>SUM(AC386:AC392)</f>
        <v>0</v>
      </c>
      <c r="AD393" s="60">
        <f>SUM(AD386:AD392)</f>
        <v>0</v>
      </c>
      <c r="AE393" s="60">
        <f>SUM(AE386:AE392)</f>
        <v>0</v>
      </c>
      <c r="AF393" s="61">
        <f>SUM(H393:AE393)</f>
        <v>336458</v>
      </c>
      <c r="AG393" s="56" t="str">
        <f>IF(ABS(AF393-F393)&lt;1,"ok","err")</f>
        <v>ok</v>
      </c>
    </row>
    <row r="394" spans="1:33">
      <c r="A394" s="58"/>
      <c r="B394" s="58"/>
      <c r="F394" s="73"/>
      <c r="W394" s="42"/>
      <c r="AG394" s="56"/>
    </row>
    <row r="395" spans="1:33" ht="15">
      <c r="A395" s="63" t="s">
        <v>321</v>
      </c>
      <c r="B395" s="58"/>
      <c r="F395" s="73"/>
      <c r="W395" s="42"/>
      <c r="AG395" s="56"/>
    </row>
    <row r="396" spans="1:33">
      <c r="A396" s="68">
        <v>541</v>
      </c>
      <c r="B396" s="58" t="s">
        <v>224</v>
      </c>
      <c r="C396" s="42" t="s">
        <v>604</v>
      </c>
      <c r="D396" s="42" t="s">
        <v>657</v>
      </c>
      <c r="F396" s="73">
        <v>0</v>
      </c>
      <c r="H396" s="61">
        <f t="shared" ref="H396:Q400" si="163">IF(VLOOKUP($D396,$C$6:$AE$653,H$2,)=0,0,((VLOOKUP($D396,$C$6:$AE$653,H$2,)/VLOOKUP($D396,$C$6:$AE$653,4,))*$F396))</f>
        <v>0</v>
      </c>
      <c r="I396" s="61">
        <f t="shared" si="163"/>
        <v>0</v>
      </c>
      <c r="J396" s="61">
        <f t="shared" si="163"/>
        <v>0</v>
      </c>
      <c r="K396" s="61">
        <f t="shared" si="163"/>
        <v>0</v>
      </c>
      <c r="L396" s="61">
        <f t="shared" si="163"/>
        <v>0</v>
      </c>
      <c r="M396" s="61">
        <f t="shared" si="163"/>
        <v>0</v>
      </c>
      <c r="N396" s="61">
        <f t="shared" si="163"/>
        <v>0</v>
      </c>
      <c r="O396" s="61">
        <f t="shared" si="163"/>
        <v>0</v>
      </c>
      <c r="P396" s="61">
        <f t="shared" si="163"/>
        <v>0</v>
      </c>
      <c r="Q396" s="61">
        <f t="shared" si="163"/>
        <v>0</v>
      </c>
      <c r="R396" s="61">
        <f t="shared" ref="R396:AE400" si="164">IF(VLOOKUP($D396,$C$6:$AE$653,R$2,)=0,0,((VLOOKUP($D396,$C$6:$AE$653,R$2,)/VLOOKUP($D396,$C$6:$AE$653,4,))*$F396))</f>
        <v>0</v>
      </c>
      <c r="S396" s="61">
        <f t="shared" si="164"/>
        <v>0</v>
      </c>
      <c r="T396" s="61">
        <f t="shared" si="164"/>
        <v>0</v>
      </c>
      <c r="U396" s="61">
        <f t="shared" si="164"/>
        <v>0</v>
      </c>
      <c r="V396" s="61">
        <f t="shared" si="164"/>
        <v>0</v>
      </c>
      <c r="W396" s="61">
        <f t="shared" si="164"/>
        <v>0</v>
      </c>
      <c r="X396" s="61">
        <f t="shared" si="164"/>
        <v>0</v>
      </c>
      <c r="Y396" s="61">
        <f t="shared" si="164"/>
        <v>0</v>
      </c>
      <c r="Z396" s="61">
        <f t="shared" si="164"/>
        <v>0</v>
      </c>
      <c r="AA396" s="61">
        <f t="shared" si="164"/>
        <v>0</v>
      </c>
      <c r="AB396" s="61">
        <f t="shared" si="164"/>
        <v>0</v>
      </c>
      <c r="AC396" s="61">
        <f t="shared" si="164"/>
        <v>0</v>
      </c>
      <c r="AD396" s="61">
        <f t="shared" si="164"/>
        <v>0</v>
      </c>
      <c r="AE396" s="61">
        <f t="shared" si="164"/>
        <v>0</v>
      </c>
      <c r="AF396" s="61">
        <f>SUM(H396:AE396)</f>
        <v>0</v>
      </c>
      <c r="AG396" s="56" t="str">
        <f>IF(ABS(AF396-F396)&lt;1,"ok","err")</f>
        <v>ok</v>
      </c>
    </row>
    <row r="397" spans="1:33">
      <c r="A397" s="68">
        <v>542</v>
      </c>
      <c r="B397" s="58" t="s">
        <v>223</v>
      </c>
      <c r="C397" s="42" t="s">
        <v>605</v>
      </c>
      <c r="D397" s="42" t="s">
        <v>646</v>
      </c>
      <c r="F397" s="76">
        <v>46873</v>
      </c>
      <c r="H397" s="61">
        <f t="shared" si="163"/>
        <v>16114.998566882481</v>
      </c>
      <c r="I397" s="61">
        <f t="shared" si="163"/>
        <v>16881.480986728737</v>
      </c>
      <c r="J397" s="61">
        <f t="shared" si="163"/>
        <v>13876.520446388782</v>
      </c>
      <c r="K397" s="61">
        <f t="shared" si="163"/>
        <v>0</v>
      </c>
      <c r="L397" s="61">
        <f t="shared" si="163"/>
        <v>0</v>
      </c>
      <c r="M397" s="61">
        <f t="shared" si="163"/>
        <v>0</v>
      </c>
      <c r="N397" s="61">
        <f t="shared" si="163"/>
        <v>0</v>
      </c>
      <c r="O397" s="61">
        <f t="shared" si="163"/>
        <v>0</v>
      </c>
      <c r="P397" s="61">
        <f t="shared" si="163"/>
        <v>0</v>
      </c>
      <c r="Q397" s="61">
        <f t="shared" si="163"/>
        <v>0</v>
      </c>
      <c r="R397" s="61">
        <f t="shared" si="164"/>
        <v>0</v>
      </c>
      <c r="S397" s="61">
        <f t="shared" si="164"/>
        <v>0</v>
      </c>
      <c r="T397" s="61">
        <f t="shared" si="164"/>
        <v>0</v>
      </c>
      <c r="U397" s="61">
        <f t="shared" si="164"/>
        <v>0</v>
      </c>
      <c r="V397" s="61">
        <f t="shared" si="164"/>
        <v>0</v>
      </c>
      <c r="W397" s="61">
        <f t="shared" si="164"/>
        <v>0</v>
      </c>
      <c r="X397" s="61">
        <f t="shared" si="164"/>
        <v>0</v>
      </c>
      <c r="Y397" s="61">
        <f t="shared" si="164"/>
        <v>0</v>
      </c>
      <c r="Z397" s="61">
        <f t="shared" si="164"/>
        <v>0</v>
      </c>
      <c r="AA397" s="61">
        <f t="shared" si="164"/>
        <v>0</v>
      </c>
      <c r="AB397" s="61">
        <f t="shared" si="164"/>
        <v>0</v>
      </c>
      <c r="AC397" s="61">
        <f t="shared" si="164"/>
        <v>0</v>
      </c>
      <c r="AD397" s="61">
        <f t="shared" si="164"/>
        <v>0</v>
      </c>
      <c r="AE397" s="61">
        <f t="shared" si="164"/>
        <v>0</v>
      </c>
      <c r="AF397" s="61">
        <f>SUM(H397:AE397)</f>
        <v>46873</v>
      </c>
      <c r="AG397" s="56" t="str">
        <f>IF(ABS(AF397-F397)&lt;1,"ok","err")</f>
        <v>ok</v>
      </c>
    </row>
    <row r="398" spans="1:33">
      <c r="A398" s="68">
        <v>543</v>
      </c>
      <c r="B398" s="58" t="s">
        <v>322</v>
      </c>
      <c r="C398" s="42" t="s">
        <v>606</v>
      </c>
      <c r="D398" s="42" t="s">
        <v>646</v>
      </c>
      <c r="F398" s="76">
        <v>46873</v>
      </c>
      <c r="H398" s="61">
        <f t="shared" si="163"/>
        <v>16114.998566882481</v>
      </c>
      <c r="I398" s="61">
        <f t="shared" si="163"/>
        <v>16881.480986728737</v>
      </c>
      <c r="J398" s="61">
        <f t="shared" si="163"/>
        <v>13876.520446388782</v>
      </c>
      <c r="K398" s="61">
        <f t="shared" si="163"/>
        <v>0</v>
      </c>
      <c r="L398" s="61">
        <f t="shared" si="163"/>
        <v>0</v>
      </c>
      <c r="M398" s="61">
        <f t="shared" si="163"/>
        <v>0</v>
      </c>
      <c r="N398" s="61">
        <f t="shared" si="163"/>
        <v>0</v>
      </c>
      <c r="O398" s="61">
        <f t="shared" si="163"/>
        <v>0</v>
      </c>
      <c r="P398" s="61">
        <f t="shared" si="163"/>
        <v>0</v>
      </c>
      <c r="Q398" s="61">
        <f t="shared" si="163"/>
        <v>0</v>
      </c>
      <c r="R398" s="61">
        <f t="shared" si="164"/>
        <v>0</v>
      </c>
      <c r="S398" s="61">
        <f t="shared" si="164"/>
        <v>0</v>
      </c>
      <c r="T398" s="61">
        <f t="shared" si="164"/>
        <v>0</v>
      </c>
      <c r="U398" s="61">
        <f t="shared" si="164"/>
        <v>0</v>
      </c>
      <c r="V398" s="61">
        <f t="shared" si="164"/>
        <v>0</v>
      </c>
      <c r="W398" s="61">
        <f t="shared" si="164"/>
        <v>0</v>
      </c>
      <c r="X398" s="61">
        <f t="shared" si="164"/>
        <v>0</v>
      </c>
      <c r="Y398" s="61">
        <f t="shared" si="164"/>
        <v>0</v>
      </c>
      <c r="Z398" s="61">
        <f t="shared" si="164"/>
        <v>0</v>
      </c>
      <c r="AA398" s="61">
        <f t="shared" si="164"/>
        <v>0</v>
      </c>
      <c r="AB398" s="61">
        <f t="shared" si="164"/>
        <v>0</v>
      </c>
      <c r="AC398" s="61">
        <f t="shared" si="164"/>
        <v>0</v>
      </c>
      <c r="AD398" s="61">
        <f t="shared" si="164"/>
        <v>0</v>
      </c>
      <c r="AE398" s="61">
        <f t="shared" si="164"/>
        <v>0</v>
      </c>
      <c r="AF398" s="61">
        <f>SUM(H398:AE398)</f>
        <v>46873</v>
      </c>
      <c r="AG398" s="56" t="str">
        <f>IF(ABS(AF398-F398)&lt;1,"ok","err")</f>
        <v>ok</v>
      </c>
    </row>
    <row r="399" spans="1:33">
      <c r="A399" s="58">
        <v>544</v>
      </c>
      <c r="B399" s="58" t="s">
        <v>227</v>
      </c>
      <c r="C399" s="42" t="s">
        <v>607</v>
      </c>
      <c r="D399" s="42" t="s">
        <v>930</v>
      </c>
      <c r="F399" s="76">
        <v>151040</v>
      </c>
      <c r="H399" s="61">
        <f t="shared" si="163"/>
        <v>0</v>
      </c>
      <c r="I399" s="61">
        <f t="shared" si="163"/>
        <v>0</v>
      </c>
      <c r="J399" s="61">
        <f t="shared" si="163"/>
        <v>0</v>
      </c>
      <c r="K399" s="61">
        <f t="shared" si="163"/>
        <v>151040</v>
      </c>
      <c r="L399" s="61">
        <f t="shared" si="163"/>
        <v>0</v>
      </c>
      <c r="M399" s="61">
        <f t="shared" si="163"/>
        <v>0</v>
      </c>
      <c r="N399" s="61">
        <f t="shared" si="163"/>
        <v>0</v>
      </c>
      <c r="O399" s="61">
        <f t="shared" si="163"/>
        <v>0</v>
      </c>
      <c r="P399" s="61">
        <f t="shared" si="163"/>
        <v>0</v>
      </c>
      <c r="Q399" s="61">
        <f t="shared" si="163"/>
        <v>0</v>
      </c>
      <c r="R399" s="61">
        <f t="shared" si="164"/>
        <v>0</v>
      </c>
      <c r="S399" s="61">
        <f t="shared" si="164"/>
        <v>0</v>
      </c>
      <c r="T399" s="61">
        <f t="shared" si="164"/>
        <v>0</v>
      </c>
      <c r="U399" s="61">
        <f t="shared" si="164"/>
        <v>0</v>
      </c>
      <c r="V399" s="61">
        <f t="shared" si="164"/>
        <v>0</v>
      </c>
      <c r="W399" s="61">
        <f t="shared" si="164"/>
        <v>0</v>
      </c>
      <c r="X399" s="61">
        <f t="shared" si="164"/>
        <v>0</v>
      </c>
      <c r="Y399" s="61">
        <f t="shared" si="164"/>
        <v>0</v>
      </c>
      <c r="Z399" s="61">
        <f t="shared" si="164"/>
        <v>0</v>
      </c>
      <c r="AA399" s="61">
        <f t="shared" si="164"/>
        <v>0</v>
      </c>
      <c r="AB399" s="61">
        <f t="shared" si="164"/>
        <v>0</v>
      </c>
      <c r="AC399" s="61">
        <f t="shared" si="164"/>
        <v>0</v>
      </c>
      <c r="AD399" s="61">
        <f t="shared" si="164"/>
        <v>0</v>
      </c>
      <c r="AE399" s="61">
        <f t="shared" si="164"/>
        <v>0</v>
      </c>
      <c r="AF399" s="61">
        <f>SUM(H399:AE399)</f>
        <v>151040</v>
      </c>
      <c r="AG399" s="56" t="str">
        <f>IF(ABS(AF399-F399)&lt;1,"ok","err")</f>
        <v>ok</v>
      </c>
    </row>
    <row r="400" spans="1:33">
      <c r="A400" s="58">
        <v>545</v>
      </c>
      <c r="B400" s="58" t="s">
        <v>329</v>
      </c>
      <c r="C400" s="42" t="s">
        <v>608</v>
      </c>
      <c r="D400" s="42" t="s">
        <v>930</v>
      </c>
      <c r="F400" s="76">
        <v>0</v>
      </c>
      <c r="H400" s="61">
        <f t="shared" si="163"/>
        <v>0</v>
      </c>
      <c r="I400" s="61">
        <f t="shared" si="163"/>
        <v>0</v>
      </c>
      <c r="J400" s="61">
        <f t="shared" si="163"/>
        <v>0</v>
      </c>
      <c r="K400" s="61">
        <f t="shared" si="163"/>
        <v>0</v>
      </c>
      <c r="L400" s="61">
        <f t="shared" si="163"/>
        <v>0</v>
      </c>
      <c r="M400" s="61">
        <f t="shared" si="163"/>
        <v>0</v>
      </c>
      <c r="N400" s="61">
        <f t="shared" si="163"/>
        <v>0</v>
      </c>
      <c r="O400" s="61">
        <f t="shared" si="163"/>
        <v>0</v>
      </c>
      <c r="P400" s="61">
        <f t="shared" si="163"/>
        <v>0</v>
      </c>
      <c r="Q400" s="61">
        <f t="shared" si="163"/>
        <v>0</v>
      </c>
      <c r="R400" s="61">
        <f t="shared" si="164"/>
        <v>0</v>
      </c>
      <c r="S400" s="61">
        <f t="shared" si="164"/>
        <v>0</v>
      </c>
      <c r="T400" s="61">
        <f t="shared" si="164"/>
        <v>0</v>
      </c>
      <c r="U400" s="61">
        <f t="shared" si="164"/>
        <v>0</v>
      </c>
      <c r="V400" s="61">
        <f t="shared" si="164"/>
        <v>0</v>
      </c>
      <c r="W400" s="61">
        <f t="shared" si="164"/>
        <v>0</v>
      </c>
      <c r="X400" s="61">
        <f t="shared" si="164"/>
        <v>0</v>
      </c>
      <c r="Y400" s="61">
        <f t="shared" si="164"/>
        <v>0</v>
      </c>
      <c r="Z400" s="61">
        <f t="shared" si="164"/>
        <v>0</v>
      </c>
      <c r="AA400" s="61">
        <f t="shared" si="164"/>
        <v>0</v>
      </c>
      <c r="AB400" s="61">
        <f t="shared" si="164"/>
        <v>0</v>
      </c>
      <c r="AC400" s="61">
        <f t="shared" si="164"/>
        <v>0</v>
      </c>
      <c r="AD400" s="61">
        <f t="shared" si="164"/>
        <v>0</v>
      </c>
      <c r="AE400" s="61">
        <f t="shared" si="164"/>
        <v>0</v>
      </c>
      <c r="AF400" s="61">
        <f>SUM(H400:AE400)</f>
        <v>0</v>
      </c>
      <c r="AG400" s="56" t="str">
        <f>IF(ABS(AF400-F400)&lt;1,"ok","err")</f>
        <v>ok</v>
      </c>
    </row>
    <row r="401" spans="1:33">
      <c r="A401" s="58"/>
      <c r="B401" s="58"/>
      <c r="F401" s="73"/>
      <c r="W401" s="42"/>
      <c r="AG401" s="56"/>
    </row>
    <row r="402" spans="1:33">
      <c r="A402" s="58"/>
      <c r="B402" s="58" t="s">
        <v>325</v>
      </c>
      <c r="C402" s="42" t="s">
        <v>653</v>
      </c>
      <c r="F402" s="73">
        <f>SUM(F396:F401)</f>
        <v>244786</v>
      </c>
      <c r="H402" s="60">
        <f t="shared" ref="H402:M402" si="165">SUM(H396:H401)</f>
        <v>32229.997133764962</v>
      </c>
      <c r="I402" s="60">
        <f t="shared" si="165"/>
        <v>33762.961973457474</v>
      </c>
      <c r="J402" s="60">
        <f t="shared" si="165"/>
        <v>27753.040892777564</v>
      </c>
      <c r="K402" s="60">
        <f t="shared" si="165"/>
        <v>151040</v>
      </c>
      <c r="L402" s="60">
        <f t="shared" si="165"/>
        <v>0</v>
      </c>
      <c r="M402" s="60">
        <f t="shared" si="165"/>
        <v>0</v>
      </c>
      <c r="N402" s="60">
        <f>SUM(N396:N401)</f>
        <v>0</v>
      </c>
      <c r="O402" s="60">
        <f>SUM(O396:O401)</f>
        <v>0</v>
      </c>
      <c r="P402" s="60">
        <f>SUM(P396:P401)</f>
        <v>0</v>
      </c>
      <c r="Q402" s="60">
        <f t="shared" ref="Q402:AB402" si="166">SUM(Q396:Q401)</f>
        <v>0</v>
      </c>
      <c r="R402" s="60">
        <f t="shared" si="166"/>
        <v>0</v>
      </c>
      <c r="S402" s="60">
        <f t="shared" si="166"/>
        <v>0</v>
      </c>
      <c r="T402" s="60">
        <f t="shared" si="166"/>
        <v>0</v>
      </c>
      <c r="U402" s="60">
        <f t="shared" si="166"/>
        <v>0</v>
      </c>
      <c r="V402" s="60">
        <f t="shared" si="166"/>
        <v>0</v>
      </c>
      <c r="W402" s="60">
        <f t="shared" si="166"/>
        <v>0</v>
      </c>
      <c r="X402" s="60">
        <f t="shared" si="166"/>
        <v>0</v>
      </c>
      <c r="Y402" s="60">
        <f t="shared" si="166"/>
        <v>0</v>
      </c>
      <c r="Z402" s="60">
        <f t="shared" si="166"/>
        <v>0</v>
      </c>
      <c r="AA402" s="60">
        <f t="shared" si="166"/>
        <v>0</v>
      </c>
      <c r="AB402" s="60">
        <f t="shared" si="166"/>
        <v>0</v>
      </c>
      <c r="AC402" s="60">
        <f>SUM(AC396:AC401)</f>
        <v>0</v>
      </c>
      <c r="AD402" s="60">
        <f>SUM(AD396:AD401)</f>
        <v>0</v>
      </c>
      <c r="AE402" s="60">
        <f>SUM(AE396:AE401)</f>
        <v>0</v>
      </c>
      <c r="AF402" s="61">
        <f>SUM(H402:AE402)</f>
        <v>244786</v>
      </c>
      <c r="AG402" s="56" t="str">
        <f>IF(ABS(AF402-F402)&lt;1,"ok","err")</f>
        <v>ok</v>
      </c>
    </row>
    <row r="403" spans="1:33">
      <c r="A403" s="58"/>
      <c r="B403" s="58"/>
      <c r="F403" s="73"/>
      <c r="H403" s="60"/>
      <c r="I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1"/>
      <c r="AG403" s="56"/>
    </row>
    <row r="404" spans="1:33">
      <c r="A404" s="58"/>
      <c r="B404" s="58" t="s">
        <v>324</v>
      </c>
      <c r="F404" s="73">
        <f>F393+F402</f>
        <v>581244</v>
      </c>
      <c r="H404" s="60">
        <f t="shared" ref="H404:M404" si="167">H393+H402</f>
        <v>147904.69659435307</v>
      </c>
      <c r="I404" s="60">
        <f t="shared" si="167"/>
        <v>154939.53121017749</v>
      </c>
      <c r="J404" s="60">
        <f t="shared" si="167"/>
        <v>127359.77219546944</v>
      </c>
      <c r="K404" s="60">
        <f t="shared" si="167"/>
        <v>151040</v>
      </c>
      <c r="L404" s="60">
        <f t="shared" si="167"/>
        <v>0</v>
      </c>
      <c r="M404" s="60">
        <f t="shared" si="167"/>
        <v>0</v>
      </c>
      <c r="N404" s="60">
        <f>N393+N402</f>
        <v>0</v>
      </c>
      <c r="O404" s="60">
        <f>O393+O402</f>
        <v>0</v>
      </c>
      <c r="P404" s="60">
        <f>P393+P402</f>
        <v>0</v>
      </c>
      <c r="Q404" s="60">
        <f t="shared" ref="Q404:AB404" si="168">Q393+Q402</f>
        <v>0</v>
      </c>
      <c r="R404" s="60">
        <f t="shared" si="168"/>
        <v>0</v>
      </c>
      <c r="S404" s="60">
        <f t="shared" si="168"/>
        <v>0</v>
      </c>
      <c r="T404" s="60">
        <f t="shared" si="168"/>
        <v>0</v>
      </c>
      <c r="U404" s="60">
        <f t="shared" si="168"/>
        <v>0</v>
      </c>
      <c r="V404" s="60">
        <f t="shared" si="168"/>
        <v>0</v>
      </c>
      <c r="W404" s="60">
        <f t="shared" si="168"/>
        <v>0</v>
      </c>
      <c r="X404" s="60">
        <f t="shared" si="168"/>
        <v>0</v>
      </c>
      <c r="Y404" s="60">
        <f t="shared" si="168"/>
        <v>0</v>
      </c>
      <c r="Z404" s="60">
        <f t="shared" si="168"/>
        <v>0</v>
      </c>
      <c r="AA404" s="60">
        <f t="shared" si="168"/>
        <v>0</v>
      </c>
      <c r="AB404" s="60">
        <f t="shared" si="168"/>
        <v>0</v>
      </c>
      <c r="AC404" s="60">
        <f>AC393+AC402</f>
        <v>0</v>
      </c>
      <c r="AD404" s="60">
        <f>AD393+AD402</f>
        <v>0</v>
      </c>
      <c r="AE404" s="60">
        <f>AE393+AE402</f>
        <v>0</v>
      </c>
      <c r="AF404" s="61">
        <f>SUM(H404:AE404)</f>
        <v>581244</v>
      </c>
      <c r="AG404" s="56" t="str">
        <f>IF(ABS(AF404-F404)&lt;1,"ok","err")</f>
        <v>ok</v>
      </c>
    </row>
    <row r="405" spans="1:33">
      <c r="A405" s="58"/>
      <c r="B405" s="58"/>
      <c r="F405" s="73"/>
      <c r="W405" s="42"/>
      <c r="AF405" s="61"/>
      <c r="AG405" s="56"/>
    </row>
    <row r="406" spans="1:33" ht="15">
      <c r="A406" s="57" t="s">
        <v>45</v>
      </c>
      <c r="B406" s="58"/>
      <c r="F406" s="73"/>
      <c r="W406" s="42"/>
      <c r="AF406" s="61"/>
      <c r="AG406" s="56"/>
    </row>
    <row r="407" spans="1:33">
      <c r="A407" s="58"/>
      <c r="B407" s="58"/>
      <c r="F407" s="73"/>
      <c r="W407" s="42"/>
      <c r="AF407" s="61"/>
      <c r="AG407" s="56"/>
    </row>
    <row r="408" spans="1:33" ht="15">
      <c r="A408" s="63" t="s">
        <v>234</v>
      </c>
      <c r="B408" s="58"/>
      <c r="F408" s="73"/>
      <c r="W408" s="42"/>
      <c r="AF408" s="61"/>
      <c r="AG408" s="56"/>
    </row>
    <row r="409" spans="1:33">
      <c r="A409" s="58">
        <v>546</v>
      </c>
      <c r="B409" s="58" t="s">
        <v>209</v>
      </c>
      <c r="C409" s="42" t="s">
        <v>293</v>
      </c>
      <c r="D409" s="42" t="s">
        <v>646</v>
      </c>
      <c r="F409" s="73">
        <v>468874</v>
      </c>
      <c r="H409" s="61">
        <f t="shared" ref="H409:Q413" si="169">IF(VLOOKUP($D409,$C$6:$AE$653,H$2,)=0,0,((VLOOKUP($D409,$C$6:$AE$653,H$2,)/VLOOKUP($D409,$C$6:$AE$653,4,))*$F409))</f>
        <v>161199.4930567375</v>
      </c>
      <c r="I409" s="61">
        <f t="shared" si="169"/>
        <v>168866.67198966249</v>
      </c>
      <c r="J409" s="61">
        <f t="shared" si="169"/>
        <v>138807.83495360002</v>
      </c>
      <c r="K409" s="61">
        <f t="shared" si="169"/>
        <v>0</v>
      </c>
      <c r="L409" s="61">
        <f t="shared" si="169"/>
        <v>0</v>
      </c>
      <c r="M409" s="61">
        <f t="shared" si="169"/>
        <v>0</v>
      </c>
      <c r="N409" s="61">
        <f t="shared" si="169"/>
        <v>0</v>
      </c>
      <c r="O409" s="61">
        <f t="shared" si="169"/>
        <v>0</v>
      </c>
      <c r="P409" s="61">
        <f t="shared" si="169"/>
        <v>0</v>
      </c>
      <c r="Q409" s="61">
        <f t="shared" si="169"/>
        <v>0</v>
      </c>
      <c r="R409" s="61">
        <f t="shared" ref="R409:AE413" si="170">IF(VLOOKUP($D409,$C$6:$AE$653,R$2,)=0,0,((VLOOKUP($D409,$C$6:$AE$653,R$2,)/VLOOKUP($D409,$C$6:$AE$653,4,))*$F409))</f>
        <v>0</v>
      </c>
      <c r="S409" s="61">
        <f t="shared" si="170"/>
        <v>0</v>
      </c>
      <c r="T409" s="61">
        <f t="shared" si="170"/>
        <v>0</v>
      </c>
      <c r="U409" s="61">
        <f t="shared" si="170"/>
        <v>0</v>
      </c>
      <c r="V409" s="61">
        <f t="shared" si="170"/>
        <v>0</v>
      </c>
      <c r="W409" s="61">
        <f t="shared" si="170"/>
        <v>0</v>
      </c>
      <c r="X409" s="61">
        <f t="shared" si="170"/>
        <v>0</v>
      </c>
      <c r="Y409" s="61">
        <f t="shared" si="170"/>
        <v>0</v>
      </c>
      <c r="Z409" s="61">
        <f t="shared" si="170"/>
        <v>0</v>
      </c>
      <c r="AA409" s="61">
        <f t="shared" si="170"/>
        <v>0</v>
      </c>
      <c r="AB409" s="61">
        <f t="shared" si="170"/>
        <v>0</v>
      </c>
      <c r="AC409" s="61">
        <f t="shared" si="170"/>
        <v>0</v>
      </c>
      <c r="AD409" s="61">
        <f t="shared" si="170"/>
        <v>0</v>
      </c>
      <c r="AE409" s="61">
        <f t="shared" si="170"/>
        <v>0</v>
      </c>
      <c r="AF409" s="61">
        <f t="shared" ref="AF409:AF415" si="171">SUM(H409:AE409)</f>
        <v>468874</v>
      </c>
      <c r="AG409" s="56" t="str">
        <f>IF(ABS(AF409-F409)&lt;1,"ok","err")</f>
        <v>ok</v>
      </c>
    </row>
    <row r="410" spans="1:33">
      <c r="A410" s="58">
        <v>547</v>
      </c>
      <c r="B410" s="58" t="s">
        <v>211</v>
      </c>
      <c r="C410" s="42" t="s">
        <v>294</v>
      </c>
      <c r="D410" s="42" t="s">
        <v>930</v>
      </c>
      <c r="F410" s="76">
        <v>0</v>
      </c>
      <c r="H410" s="61">
        <f t="shared" si="169"/>
        <v>0</v>
      </c>
      <c r="I410" s="61">
        <f t="shared" si="169"/>
        <v>0</v>
      </c>
      <c r="J410" s="61">
        <f t="shared" si="169"/>
        <v>0</v>
      </c>
      <c r="K410" s="61">
        <f t="shared" si="169"/>
        <v>0</v>
      </c>
      <c r="L410" s="61">
        <f t="shared" si="169"/>
        <v>0</v>
      </c>
      <c r="M410" s="61">
        <f t="shared" si="169"/>
        <v>0</v>
      </c>
      <c r="N410" s="61">
        <f t="shared" si="169"/>
        <v>0</v>
      </c>
      <c r="O410" s="61">
        <f t="shared" si="169"/>
        <v>0</v>
      </c>
      <c r="P410" s="61">
        <f t="shared" si="169"/>
        <v>0</v>
      </c>
      <c r="Q410" s="61">
        <f t="shared" si="169"/>
        <v>0</v>
      </c>
      <c r="R410" s="61">
        <f t="shared" si="170"/>
        <v>0</v>
      </c>
      <c r="S410" s="61">
        <f t="shared" si="170"/>
        <v>0</v>
      </c>
      <c r="T410" s="61">
        <f t="shared" si="170"/>
        <v>0</v>
      </c>
      <c r="U410" s="61">
        <f t="shared" si="170"/>
        <v>0</v>
      </c>
      <c r="V410" s="61">
        <f t="shared" si="170"/>
        <v>0</v>
      </c>
      <c r="W410" s="61">
        <f t="shared" si="170"/>
        <v>0</v>
      </c>
      <c r="X410" s="61">
        <f t="shared" si="170"/>
        <v>0</v>
      </c>
      <c r="Y410" s="61">
        <f t="shared" si="170"/>
        <v>0</v>
      </c>
      <c r="Z410" s="61">
        <f t="shared" si="170"/>
        <v>0</v>
      </c>
      <c r="AA410" s="61">
        <f t="shared" si="170"/>
        <v>0</v>
      </c>
      <c r="AB410" s="61">
        <f t="shared" si="170"/>
        <v>0</v>
      </c>
      <c r="AC410" s="61">
        <f t="shared" si="170"/>
        <v>0</v>
      </c>
      <c r="AD410" s="61">
        <f t="shared" si="170"/>
        <v>0</v>
      </c>
      <c r="AE410" s="61">
        <f t="shared" si="170"/>
        <v>0</v>
      </c>
      <c r="AF410" s="61">
        <f t="shared" si="171"/>
        <v>0</v>
      </c>
      <c r="AG410" s="56" t="str">
        <f>IF(ABS(AF410-F410)&lt;1,"ok","err")</f>
        <v>ok</v>
      </c>
    </row>
    <row r="411" spans="1:33">
      <c r="A411" s="58">
        <v>548</v>
      </c>
      <c r="B411" s="58" t="s">
        <v>237</v>
      </c>
      <c r="C411" s="42" t="s">
        <v>295</v>
      </c>
      <c r="D411" s="42" t="s">
        <v>646</v>
      </c>
      <c r="F411" s="76">
        <v>161301</v>
      </c>
      <c r="H411" s="61">
        <f t="shared" si="169"/>
        <v>55455.494289606191</v>
      </c>
      <c r="I411" s="61">
        <f t="shared" si="169"/>
        <v>58093.140286312635</v>
      </c>
      <c r="J411" s="61">
        <f t="shared" si="169"/>
        <v>47752.365424081174</v>
      </c>
      <c r="K411" s="61">
        <f t="shared" si="169"/>
        <v>0</v>
      </c>
      <c r="L411" s="61">
        <f t="shared" si="169"/>
        <v>0</v>
      </c>
      <c r="M411" s="61">
        <f t="shared" si="169"/>
        <v>0</v>
      </c>
      <c r="N411" s="61">
        <f t="shared" si="169"/>
        <v>0</v>
      </c>
      <c r="O411" s="61">
        <f t="shared" si="169"/>
        <v>0</v>
      </c>
      <c r="P411" s="61">
        <f t="shared" si="169"/>
        <v>0</v>
      </c>
      <c r="Q411" s="61">
        <f t="shared" si="169"/>
        <v>0</v>
      </c>
      <c r="R411" s="61">
        <f t="shared" si="170"/>
        <v>0</v>
      </c>
      <c r="S411" s="61">
        <f t="shared" si="170"/>
        <v>0</v>
      </c>
      <c r="T411" s="61">
        <f t="shared" si="170"/>
        <v>0</v>
      </c>
      <c r="U411" s="61">
        <f t="shared" si="170"/>
        <v>0</v>
      </c>
      <c r="V411" s="61">
        <f t="shared" si="170"/>
        <v>0</v>
      </c>
      <c r="W411" s="61">
        <f t="shared" si="170"/>
        <v>0</v>
      </c>
      <c r="X411" s="61">
        <f t="shared" si="170"/>
        <v>0</v>
      </c>
      <c r="Y411" s="61">
        <f t="shared" si="170"/>
        <v>0</v>
      </c>
      <c r="Z411" s="61">
        <f t="shared" si="170"/>
        <v>0</v>
      </c>
      <c r="AA411" s="61">
        <f t="shared" si="170"/>
        <v>0</v>
      </c>
      <c r="AB411" s="61">
        <f t="shared" si="170"/>
        <v>0</v>
      </c>
      <c r="AC411" s="61">
        <f t="shared" si="170"/>
        <v>0</v>
      </c>
      <c r="AD411" s="61">
        <f t="shared" si="170"/>
        <v>0</v>
      </c>
      <c r="AE411" s="61">
        <f t="shared" si="170"/>
        <v>0</v>
      </c>
      <c r="AF411" s="61">
        <f t="shared" si="171"/>
        <v>161301</v>
      </c>
      <c r="AG411" s="56" t="str">
        <f>IF(ABS(AF411-F411)&lt;1,"ok","err")</f>
        <v>ok</v>
      </c>
    </row>
    <row r="412" spans="1:33">
      <c r="A412" s="58">
        <v>549</v>
      </c>
      <c r="B412" s="58" t="s">
        <v>239</v>
      </c>
      <c r="C412" s="42" t="s">
        <v>296</v>
      </c>
      <c r="D412" s="42" t="s">
        <v>646</v>
      </c>
      <c r="F412" s="76">
        <v>354300</v>
      </c>
      <c r="H412" s="61">
        <f t="shared" si="169"/>
        <v>121808.8023434912</v>
      </c>
      <c r="I412" s="61">
        <f t="shared" si="169"/>
        <v>127602.43026044827</v>
      </c>
      <c r="J412" s="61">
        <f t="shared" si="169"/>
        <v>104888.76739606053</v>
      </c>
      <c r="K412" s="61">
        <f t="shared" si="169"/>
        <v>0</v>
      </c>
      <c r="L412" s="61">
        <f t="shared" si="169"/>
        <v>0</v>
      </c>
      <c r="M412" s="61">
        <f t="shared" si="169"/>
        <v>0</v>
      </c>
      <c r="N412" s="61">
        <f t="shared" si="169"/>
        <v>0</v>
      </c>
      <c r="O412" s="61">
        <f t="shared" si="169"/>
        <v>0</v>
      </c>
      <c r="P412" s="61">
        <f t="shared" si="169"/>
        <v>0</v>
      </c>
      <c r="Q412" s="61">
        <f t="shared" si="169"/>
        <v>0</v>
      </c>
      <c r="R412" s="61">
        <f t="shared" si="170"/>
        <v>0</v>
      </c>
      <c r="S412" s="61">
        <f t="shared" si="170"/>
        <v>0</v>
      </c>
      <c r="T412" s="61">
        <f t="shared" si="170"/>
        <v>0</v>
      </c>
      <c r="U412" s="61">
        <f t="shared" si="170"/>
        <v>0</v>
      </c>
      <c r="V412" s="61">
        <f t="shared" si="170"/>
        <v>0</v>
      </c>
      <c r="W412" s="61">
        <f t="shared" si="170"/>
        <v>0</v>
      </c>
      <c r="X412" s="61">
        <f t="shared" si="170"/>
        <v>0</v>
      </c>
      <c r="Y412" s="61">
        <f t="shared" si="170"/>
        <v>0</v>
      </c>
      <c r="Z412" s="61">
        <f t="shared" si="170"/>
        <v>0</v>
      </c>
      <c r="AA412" s="61">
        <f t="shared" si="170"/>
        <v>0</v>
      </c>
      <c r="AB412" s="61">
        <f t="shared" si="170"/>
        <v>0</v>
      </c>
      <c r="AC412" s="61">
        <f t="shared" si="170"/>
        <v>0</v>
      </c>
      <c r="AD412" s="61">
        <f t="shared" si="170"/>
        <v>0</v>
      </c>
      <c r="AE412" s="61">
        <f t="shared" si="170"/>
        <v>0</v>
      </c>
      <c r="AF412" s="61">
        <f t="shared" si="171"/>
        <v>354300</v>
      </c>
      <c r="AG412" s="56" t="str">
        <f>IF(ABS(AF412-F412)&lt;1,"ok","err")</f>
        <v>ok</v>
      </c>
    </row>
    <row r="413" spans="1:33">
      <c r="A413" s="58">
        <v>550</v>
      </c>
      <c r="B413" s="58" t="s">
        <v>1004</v>
      </c>
      <c r="C413" s="42" t="s">
        <v>297</v>
      </c>
      <c r="D413" s="42" t="s">
        <v>646</v>
      </c>
      <c r="F413" s="76">
        <v>0</v>
      </c>
      <c r="H413" s="61">
        <f t="shared" si="169"/>
        <v>0</v>
      </c>
      <c r="I413" s="61">
        <f t="shared" si="169"/>
        <v>0</v>
      </c>
      <c r="J413" s="61">
        <f t="shared" si="169"/>
        <v>0</v>
      </c>
      <c r="K413" s="61">
        <f t="shared" si="169"/>
        <v>0</v>
      </c>
      <c r="L413" s="61">
        <f t="shared" si="169"/>
        <v>0</v>
      </c>
      <c r="M413" s="61">
        <f t="shared" si="169"/>
        <v>0</v>
      </c>
      <c r="N413" s="61">
        <f t="shared" si="169"/>
        <v>0</v>
      </c>
      <c r="O413" s="61">
        <f t="shared" si="169"/>
        <v>0</v>
      </c>
      <c r="P413" s="61">
        <f t="shared" si="169"/>
        <v>0</v>
      </c>
      <c r="Q413" s="61">
        <f t="shared" si="169"/>
        <v>0</v>
      </c>
      <c r="R413" s="61">
        <f t="shared" si="170"/>
        <v>0</v>
      </c>
      <c r="S413" s="61">
        <f t="shared" si="170"/>
        <v>0</v>
      </c>
      <c r="T413" s="61">
        <f t="shared" si="170"/>
        <v>0</v>
      </c>
      <c r="U413" s="61">
        <f t="shared" si="170"/>
        <v>0</v>
      </c>
      <c r="V413" s="61">
        <f t="shared" si="170"/>
        <v>0</v>
      </c>
      <c r="W413" s="61">
        <f t="shared" si="170"/>
        <v>0</v>
      </c>
      <c r="X413" s="61">
        <f t="shared" si="170"/>
        <v>0</v>
      </c>
      <c r="Y413" s="61">
        <f t="shared" si="170"/>
        <v>0</v>
      </c>
      <c r="Z413" s="61">
        <f t="shared" si="170"/>
        <v>0</v>
      </c>
      <c r="AA413" s="61">
        <f t="shared" si="170"/>
        <v>0</v>
      </c>
      <c r="AB413" s="61">
        <f t="shared" si="170"/>
        <v>0</v>
      </c>
      <c r="AC413" s="61">
        <f t="shared" si="170"/>
        <v>0</v>
      </c>
      <c r="AD413" s="61">
        <f t="shared" si="170"/>
        <v>0</v>
      </c>
      <c r="AE413" s="61">
        <f t="shared" si="170"/>
        <v>0</v>
      </c>
      <c r="AF413" s="61">
        <f t="shared" si="171"/>
        <v>0</v>
      </c>
      <c r="AG413" s="56" t="str">
        <f>IF(ABS(AF413-F413)&lt;1,"ok","err")</f>
        <v>ok</v>
      </c>
    </row>
    <row r="414" spans="1:33">
      <c r="A414" s="58"/>
      <c r="B414" s="58"/>
      <c r="F414" s="76"/>
      <c r="W414" s="42"/>
      <c r="AF414" s="61"/>
      <c r="AG414" s="56"/>
    </row>
    <row r="415" spans="1:33">
      <c r="A415" s="58"/>
      <c r="B415" s="58" t="s">
        <v>242</v>
      </c>
      <c r="C415" s="42" t="s">
        <v>654</v>
      </c>
      <c r="F415" s="73">
        <f>SUM(F409:F414)</f>
        <v>984475</v>
      </c>
      <c r="H415" s="60">
        <f t="shared" ref="H415:M415" si="172">SUM(H409:H414)</f>
        <v>338463.78968983493</v>
      </c>
      <c r="I415" s="60">
        <f t="shared" si="172"/>
        <v>354562.24253642338</v>
      </c>
      <c r="J415" s="60">
        <f t="shared" si="172"/>
        <v>291448.96777374169</v>
      </c>
      <c r="K415" s="60">
        <f t="shared" si="172"/>
        <v>0</v>
      </c>
      <c r="L415" s="60">
        <f t="shared" si="172"/>
        <v>0</v>
      </c>
      <c r="M415" s="60">
        <f t="shared" si="172"/>
        <v>0</v>
      </c>
      <c r="N415" s="60">
        <f>SUM(N409:N414)</f>
        <v>0</v>
      </c>
      <c r="O415" s="60">
        <f>SUM(O409:O414)</f>
        <v>0</v>
      </c>
      <c r="P415" s="60">
        <f>SUM(P409:P414)</f>
        <v>0</v>
      </c>
      <c r="Q415" s="60">
        <f t="shared" ref="Q415:AB415" si="173">SUM(Q409:Q414)</f>
        <v>0</v>
      </c>
      <c r="R415" s="60">
        <f t="shared" si="173"/>
        <v>0</v>
      </c>
      <c r="S415" s="60">
        <f t="shared" si="173"/>
        <v>0</v>
      </c>
      <c r="T415" s="60">
        <f t="shared" si="173"/>
        <v>0</v>
      </c>
      <c r="U415" s="60">
        <f t="shared" si="173"/>
        <v>0</v>
      </c>
      <c r="V415" s="60">
        <f t="shared" si="173"/>
        <v>0</v>
      </c>
      <c r="W415" s="60">
        <f t="shared" si="173"/>
        <v>0</v>
      </c>
      <c r="X415" s="60">
        <f t="shared" si="173"/>
        <v>0</v>
      </c>
      <c r="Y415" s="60">
        <f t="shared" si="173"/>
        <v>0</v>
      </c>
      <c r="Z415" s="60">
        <f t="shared" si="173"/>
        <v>0</v>
      </c>
      <c r="AA415" s="60">
        <f t="shared" si="173"/>
        <v>0</v>
      </c>
      <c r="AB415" s="60">
        <f t="shared" si="173"/>
        <v>0</v>
      </c>
      <c r="AC415" s="60">
        <f>SUM(AC409:AC414)</f>
        <v>0</v>
      </c>
      <c r="AD415" s="60">
        <f>SUM(AD409:AD414)</f>
        <v>0</v>
      </c>
      <c r="AE415" s="60">
        <f>SUM(AE409:AE414)</f>
        <v>0</v>
      </c>
      <c r="AF415" s="61">
        <f t="shared" si="171"/>
        <v>984475</v>
      </c>
      <c r="AG415" s="56" t="str">
        <f>IF(ABS(AF415-F415)&lt;1,"ok","err")</f>
        <v>ok</v>
      </c>
    </row>
    <row r="416" spans="1:33">
      <c r="A416" s="58"/>
      <c r="B416" s="58"/>
      <c r="F416" s="73"/>
      <c r="W416" s="42"/>
      <c r="AF416" s="61"/>
      <c r="AG416" s="56"/>
    </row>
    <row r="417" spans="1:33" ht="15">
      <c r="A417" s="63" t="s">
        <v>243</v>
      </c>
      <c r="B417" s="58"/>
      <c r="F417" s="73"/>
      <c r="W417" s="42"/>
      <c r="AF417" s="61"/>
      <c r="AG417" s="56"/>
    </row>
    <row r="418" spans="1:33">
      <c r="A418" s="58">
        <v>551</v>
      </c>
      <c r="B418" s="58" t="s">
        <v>224</v>
      </c>
      <c r="C418" s="42" t="s">
        <v>298</v>
      </c>
      <c r="D418" s="42" t="s">
        <v>646</v>
      </c>
      <c r="F418" s="73">
        <v>230613</v>
      </c>
      <c r="H418" s="61">
        <f t="shared" ref="H418:Q421" si="174">IF(VLOOKUP($D418,$C$6:$AE$653,H$2,)=0,0,((VLOOKUP($D418,$C$6:$AE$653,H$2,)/VLOOKUP($D418,$C$6:$AE$653,4,))*$F418))</f>
        <v>79285.05033824312</v>
      </c>
      <c r="I418" s="61">
        <f t="shared" si="174"/>
        <v>83056.108522869763</v>
      </c>
      <c r="J418" s="61">
        <f t="shared" si="174"/>
        <v>68271.841138887117</v>
      </c>
      <c r="K418" s="61">
        <f t="shared" si="174"/>
        <v>0</v>
      </c>
      <c r="L418" s="61">
        <f t="shared" si="174"/>
        <v>0</v>
      </c>
      <c r="M418" s="61">
        <f t="shared" si="174"/>
        <v>0</v>
      </c>
      <c r="N418" s="61">
        <f t="shared" si="174"/>
        <v>0</v>
      </c>
      <c r="O418" s="61">
        <f t="shared" si="174"/>
        <v>0</v>
      </c>
      <c r="P418" s="61">
        <f t="shared" si="174"/>
        <v>0</v>
      </c>
      <c r="Q418" s="61">
        <f t="shared" si="174"/>
        <v>0</v>
      </c>
      <c r="R418" s="61">
        <f t="shared" ref="R418:AE421" si="175">IF(VLOOKUP($D418,$C$6:$AE$653,R$2,)=0,0,((VLOOKUP($D418,$C$6:$AE$653,R$2,)/VLOOKUP($D418,$C$6:$AE$653,4,))*$F418))</f>
        <v>0</v>
      </c>
      <c r="S418" s="61">
        <f t="shared" si="175"/>
        <v>0</v>
      </c>
      <c r="T418" s="61">
        <f t="shared" si="175"/>
        <v>0</v>
      </c>
      <c r="U418" s="61">
        <f t="shared" si="175"/>
        <v>0</v>
      </c>
      <c r="V418" s="61">
        <f t="shared" si="175"/>
        <v>0</v>
      </c>
      <c r="W418" s="61">
        <f t="shared" si="175"/>
        <v>0</v>
      </c>
      <c r="X418" s="61">
        <f t="shared" si="175"/>
        <v>0</v>
      </c>
      <c r="Y418" s="61">
        <f t="shared" si="175"/>
        <v>0</v>
      </c>
      <c r="Z418" s="61">
        <f t="shared" si="175"/>
        <v>0</v>
      </c>
      <c r="AA418" s="61">
        <f t="shared" si="175"/>
        <v>0</v>
      </c>
      <c r="AB418" s="61">
        <f t="shared" si="175"/>
        <v>0</v>
      </c>
      <c r="AC418" s="61">
        <f t="shared" si="175"/>
        <v>0</v>
      </c>
      <c r="AD418" s="61">
        <f t="shared" si="175"/>
        <v>0</v>
      </c>
      <c r="AE418" s="61">
        <f t="shared" si="175"/>
        <v>0</v>
      </c>
      <c r="AF418" s="61">
        <f t="shared" ref="AF418:AF425" si="176">SUM(H418:AE418)</f>
        <v>230613</v>
      </c>
      <c r="AG418" s="56" t="str">
        <f>IF(ABS(AF418-F418)&lt;1,"ok","err")</f>
        <v>ok</v>
      </c>
    </row>
    <row r="419" spans="1:33">
      <c r="A419" s="58">
        <v>552</v>
      </c>
      <c r="B419" s="58" t="s">
        <v>223</v>
      </c>
      <c r="C419" s="42" t="s">
        <v>299</v>
      </c>
      <c r="D419" s="42" t="s">
        <v>646</v>
      </c>
      <c r="F419" s="76">
        <v>0</v>
      </c>
      <c r="H419" s="61">
        <f t="shared" si="174"/>
        <v>0</v>
      </c>
      <c r="I419" s="61">
        <f t="shared" si="174"/>
        <v>0</v>
      </c>
      <c r="J419" s="61">
        <f t="shared" si="174"/>
        <v>0</v>
      </c>
      <c r="K419" s="61">
        <f t="shared" si="174"/>
        <v>0</v>
      </c>
      <c r="L419" s="61">
        <f t="shared" si="174"/>
        <v>0</v>
      </c>
      <c r="M419" s="61">
        <f t="shared" si="174"/>
        <v>0</v>
      </c>
      <c r="N419" s="61">
        <f t="shared" si="174"/>
        <v>0</v>
      </c>
      <c r="O419" s="61">
        <f t="shared" si="174"/>
        <v>0</v>
      </c>
      <c r="P419" s="61">
        <f t="shared" si="174"/>
        <v>0</v>
      </c>
      <c r="Q419" s="61">
        <f t="shared" si="174"/>
        <v>0</v>
      </c>
      <c r="R419" s="61">
        <f t="shared" si="175"/>
        <v>0</v>
      </c>
      <c r="S419" s="61">
        <f t="shared" si="175"/>
        <v>0</v>
      </c>
      <c r="T419" s="61">
        <f t="shared" si="175"/>
        <v>0</v>
      </c>
      <c r="U419" s="61">
        <f t="shared" si="175"/>
        <v>0</v>
      </c>
      <c r="V419" s="61">
        <f t="shared" si="175"/>
        <v>0</v>
      </c>
      <c r="W419" s="61">
        <f t="shared" si="175"/>
        <v>0</v>
      </c>
      <c r="X419" s="61">
        <f t="shared" si="175"/>
        <v>0</v>
      </c>
      <c r="Y419" s="61">
        <f t="shared" si="175"/>
        <v>0</v>
      </c>
      <c r="Z419" s="61">
        <f t="shared" si="175"/>
        <v>0</v>
      </c>
      <c r="AA419" s="61">
        <f t="shared" si="175"/>
        <v>0</v>
      </c>
      <c r="AB419" s="61">
        <f t="shared" si="175"/>
        <v>0</v>
      </c>
      <c r="AC419" s="61">
        <f t="shared" si="175"/>
        <v>0</v>
      </c>
      <c r="AD419" s="61">
        <f t="shared" si="175"/>
        <v>0</v>
      </c>
      <c r="AE419" s="61">
        <f t="shared" si="175"/>
        <v>0</v>
      </c>
      <c r="AF419" s="61">
        <f t="shared" si="176"/>
        <v>0</v>
      </c>
      <c r="AG419" s="56" t="str">
        <f>IF(ABS(AF419-F419)&lt;1,"ok","err")</f>
        <v>ok</v>
      </c>
    </row>
    <row r="420" spans="1:33">
      <c r="A420" s="58">
        <v>553</v>
      </c>
      <c r="B420" s="58" t="s">
        <v>246</v>
      </c>
      <c r="C420" s="42" t="s">
        <v>300</v>
      </c>
      <c r="D420" s="42" t="s">
        <v>646</v>
      </c>
      <c r="F420" s="76">
        <v>606788</v>
      </c>
      <c r="H420" s="61">
        <f t="shared" si="174"/>
        <v>208614.50622749745</v>
      </c>
      <c r="I420" s="61">
        <f t="shared" si="174"/>
        <v>218536.8993871772</v>
      </c>
      <c r="J420" s="61">
        <f t="shared" si="174"/>
        <v>179636.59438532536</v>
      </c>
      <c r="K420" s="61">
        <f t="shared" si="174"/>
        <v>0</v>
      </c>
      <c r="L420" s="61">
        <f t="shared" si="174"/>
        <v>0</v>
      </c>
      <c r="M420" s="61">
        <f t="shared" si="174"/>
        <v>0</v>
      </c>
      <c r="N420" s="61">
        <f t="shared" si="174"/>
        <v>0</v>
      </c>
      <c r="O420" s="61">
        <f t="shared" si="174"/>
        <v>0</v>
      </c>
      <c r="P420" s="61">
        <f t="shared" si="174"/>
        <v>0</v>
      </c>
      <c r="Q420" s="61">
        <f t="shared" si="174"/>
        <v>0</v>
      </c>
      <c r="R420" s="61">
        <f t="shared" si="175"/>
        <v>0</v>
      </c>
      <c r="S420" s="61">
        <f t="shared" si="175"/>
        <v>0</v>
      </c>
      <c r="T420" s="61">
        <f t="shared" si="175"/>
        <v>0</v>
      </c>
      <c r="U420" s="61">
        <f t="shared" si="175"/>
        <v>0</v>
      </c>
      <c r="V420" s="61">
        <f t="shared" si="175"/>
        <v>0</v>
      </c>
      <c r="W420" s="61">
        <f t="shared" si="175"/>
        <v>0</v>
      </c>
      <c r="X420" s="61">
        <f t="shared" si="175"/>
        <v>0</v>
      </c>
      <c r="Y420" s="61">
        <f t="shared" si="175"/>
        <v>0</v>
      </c>
      <c r="Z420" s="61">
        <f t="shared" si="175"/>
        <v>0</v>
      </c>
      <c r="AA420" s="61">
        <f t="shared" si="175"/>
        <v>0</v>
      </c>
      <c r="AB420" s="61">
        <f t="shared" si="175"/>
        <v>0</v>
      </c>
      <c r="AC420" s="61">
        <f t="shared" si="175"/>
        <v>0</v>
      </c>
      <c r="AD420" s="61">
        <f t="shared" si="175"/>
        <v>0</v>
      </c>
      <c r="AE420" s="61">
        <f t="shared" si="175"/>
        <v>0</v>
      </c>
      <c r="AF420" s="61">
        <f t="shared" si="176"/>
        <v>606788</v>
      </c>
      <c r="AG420" s="56" t="str">
        <f>IF(ABS(AF420-F420)&lt;1,"ok","err")</f>
        <v>ok</v>
      </c>
    </row>
    <row r="421" spans="1:33">
      <c r="A421" s="58">
        <v>554</v>
      </c>
      <c r="B421" s="58" t="s">
        <v>248</v>
      </c>
      <c r="C421" s="42" t="s">
        <v>301</v>
      </c>
      <c r="D421" s="42" t="s">
        <v>646</v>
      </c>
      <c r="F421" s="76">
        <v>-160951</v>
      </c>
      <c r="H421" s="61">
        <f t="shared" si="174"/>
        <v>-55335.163832873986</v>
      </c>
      <c r="I421" s="61">
        <f t="shared" si="174"/>
        <v>-57967.086516650888</v>
      </c>
      <c r="J421" s="61">
        <f t="shared" si="174"/>
        <v>-47648.749650475133</v>
      </c>
      <c r="K421" s="61">
        <f t="shared" si="174"/>
        <v>0</v>
      </c>
      <c r="L421" s="61">
        <f t="shared" si="174"/>
        <v>0</v>
      </c>
      <c r="M421" s="61">
        <f t="shared" si="174"/>
        <v>0</v>
      </c>
      <c r="N421" s="61">
        <f t="shared" si="174"/>
        <v>0</v>
      </c>
      <c r="O421" s="61">
        <f t="shared" si="174"/>
        <v>0</v>
      </c>
      <c r="P421" s="61">
        <f t="shared" si="174"/>
        <v>0</v>
      </c>
      <c r="Q421" s="61">
        <f t="shared" si="174"/>
        <v>0</v>
      </c>
      <c r="R421" s="61">
        <f t="shared" si="175"/>
        <v>0</v>
      </c>
      <c r="S421" s="61">
        <f t="shared" si="175"/>
        <v>0</v>
      </c>
      <c r="T421" s="61">
        <f t="shared" si="175"/>
        <v>0</v>
      </c>
      <c r="U421" s="61">
        <f t="shared" si="175"/>
        <v>0</v>
      </c>
      <c r="V421" s="61">
        <f t="shared" si="175"/>
        <v>0</v>
      </c>
      <c r="W421" s="61">
        <f t="shared" si="175"/>
        <v>0</v>
      </c>
      <c r="X421" s="61">
        <f t="shared" si="175"/>
        <v>0</v>
      </c>
      <c r="Y421" s="61">
        <f t="shared" si="175"/>
        <v>0</v>
      </c>
      <c r="Z421" s="61">
        <f t="shared" si="175"/>
        <v>0</v>
      </c>
      <c r="AA421" s="61">
        <f t="shared" si="175"/>
        <v>0</v>
      </c>
      <c r="AB421" s="61">
        <f t="shared" si="175"/>
        <v>0</v>
      </c>
      <c r="AC421" s="61">
        <f t="shared" si="175"/>
        <v>0</v>
      </c>
      <c r="AD421" s="61">
        <f t="shared" si="175"/>
        <v>0</v>
      </c>
      <c r="AE421" s="61">
        <f t="shared" si="175"/>
        <v>0</v>
      </c>
      <c r="AF421" s="61">
        <f t="shared" si="176"/>
        <v>-160951</v>
      </c>
      <c r="AG421" s="56" t="str">
        <f>IF(ABS(AF421-F421)&lt;1,"ok","err")</f>
        <v>ok</v>
      </c>
    </row>
    <row r="422" spans="1:33">
      <c r="A422" s="58"/>
      <c r="B422" s="58"/>
      <c r="F422" s="76"/>
      <c r="W422" s="42"/>
      <c r="AF422" s="61"/>
      <c r="AG422" s="56"/>
    </row>
    <row r="423" spans="1:33">
      <c r="A423" s="58"/>
      <c r="B423" s="58" t="s">
        <v>251</v>
      </c>
      <c r="C423" s="42" t="s">
        <v>655</v>
      </c>
      <c r="F423" s="73">
        <f>SUM(F418:F422)</f>
        <v>676450</v>
      </c>
      <c r="H423" s="60">
        <f t="shared" ref="H423:M423" si="177">SUM(H418:H422)</f>
        <v>232564.39273286657</v>
      </c>
      <c r="I423" s="60">
        <f t="shared" si="177"/>
        <v>243625.92139339607</v>
      </c>
      <c r="J423" s="60">
        <f t="shared" si="177"/>
        <v>200259.68587373735</v>
      </c>
      <c r="K423" s="60">
        <f t="shared" si="177"/>
        <v>0</v>
      </c>
      <c r="L423" s="60">
        <f t="shared" si="177"/>
        <v>0</v>
      </c>
      <c r="M423" s="60">
        <f t="shared" si="177"/>
        <v>0</v>
      </c>
      <c r="N423" s="60">
        <f>SUM(N418:N422)</f>
        <v>0</v>
      </c>
      <c r="O423" s="60">
        <f>SUM(O418:O422)</f>
        <v>0</v>
      </c>
      <c r="P423" s="60">
        <f>SUM(P418:P422)</f>
        <v>0</v>
      </c>
      <c r="Q423" s="60">
        <f t="shared" ref="Q423:AB423" si="178">SUM(Q418:Q422)</f>
        <v>0</v>
      </c>
      <c r="R423" s="60">
        <f t="shared" si="178"/>
        <v>0</v>
      </c>
      <c r="S423" s="60">
        <f t="shared" si="178"/>
        <v>0</v>
      </c>
      <c r="T423" s="60">
        <f t="shared" si="178"/>
        <v>0</v>
      </c>
      <c r="U423" s="60">
        <f t="shared" si="178"/>
        <v>0</v>
      </c>
      <c r="V423" s="60">
        <f t="shared" si="178"/>
        <v>0</v>
      </c>
      <c r="W423" s="60">
        <f t="shared" si="178"/>
        <v>0</v>
      </c>
      <c r="X423" s="60">
        <f t="shared" si="178"/>
        <v>0</v>
      </c>
      <c r="Y423" s="60">
        <f t="shared" si="178"/>
        <v>0</v>
      </c>
      <c r="Z423" s="60">
        <f t="shared" si="178"/>
        <v>0</v>
      </c>
      <c r="AA423" s="60">
        <f t="shared" si="178"/>
        <v>0</v>
      </c>
      <c r="AB423" s="60">
        <f t="shared" si="178"/>
        <v>0</v>
      </c>
      <c r="AC423" s="60">
        <f>SUM(AC418:AC422)</f>
        <v>0</v>
      </c>
      <c r="AD423" s="60">
        <f>SUM(AD418:AD422)</f>
        <v>0</v>
      </c>
      <c r="AE423" s="60">
        <f>SUM(AE418:AE422)</f>
        <v>0</v>
      </c>
      <c r="AF423" s="61">
        <f t="shared" si="176"/>
        <v>676450</v>
      </c>
      <c r="AG423" s="56" t="str">
        <f>IF(ABS(AF423-F423)&lt;1,"ok","err")</f>
        <v>ok</v>
      </c>
    </row>
    <row r="424" spans="1:33">
      <c r="A424" s="58"/>
      <c r="B424" s="58"/>
      <c r="F424" s="73"/>
      <c r="H424" s="60"/>
      <c r="I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1"/>
      <c r="AG424" s="56"/>
    </row>
    <row r="425" spans="1:33">
      <c r="A425" s="58"/>
      <c r="B425" s="58" t="s">
        <v>250</v>
      </c>
      <c r="F425" s="73">
        <f>F415+F423</f>
        <v>1660925</v>
      </c>
      <c r="H425" s="60">
        <f t="shared" ref="H425:M425" si="179">H415+H423</f>
        <v>571028.1824227015</v>
      </c>
      <c r="I425" s="60">
        <f t="shared" si="179"/>
        <v>598188.16392981948</v>
      </c>
      <c r="J425" s="60">
        <f t="shared" si="179"/>
        <v>491708.65364747902</v>
      </c>
      <c r="K425" s="60">
        <f t="shared" si="179"/>
        <v>0</v>
      </c>
      <c r="L425" s="60">
        <f t="shared" si="179"/>
        <v>0</v>
      </c>
      <c r="M425" s="60">
        <f t="shared" si="179"/>
        <v>0</v>
      </c>
      <c r="N425" s="60">
        <f>N415+N423</f>
        <v>0</v>
      </c>
      <c r="O425" s="60">
        <f>O415+O423</f>
        <v>0</v>
      </c>
      <c r="P425" s="60">
        <f>P415+P423</f>
        <v>0</v>
      </c>
      <c r="Q425" s="60">
        <f t="shared" ref="Q425:AB425" si="180">Q415+Q423</f>
        <v>0</v>
      </c>
      <c r="R425" s="60">
        <f t="shared" si="180"/>
        <v>0</v>
      </c>
      <c r="S425" s="60">
        <f t="shared" si="180"/>
        <v>0</v>
      </c>
      <c r="T425" s="60">
        <f t="shared" si="180"/>
        <v>0</v>
      </c>
      <c r="U425" s="60">
        <f t="shared" si="180"/>
        <v>0</v>
      </c>
      <c r="V425" s="60">
        <f t="shared" si="180"/>
        <v>0</v>
      </c>
      <c r="W425" s="60">
        <f t="shared" si="180"/>
        <v>0</v>
      </c>
      <c r="X425" s="60">
        <f t="shared" si="180"/>
        <v>0</v>
      </c>
      <c r="Y425" s="60">
        <f t="shared" si="180"/>
        <v>0</v>
      </c>
      <c r="Z425" s="60">
        <f t="shared" si="180"/>
        <v>0</v>
      </c>
      <c r="AA425" s="60">
        <f t="shared" si="180"/>
        <v>0</v>
      </c>
      <c r="AB425" s="60">
        <f t="shared" si="180"/>
        <v>0</v>
      </c>
      <c r="AC425" s="60">
        <f>AC415+AC423</f>
        <v>0</v>
      </c>
      <c r="AD425" s="60">
        <f>AD415+AD423</f>
        <v>0</v>
      </c>
      <c r="AE425" s="60">
        <f>AE415+AE423</f>
        <v>0</v>
      </c>
      <c r="AF425" s="61">
        <f t="shared" si="176"/>
        <v>1660925</v>
      </c>
      <c r="AG425" s="56" t="str">
        <f>IF(ABS(AF425-F425)&lt;1,"ok","err")</f>
        <v>ok</v>
      </c>
    </row>
    <row r="426" spans="1:33">
      <c r="A426" s="58"/>
      <c r="B426" s="58"/>
      <c r="F426" s="73"/>
      <c r="W426" s="42"/>
      <c r="AF426" s="61"/>
      <c r="AG426" s="56"/>
    </row>
    <row r="427" spans="1:33">
      <c r="A427" s="58"/>
      <c r="B427" s="58" t="s">
        <v>341</v>
      </c>
      <c r="C427" s="42" t="s">
        <v>342</v>
      </c>
      <c r="F427" s="73">
        <f>F383+F404+F425</f>
        <v>29961102</v>
      </c>
      <c r="H427" s="60">
        <f t="shared" ref="H427:M427" si="181">H383+H404+H425</f>
        <v>5755855.5862147566</v>
      </c>
      <c r="I427" s="60">
        <f t="shared" si="181"/>
        <v>6029623.0395407528</v>
      </c>
      <c r="J427" s="60">
        <f t="shared" si="181"/>
        <v>4956329.8064891864</v>
      </c>
      <c r="K427" s="60">
        <f t="shared" si="181"/>
        <v>13219293.567755304</v>
      </c>
      <c r="L427" s="60">
        <f t="shared" si="181"/>
        <v>0</v>
      </c>
      <c r="M427" s="60">
        <f t="shared" si="181"/>
        <v>0</v>
      </c>
      <c r="N427" s="60">
        <f>N383+N404+N425</f>
        <v>0</v>
      </c>
      <c r="O427" s="60">
        <f>O383+O404+O425</f>
        <v>0</v>
      </c>
      <c r="P427" s="60">
        <f>P383+P404+P425</f>
        <v>0</v>
      </c>
      <c r="Q427" s="60">
        <f t="shared" ref="Q427:AB427" si="182">Q383+Q404+Q425</f>
        <v>0</v>
      </c>
      <c r="R427" s="60">
        <f t="shared" si="182"/>
        <v>0</v>
      </c>
      <c r="S427" s="60">
        <f t="shared" si="182"/>
        <v>0</v>
      </c>
      <c r="T427" s="60">
        <f t="shared" si="182"/>
        <v>0</v>
      </c>
      <c r="U427" s="60">
        <f t="shared" si="182"/>
        <v>0</v>
      </c>
      <c r="V427" s="60">
        <f t="shared" si="182"/>
        <v>0</v>
      </c>
      <c r="W427" s="60">
        <f t="shared" si="182"/>
        <v>0</v>
      </c>
      <c r="X427" s="60">
        <f t="shared" si="182"/>
        <v>0</v>
      </c>
      <c r="Y427" s="60">
        <f t="shared" si="182"/>
        <v>0</v>
      </c>
      <c r="Z427" s="60">
        <f t="shared" si="182"/>
        <v>0</v>
      </c>
      <c r="AA427" s="60">
        <f t="shared" si="182"/>
        <v>0</v>
      </c>
      <c r="AB427" s="60">
        <f t="shared" si="182"/>
        <v>0</v>
      </c>
      <c r="AC427" s="60">
        <f>AC383+AC404+AC425</f>
        <v>0</v>
      </c>
      <c r="AD427" s="60">
        <f>AD383+AD404+AD425</f>
        <v>0</v>
      </c>
      <c r="AE427" s="60">
        <f>AE383+AE404+AE425</f>
        <v>0</v>
      </c>
      <c r="AF427" s="61">
        <f>SUM(H427:AE427)</f>
        <v>29961102</v>
      </c>
      <c r="AG427" s="56" t="str">
        <f>IF(ABS(AF427-F427)&lt;1,"ok","err")</f>
        <v>ok</v>
      </c>
    </row>
    <row r="428" spans="1:33" ht="15">
      <c r="A428" s="57"/>
      <c r="B428" s="58"/>
      <c r="W428" s="42"/>
      <c r="AG428" s="56"/>
    </row>
    <row r="429" spans="1:33" ht="15">
      <c r="A429" s="63" t="s">
        <v>985</v>
      </c>
      <c r="B429" s="58"/>
      <c r="W429" s="42"/>
      <c r="AG429" s="56"/>
    </row>
    <row r="430" spans="1:33">
      <c r="A430" s="58">
        <v>555</v>
      </c>
      <c r="B430" s="58" t="s">
        <v>1151</v>
      </c>
      <c r="C430" s="42" t="s">
        <v>101</v>
      </c>
      <c r="D430" s="42" t="s">
        <v>986</v>
      </c>
      <c r="F430" s="73">
        <v>0</v>
      </c>
      <c r="G430" s="60"/>
      <c r="H430" s="61">
        <f t="shared" ref="H430:Q432" si="183">IF(VLOOKUP($D430,$C$6:$AE$653,H$2,)=0,0,((VLOOKUP($D430,$C$6:$AE$653,H$2,)/VLOOKUP($D430,$C$6:$AE$653,4,))*$F430))</f>
        <v>0</v>
      </c>
      <c r="I430" s="61">
        <f t="shared" si="183"/>
        <v>0</v>
      </c>
      <c r="J430" s="61">
        <f t="shared" si="183"/>
        <v>0</v>
      </c>
      <c r="K430" s="61">
        <f t="shared" si="183"/>
        <v>0</v>
      </c>
      <c r="L430" s="61">
        <f t="shared" si="183"/>
        <v>0</v>
      </c>
      <c r="M430" s="61">
        <f t="shared" si="183"/>
        <v>0</v>
      </c>
      <c r="N430" s="61">
        <f t="shared" si="183"/>
        <v>0</v>
      </c>
      <c r="O430" s="61">
        <f t="shared" si="183"/>
        <v>0</v>
      </c>
      <c r="P430" s="61">
        <f t="shared" si="183"/>
        <v>0</v>
      </c>
      <c r="Q430" s="61">
        <f t="shared" si="183"/>
        <v>0</v>
      </c>
      <c r="R430" s="61">
        <f t="shared" ref="R430:AE432" si="184">IF(VLOOKUP($D430,$C$6:$AE$653,R$2,)=0,0,((VLOOKUP($D430,$C$6:$AE$653,R$2,)/VLOOKUP($D430,$C$6:$AE$653,4,))*$F430))</f>
        <v>0</v>
      </c>
      <c r="S430" s="61">
        <f t="shared" si="184"/>
        <v>0</v>
      </c>
      <c r="T430" s="61">
        <f t="shared" si="184"/>
        <v>0</v>
      </c>
      <c r="U430" s="61">
        <f t="shared" si="184"/>
        <v>0</v>
      </c>
      <c r="V430" s="61">
        <f t="shared" si="184"/>
        <v>0</v>
      </c>
      <c r="W430" s="61">
        <f t="shared" si="184"/>
        <v>0</v>
      </c>
      <c r="X430" s="61">
        <f t="shared" si="184"/>
        <v>0</v>
      </c>
      <c r="Y430" s="61">
        <f t="shared" si="184"/>
        <v>0</v>
      </c>
      <c r="Z430" s="61">
        <f t="shared" si="184"/>
        <v>0</v>
      </c>
      <c r="AA430" s="61">
        <f t="shared" si="184"/>
        <v>0</v>
      </c>
      <c r="AB430" s="61">
        <f t="shared" si="184"/>
        <v>0</v>
      </c>
      <c r="AC430" s="61">
        <f t="shared" si="184"/>
        <v>0</v>
      </c>
      <c r="AD430" s="61">
        <f t="shared" si="184"/>
        <v>0</v>
      </c>
      <c r="AE430" s="61">
        <f t="shared" si="184"/>
        <v>0</v>
      </c>
      <c r="AF430" s="61">
        <f>SUM(H430:AE430)</f>
        <v>0</v>
      </c>
      <c r="AG430" s="56" t="str">
        <f>IF(ABS(AF430-F430)&lt;1,"ok","err")</f>
        <v>ok</v>
      </c>
    </row>
    <row r="431" spans="1:33">
      <c r="A431" s="58">
        <v>556</v>
      </c>
      <c r="B431" s="58" t="s">
        <v>260</v>
      </c>
      <c r="C431" s="42" t="s">
        <v>609</v>
      </c>
      <c r="D431" s="42" t="s">
        <v>646</v>
      </c>
      <c r="F431" s="76">
        <v>956703</v>
      </c>
      <c r="G431" s="60"/>
      <c r="H431" s="61">
        <f t="shared" si="183"/>
        <v>328915.7398487865</v>
      </c>
      <c r="I431" s="61">
        <f t="shared" si="183"/>
        <v>344560.05599057756</v>
      </c>
      <c r="J431" s="61">
        <f t="shared" si="183"/>
        <v>283227.20416063588</v>
      </c>
      <c r="K431" s="61">
        <f t="shared" si="183"/>
        <v>0</v>
      </c>
      <c r="L431" s="61">
        <f t="shared" si="183"/>
        <v>0</v>
      </c>
      <c r="M431" s="61">
        <f t="shared" si="183"/>
        <v>0</v>
      </c>
      <c r="N431" s="61">
        <f t="shared" si="183"/>
        <v>0</v>
      </c>
      <c r="O431" s="61">
        <f t="shared" si="183"/>
        <v>0</v>
      </c>
      <c r="P431" s="61">
        <f t="shared" si="183"/>
        <v>0</v>
      </c>
      <c r="Q431" s="61">
        <f t="shared" si="183"/>
        <v>0</v>
      </c>
      <c r="R431" s="61">
        <f t="shared" si="184"/>
        <v>0</v>
      </c>
      <c r="S431" s="61">
        <f t="shared" si="184"/>
        <v>0</v>
      </c>
      <c r="T431" s="61">
        <f t="shared" si="184"/>
        <v>0</v>
      </c>
      <c r="U431" s="61">
        <f t="shared" si="184"/>
        <v>0</v>
      </c>
      <c r="V431" s="61">
        <f t="shared" si="184"/>
        <v>0</v>
      </c>
      <c r="W431" s="61">
        <f t="shared" si="184"/>
        <v>0</v>
      </c>
      <c r="X431" s="61">
        <f t="shared" si="184"/>
        <v>0</v>
      </c>
      <c r="Y431" s="61">
        <f t="shared" si="184"/>
        <v>0</v>
      </c>
      <c r="Z431" s="61">
        <f t="shared" si="184"/>
        <v>0</v>
      </c>
      <c r="AA431" s="61">
        <f t="shared" si="184"/>
        <v>0</v>
      </c>
      <c r="AB431" s="61">
        <f t="shared" si="184"/>
        <v>0</v>
      </c>
      <c r="AC431" s="61">
        <f t="shared" si="184"/>
        <v>0</v>
      </c>
      <c r="AD431" s="61">
        <f t="shared" si="184"/>
        <v>0</v>
      </c>
      <c r="AE431" s="61">
        <f t="shared" si="184"/>
        <v>0</v>
      </c>
      <c r="AF431" s="61">
        <f>SUM(H431:AE431)</f>
        <v>956703</v>
      </c>
      <c r="AG431" s="56" t="str">
        <f>IF(ABS(AF431-F431)&lt;1,"ok","err")</f>
        <v>ok</v>
      </c>
    </row>
    <row r="432" spans="1:33">
      <c r="A432" s="58">
        <v>557</v>
      </c>
      <c r="B432" s="58" t="s">
        <v>7</v>
      </c>
      <c r="C432" s="42" t="s">
        <v>47</v>
      </c>
      <c r="D432" s="42" t="s">
        <v>646</v>
      </c>
      <c r="F432" s="76">
        <v>0</v>
      </c>
      <c r="G432" s="60"/>
      <c r="H432" s="61">
        <f t="shared" si="183"/>
        <v>0</v>
      </c>
      <c r="I432" s="61">
        <f t="shared" si="183"/>
        <v>0</v>
      </c>
      <c r="J432" s="61">
        <f t="shared" si="183"/>
        <v>0</v>
      </c>
      <c r="K432" s="61">
        <f t="shared" si="183"/>
        <v>0</v>
      </c>
      <c r="L432" s="61">
        <f t="shared" si="183"/>
        <v>0</v>
      </c>
      <c r="M432" s="61">
        <f t="shared" si="183"/>
        <v>0</v>
      </c>
      <c r="N432" s="61">
        <f t="shared" si="183"/>
        <v>0</v>
      </c>
      <c r="O432" s="61">
        <f t="shared" si="183"/>
        <v>0</v>
      </c>
      <c r="P432" s="61">
        <f t="shared" si="183"/>
        <v>0</v>
      </c>
      <c r="Q432" s="61">
        <f t="shared" si="183"/>
        <v>0</v>
      </c>
      <c r="R432" s="61">
        <f t="shared" si="184"/>
        <v>0</v>
      </c>
      <c r="S432" s="61">
        <f t="shared" si="184"/>
        <v>0</v>
      </c>
      <c r="T432" s="61">
        <f t="shared" si="184"/>
        <v>0</v>
      </c>
      <c r="U432" s="61">
        <f t="shared" si="184"/>
        <v>0</v>
      </c>
      <c r="V432" s="61">
        <f t="shared" si="184"/>
        <v>0</v>
      </c>
      <c r="W432" s="61">
        <f t="shared" si="184"/>
        <v>0</v>
      </c>
      <c r="X432" s="61">
        <f t="shared" si="184"/>
        <v>0</v>
      </c>
      <c r="Y432" s="61">
        <f t="shared" si="184"/>
        <v>0</v>
      </c>
      <c r="Z432" s="61">
        <f t="shared" si="184"/>
        <v>0</v>
      </c>
      <c r="AA432" s="61">
        <f t="shared" si="184"/>
        <v>0</v>
      </c>
      <c r="AB432" s="61">
        <f t="shared" si="184"/>
        <v>0</v>
      </c>
      <c r="AC432" s="61">
        <f t="shared" si="184"/>
        <v>0</v>
      </c>
      <c r="AD432" s="61">
        <f t="shared" si="184"/>
        <v>0</v>
      </c>
      <c r="AE432" s="61">
        <f t="shared" si="184"/>
        <v>0</v>
      </c>
      <c r="AF432" s="61">
        <f>SUM(H432:AE432)</f>
        <v>0</v>
      </c>
      <c r="AG432" s="56" t="str">
        <f>IF(ABS(AF432-F432)&lt;1,"ok","err")</f>
        <v>ok</v>
      </c>
    </row>
    <row r="433" spans="1:33">
      <c r="A433" s="58"/>
      <c r="B433" s="58"/>
      <c r="F433" s="73"/>
      <c r="G433" s="60"/>
      <c r="H433" s="60"/>
      <c r="I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1"/>
      <c r="AG433" s="56"/>
    </row>
    <row r="434" spans="1:33">
      <c r="A434" s="58"/>
      <c r="B434" s="58" t="s">
        <v>103</v>
      </c>
      <c r="C434" s="42" t="s">
        <v>46</v>
      </c>
      <c r="F434" s="73">
        <f>SUM(F430:F432)</f>
        <v>956703</v>
      </c>
      <c r="G434" s="60"/>
      <c r="H434" s="60">
        <f t="shared" ref="H434:M434" si="185">SUM(H430:H432)</f>
        <v>328915.7398487865</v>
      </c>
      <c r="I434" s="60">
        <f t="shared" si="185"/>
        <v>344560.05599057756</v>
      </c>
      <c r="J434" s="60">
        <f t="shared" si="185"/>
        <v>283227.20416063588</v>
      </c>
      <c r="K434" s="60">
        <f t="shared" si="185"/>
        <v>0</v>
      </c>
      <c r="L434" s="60">
        <f t="shared" si="185"/>
        <v>0</v>
      </c>
      <c r="M434" s="60">
        <f t="shared" si="185"/>
        <v>0</v>
      </c>
      <c r="N434" s="60">
        <f>SUM(N430:N432)</f>
        <v>0</v>
      </c>
      <c r="O434" s="60">
        <f>SUM(O430:O432)</f>
        <v>0</v>
      </c>
      <c r="P434" s="60">
        <f>SUM(P430:P432)</f>
        <v>0</v>
      </c>
      <c r="Q434" s="60">
        <f t="shared" ref="Q434:AB434" si="186">SUM(Q430:Q432)</f>
        <v>0</v>
      </c>
      <c r="R434" s="60">
        <f t="shared" si="186"/>
        <v>0</v>
      </c>
      <c r="S434" s="60">
        <f t="shared" si="186"/>
        <v>0</v>
      </c>
      <c r="T434" s="60">
        <f t="shared" si="186"/>
        <v>0</v>
      </c>
      <c r="U434" s="60">
        <f t="shared" si="186"/>
        <v>0</v>
      </c>
      <c r="V434" s="60">
        <f t="shared" si="186"/>
        <v>0</v>
      </c>
      <c r="W434" s="60">
        <f t="shared" si="186"/>
        <v>0</v>
      </c>
      <c r="X434" s="60">
        <f t="shared" si="186"/>
        <v>0</v>
      </c>
      <c r="Y434" s="60">
        <f t="shared" si="186"/>
        <v>0</v>
      </c>
      <c r="Z434" s="60">
        <f t="shared" si="186"/>
        <v>0</v>
      </c>
      <c r="AA434" s="60">
        <f t="shared" si="186"/>
        <v>0</v>
      </c>
      <c r="AB434" s="60">
        <f t="shared" si="186"/>
        <v>0</v>
      </c>
      <c r="AC434" s="60">
        <f>SUM(AC430:AC432)</f>
        <v>0</v>
      </c>
      <c r="AD434" s="60">
        <f>SUM(AD430:AD432)</f>
        <v>0</v>
      </c>
      <c r="AE434" s="60">
        <f>SUM(AE430:AE432)</f>
        <v>0</v>
      </c>
      <c r="AF434" s="61">
        <f>SUM(H434:AE434)</f>
        <v>956703</v>
      </c>
      <c r="AG434" s="56" t="str">
        <f>IF(ABS(AF434-F434)&lt;1,"ok","err")</f>
        <v>ok</v>
      </c>
    </row>
    <row r="435" spans="1:33">
      <c r="A435" s="58"/>
      <c r="B435" s="58"/>
      <c r="F435" s="73"/>
      <c r="G435" s="60"/>
      <c r="H435" s="60"/>
      <c r="I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1"/>
      <c r="AG435" s="56"/>
    </row>
    <row r="436" spans="1:33">
      <c r="A436" s="58"/>
      <c r="B436" s="58"/>
      <c r="F436" s="73"/>
      <c r="G436" s="60"/>
      <c r="H436" s="60"/>
      <c r="I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1"/>
      <c r="AG436" s="56"/>
    </row>
    <row r="437" spans="1:33" ht="15">
      <c r="A437" s="57" t="s">
        <v>45</v>
      </c>
      <c r="B437" s="58"/>
      <c r="F437" s="73"/>
      <c r="G437" s="60"/>
      <c r="H437" s="60"/>
      <c r="I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1"/>
      <c r="AG437" s="56"/>
    </row>
    <row r="438" spans="1:33">
      <c r="A438" s="58"/>
      <c r="B438" s="58"/>
      <c r="F438" s="73"/>
      <c r="G438" s="60"/>
      <c r="H438" s="60"/>
      <c r="I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1"/>
      <c r="AG438" s="56"/>
    </row>
    <row r="439" spans="1:33" ht="15">
      <c r="A439" s="63" t="s">
        <v>105</v>
      </c>
      <c r="B439" s="58"/>
      <c r="F439" s="73"/>
      <c r="G439" s="60"/>
      <c r="H439" s="60"/>
      <c r="I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1"/>
      <c r="AG439" s="56"/>
    </row>
    <row r="440" spans="1:33">
      <c r="A440" s="58">
        <v>560</v>
      </c>
      <c r="B440" s="58" t="s">
        <v>1146</v>
      </c>
      <c r="C440" s="42" t="s">
        <v>102</v>
      </c>
      <c r="D440" s="42" t="s">
        <v>1161</v>
      </c>
      <c r="F440" s="73">
        <v>642049</v>
      </c>
      <c r="G440" s="60"/>
      <c r="H440" s="61">
        <f t="shared" ref="H440:Q448" si="187">IF(VLOOKUP($D440,$C$6:$AE$653,H$2,)=0,0,((VLOOKUP($D440,$C$6:$AE$653,H$2,)/VLOOKUP($D440,$C$6:$AE$653,4,))*$F440))</f>
        <v>0</v>
      </c>
      <c r="I440" s="61">
        <f t="shared" si="187"/>
        <v>0</v>
      </c>
      <c r="J440" s="61">
        <f t="shared" si="187"/>
        <v>0</v>
      </c>
      <c r="K440" s="61">
        <f t="shared" si="187"/>
        <v>0</v>
      </c>
      <c r="L440" s="61">
        <f t="shared" si="187"/>
        <v>0</v>
      </c>
      <c r="M440" s="61">
        <f t="shared" si="187"/>
        <v>0</v>
      </c>
      <c r="N440" s="61">
        <f t="shared" si="187"/>
        <v>642049</v>
      </c>
      <c r="O440" s="61">
        <f t="shared" si="187"/>
        <v>0</v>
      </c>
      <c r="P440" s="61">
        <f t="shared" si="187"/>
        <v>0</v>
      </c>
      <c r="Q440" s="61">
        <f t="shared" si="187"/>
        <v>0</v>
      </c>
      <c r="R440" s="61">
        <f t="shared" ref="R440:AE448" si="188">IF(VLOOKUP($D440,$C$6:$AE$653,R$2,)=0,0,((VLOOKUP($D440,$C$6:$AE$653,R$2,)/VLOOKUP($D440,$C$6:$AE$653,4,))*$F440))</f>
        <v>0</v>
      </c>
      <c r="S440" s="61">
        <f t="shared" si="188"/>
        <v>0</v>
      </c>
      <c r="T440" s="61">
        <f t="shared" si="188"/>
        <v>0</v>
      </c>
      <c r="U440" s="61">
        <f t="shared" si="188"/>
        <v>0</v>
      </c>
      <c r="V440" s="61">
        <f t="shared" si="188"/>
        <v>0</v>
      </c>
      <c r="W440" s="61">
        <f t="shared" si="188"/>
        <v>0</v>
      </c>
      <c r="X440" s="61">
        <f t="shared" si="188"/>
        <v>0</v>
      </c>
      <c r="Y440" s="61">
        <f t="shared" si="188"/>
        <v>0</v>
      </c>
      <c r="Z440" s="61">
        <f t="shared" si="188"/>
        <v>0</v>
      </c>
      <c r="AA440" s="61">
        <f t="shared" si="188"/>
        <v>0</v>
      </c>
      <c r="AB440" s="61">
        <f t="shared" si="188"/>
        <v>0</v>
      </c>
      <c r="AC440" s="61">
        <f t="shared" si="188"/>
        <v>0</v>
      </c>
      <c r="AD440" s="61">
        <f t="shared" si="188"/>
        <v>0</v>
      </c>
      <c r="AE440" s="61">
        <f t="shared" si="188"/>
        <v>0</v>
      </c>
      <c r="AF440" s="61">
        <f t="shared" ref="AF440:AF447" si="189">SUM(H440:AE440)</f>
        <v>642049</v>
      </c>
      <c r="AG440" s="56" t="str">
        <f t="shared" ref="AG440:AG448" si="190">IF(ABS(AF440-F440)&lt;1,"ok","err")</f>
        <v>ok</v>
      </c>
    </row>
    <row r="441" spans="1:33">
      <c r="A441" s="58">
        <v>561</v>
      </c>
      <c r="B441" s="58" t="s">
        <v>990</v>
      </c>
      <c r="C441" s="42" t="s">
        <v>48</v>
      </c>
      <c r="D441" s="42" t="s">
        <v>1161</v>
      </c>
      <c r="F441" s="76">
        <v>1454366</v>
      </c>
      <c r="G441" s="60"/>
      <c r="H441" s="61">
        <f t="shared" si="187"/>
        <v>0</v>
      </c>
      <c r="I441" s="61">
        <f t="shared" si="187"/>
        <v>0</v>
      </c>
      <c r="J441" s="61">
        <f t="shared" si="187"/>
        <v>0</v>
      </c>
      <c r="K441" s="61">
        <f t="shared" si="187"/>
        <v>0</v>
      </c>
      <c r="L441" s="61">
        <f t="shared" si="187"/>
        <v>0</v>
      </c>
      <c r="M441" s="61">
        <f t="shared" si="187"/>
        <v>0</v>
      </c>
      <c r="N441" s="61">
        <f t="shared" si="187"/>
        <v>1454366</v>
      </c>
      <c r="O441" s="61">
        <f t="shared" si="187"/>
        <v>0</v>
      </c>
      <c r="P441" s="61">
        <f t="shared" si="187"/>
        <v>0</v>
      </c>
      <c r="Q441" s="61">
        <f t="shared" si="187"/>
        <v>0</v>
      </c>
      <c r="R441" s="61">
        <f t="shared" si="188"/>
        <v>0</v>
      </c>
      <c r="S441" s="61">
        <f t="shared" si="188"/>
        <v>0</v>
      </c>
      <c r="T441" s="61">
        <f t="shared" si="188"/>
        <v>0</v>
      </c>
      <c r="U441" s="61">
        <f t="shared" si="188"/>
        <v>0</v>
      </c>
      <c r="V441" s="61">
        <f t="shared" si="188"/>
        <v>0</v>
      </c>
      <c r="W441" s="61">
        <f t="shared" si="188"/>
        <v>0</v>
      </c>
      <c r="X441" s="61">
        <f t="shared" si="188"/>
        <v>0</v>
      </c>
      <c r="Y441" s="61">
        <f t="shared" si="188"/>
        <v>0</v>
      </c>
      <c r="Z441" s="61">
        <f t="shared" si="188"/>
        <v>0</v>
      </c>
      <c r="AA441" s="61">
        <f t="shared" si="188"/>
        <v>0</v>
      </c>
      <c r="AB441" s="61">
        <f t="shared" si="188"/>
        <v>0</v>
      </c>
      <c r="AC441" s="61">
        <f t="shared" si="188"/>
        <v>0</v>
      </c>
      <c r="AD441" s="61">
        <f t="shared" si="188"/>
        <v>0</v>
      </c>
      <c r="AE441" s="61">
        <f t="shared" si="188"/>
        <v>0</v>
      </c>
      <c r="AF441" s="61">
        <f t="shared" si="189"/>
        <v>1454366</v>
      </c>
      <c r="AG441" s="56" t="str">
        <f t="shared" si="190"/>
        <v>ok</v>
      </c>
    </row>
    <row r="442" spans="1:33">
      <c r="A442" s="58">
        <v>562</v>
      </c>
      <c r="B442" s="58" t="s">
        <v>1144</v>
      </c>
      <c r="C442" s="42" t="s">
        <v>49</v>
      </c>
      <c r="D442" s="42" t="s">
        <v>1161</v>
      </c>
      <c r="F442" s="76">
        <v>433996</v>
      </c>
      <c r="G442" s="60"/>
      <c r="H442" s="61">
        <f t="shared" si="187"/>
        <v>0</v>
      </c>
      <c r="I442" s="61">
        <f t="shared" si="187"/>
        <v>0</v>
      </c>
      <c r="J442" s="61">
        <f t="shared" si="187"/>
        <v>0</v>
      </c>
      <c r="K442" s="61">
        <f t="shared" si="187"/>
        <v>0</v>
      </c>
      <c r="L442" s="61">
        <f t="shared" si="187"/>
        <v>0</v>
      </c>
      <c r="M442" s="61">
        <f t="shared" si="187"/>
        <v>0</v>
      </c>
      <c r="N442" s="61">
        <f t="shared" si="187"/>
        <v>433996</v>
      </c>
      <c r="O442" s="61">
        <f t="shared" si="187"/>
        <v>0</v>
      </c>
      <c r="P442" s="61">
        <f t="shared" si="187"/>
        <v>0</v>
      </c>
      <c r="Q442" s="61">
        <f t="shared" si="187"/>
        <v>0</v>
      </c>
      <c r="R442" s="61">
        <f t="shared" si="188"/>
        <v>0</v>
      </c>
      <c r="S442" s="61">
        <f t="shared" si="188"/>
        <v>0</v>
      </c>
      <c r="T442" s="61">
        <f t="shared" si="188"/>
        <v>0</v>
      </c>
      <c r="U442" s="61">
        <f t="shared" si="188"/>
        <v>0</v>
      </c>
      <c r="V442" s="61">
        <f t="shared" si="188"/>
        <v>0</v>
      </c>
      <c r="W442" s="61">
        <f t="shared" si="188"/>
        <v>0</v>
      </c>
      <c r="X442" s="61">
        <f t="shared" si="188"/>
        <v>0</v>
      </c>
      <c r="Y442" s="61">
        <f t="shared" si="188"/>
        <v>0</v>
      </c>
      <c r="Z442" s="61">
        <f t="shared" si="188"/>
        <v>0</v>
      </c>
      <c r="AA442" s="61">
        <f t="shared" si="188"/>
        <v>0</v>
      </c>
      <c r="AB442" s="61">
        <f t="shared" si="188"/>
        <v>0</v>
      </c>
      <c r="AC442" s="61">
        <f t="shared" si="188"/>
        <v>0</v>
      </c>
      <c r="AD442" s="61">
        <f t="shared" si="188"/>
        <v>0</v>
      </c>
      <c r="AE442" s="61">
        <f t="shared" si="188"/>
        <v>0</v>
      </c>
      <c r="AF442" s="61">
        <f t="shared" si="189"/>
        <v>433996</v>
      </c>
      <c r="AG442" s="56" t="str">
        <f t="shared" si="190"/>
        <v>ok</v>
      </c>
    </row>
    <row r="443" spans="1:33">
      <c r="A443" s="58">
        <v>563</v>
      </c>
      <c r="B443" s="58" t="s">
        <v>992</v>
      </c>
      <c r="C443" s="42" t="s">
        <v>50</v>
      </c>
      <c r="D443" s="42" t="s">
        <v>1161</v>
      </c>
      <c r="F443" s="76">
        <v>0</v>
      </c>
      <c r="G443" s="60"/>
      <c r="H443" s="61">
        <f t="shared" si="187"/>
        <v>0</v>
      </c>
      <c r="I443" s="61">
        <f t="shared" si="187"/>
        <v>0</v>
      </c>
      <c r="J443" s="61">
        <f t="shared" si="187"/>
        <v>0</v>
      </c>
      <c r="K443" s="61">
        <f t="shared" si="187"/>
        <v>0</v>
      </c>
      <c r="L443" s="61">
        <f t="shared" si="187"/>
        <v>0</v>
      </c>
      <c r="M443" s="61">
        <f t="shared" si="187"/>
        <v>0</v>
      </c>
      <c r="N443" s="61">
        <f t="shared" si="187"/>
        <v>0</v>
      </c>
      <c r="O443" s="61">
        <f t="shared" si="187"/>
        <v>0</v>
      </c>
      <c r="P443" s="61">
        <f t="shared" si="187"/>
        <v>0</v>
      </c>
      <c r="Q443" s="61">
        <f t="shared" si="187"/>
        <v>0</v>
      </c>
      <c r="R443" s="61">
        <f t="shared" si="188"/>
        <v>0</v>
      </c>
      <c r="S443" s="61">
        <f t="shared" si="188"/>
        <v>0</v>
      </c>
      <c r="T443" s="61">
        <f t="shared" si="188"/>
        <v>0</v>
      </c>
      <c r="U443" s="61">
        <f t="shared" si="188"/>
        <v>0</v>
      </c>
      <c r="V443" s="61">
        <f t="shared" si="188"/>
        <v>0</v>
      </c>
      <c r="W443" s="61">
        <f t="shared" si="188"/>
        <v>0</v>
      </c>
      <c r="X443" s="61">
        <f t="shared" si="188"/>
        <v>0</v>
      </c>
      <c r="Y443" s="61">
        <f t="shared" si="188"/>
        <v>0</v>
      </c>
      <c r="Z443" s="61">
        <f t="shared" si="188"/>
        <v>0</v>
      </c>
      <c r="AA443" s="61">
        <f t="shared" si="188"/>
        <v>0</v>
      </c>
      <c r="AB443" s="61">
        <f t="shared" si="188"/>
        <v>0</v>
      </c>
      <c r="AC443" s="61">
        <f t="shared" si="188"/>
        <v>0</v>
      </c>
      <c r="AD443" s="61">
        <f t="shared" si="188"/>
        <v>0</v>
      </c>
      <c r="AE443" s="61">
        <f t="shared" si="188"/>
        <v>0</v>
      </c>
      <c r="AF443" s="61">
        <f t="shared" si="189"/>
        <v>0</v>
      </c>
      <c r="AG443" s="56" t="str">
        <f t="shared" si="190"/>
        <v>ok</v>
      </c>
    </row>
    <row r="444" spans="1:33">
      <c r="A444" s="58">
        <v>566</v>
      </c>
      <c r="B444" s="58" t="s">
        <v>147</v>
      </c>
      <c r="C444" s="42" t="s">
        <v>151</v>
      </c>
      <c r="D444" s="42" t="s">
        <v>1161</v>
      </c>
      <c r="F444" s="76">
        <v>105592</v>
      </c>
      <c r="G444" s="60"/>
      <c r="H444" s="61">
        <f t="shared" si="187"/>
        <v>0</v>
      </c>
      <c r="I444" s="61">
        <f t="shared" si="187"/>
        <v>0</v>
      </c>
      <c r="J444" s="61">
        <f t="shared" si="187"/>
        <v>0</v>
      </c>
      <c r="K444" s="61">
        <f t="shared" si="187"/>
        <v>0</v>
      </c>
      <c r="L444" s="61">
        <f t="shared" si="187"/>
        <v>0</v>
      </c>
      <c r="M444" s="61">
        <f t="shared" si="187"/>
        <v>0</v>
      </c>
      <c r="N444" s="61">
        <f t="shared" si="187"/>
        <v>105592</v>
      </c>
      <c r="O444" s="61">
        <f t="shared" si="187"/>
        <v>0</v>
      </c>
      <c r="P444" s="61">
        <f t="shared" si="187"/>
        <v>0</v>
      </c>
      <c r="Q444" s="61">
        <f t="shared" si="187"/>
        <v>0</v>
      </c>
      <c r="R444" s="61">
        <f t="shared" si="188"/>
        <v>0</v>
      </c>
      <c r="S444" s="61">
        <f t="shared" si="188"/>
        <v>0</v>
      </c>
      <c r="T444" s="61">
        <f t="shared" si="188"/>
        <v>0</v>
      </c>
      <c r="U444" s="61">
        <f t="shared" si="188"/>
        <v>0</v>
      </c>
      <c r="V444" s="61">
        <f t="shared" si="188"/>
        <v>0</v>
      </c>
      <c r="W444" s="61">
        <f t="shared" si="188"/>
        <v>0</v>
      </c>
      <c r="X444" s="61">
        <f t="shared" si="188"/>
        <v>0</v>
      </c>
      <c r="Y444" s="61">
        <f t="shared" si="188"/>
        <v>0</v>
      </c>
      <c r="Z444" s="61">
        <f t="shared" si="188"/>
        <v>0</v>
      </c>
      <c r="AA444" s="61">
        <f t="shared" si="188"/>
        <v>0</v>
      </c>
      <c r="AB444" s="61">
        <f t="shared" si="188"/>
        <v>0</v>
      </c>
      <c r="AC444" s="61">
        <f t="shared" si="188"/>
        <v>0</v>
      </c>
      <c r="AD444" s="61">
        <f t="shared" si="188"/>
        <v>0</v>
      </c>
      <c r="AE444" s="61">
        <f t="shared" si="188"/>
        <v>0</v>
      </c>
      <c r="AF444" s="61">
        <f t="shared" si="189"/>
        <v>105592</v>
      </c>
      <c r="AG444" s="56" t="str">
        <f t="shared" si="190"/>
        <v>ok</v>
      </c>
    </row>
    <row r="445" spans="1:33">
      <c r="A445" s="58">
        <v>569</v>
      </c>
      <c r="B445" s="58" t="s">
        <v>610</v>
      </c>
      <c r="C445" s="42" t="s">
        <v>611</v>
      </c>
      <c r="D445" s="42" t="s">
        <v>1161</v>
      </c>
      <c r="F445" s="76">
        <v>0</v>
      </c>
      <c r="G445" s="60"/>
      <c r="H445" s="61">
        <f t="shared" si="187"/>
        <v>0</v>
      </c>
      <c r="I445" s="61">
        <f t="shared" si="187"/>
        <v>0</v>
      </c>
      <c r="J445" s="61">
        <f t="shared" si="187"/>
        <v>0</v>
      </c>
      <c r="K445" s="61">
        <f t="shared" si="187"/>
        <v>0</v>
      </c>
      <c r="L445" s="61">
        <f t="shared" si="187"/>
        <v>0</v>
      </c>
      <c r="M445" s="61">
        <f t="shared" si="187"/>
        <v>0</v>
      </c>
      <c r="N445" s="61">
        <f t="shared" si="187"/>
        <v>0</v>
      </c>
      <c r="O445" s="61">
        <f t="shared" si="187"/>
        <v>0</v>
      </c>
      <c r="P445" s="61">
        <f t="shared" si="187"/>
        <v>0</v>
      </c>
      <c r="Q445" s="61">
        <f t="shared" si="187"/>
        <v>0</v>
      </c>
      <c r="R445" s="61">
        <f t="shared" si="188"/>
        <v>0</v>
      </c>
      <c r="S445" s="61">
        <f t="shared" si="188"/>
        <v>0</v>
      </c>
      <c r="T445" s="61">
        <f t="shared" si="188"/>
        <v>0</v>
      </c>
      <c r="U445" s="61">
        <f t="shared" si="188"/>
        <v>0</v>
      </c>
      <c r="V445" s="61">
        <f t="shared" si="188"/>
        <v>0</v>
      </c>
      <c r="W445" s="61">
        <f t="shared" si="188"/>
        <v>0</v>
      </c>
      <c r="X445" s="61">
        <f t="shared" si="188"/>
        <v>0</v>
      </c>
      <c r="Y445" s="61">
        <f t="shared" si="188"/>
        <v>0</v>
      </c>
      <c r="Z445" s="61">
        <f t="shared" si="188"/>
        <v>0</v>
      </c>
      <c r="AA445" s="61">
        <f t="shared" si="188"/>
        <v>0</v>
      </c>
      <c r="AB445" s="61">
        <f t="shared" si="188"/>
        <v>0</v>
      </c>
      <c r="AC445" s="61">
        <f t="shared" si="188"/>
        <v>0</v>
      </c>
      <c r="AD445" s="61">
        <f t="shared" si="188"/>
        <v>0</v>
      </c>
      <c r="AE445" s="61">
        <f t="shared" si="188"/>
        <v>0</v>
      </c>
      <c r="AF445" s="61">
        <f t="shared" si="189"/>
        <v>0</v>
      </c>
      <c r="AG445" s="56" t="str">
        <f t="shared" si="190"/>
        <v>ok</v>
      </c>
    </row>
    <row r="446" spans="1:33">
      <c r="A446" s="58">
        <v>570</v>
      </c>
      <c r="B446" s="58" t="s">
        <v>1147</v>
      </c>
      <c r="C446" s="42" t="s">
        <v>51</v>
      </c>
      <c r="D446" s="42" t="s">
        <v>1161</v>
      </c>
      <c r="F446" s="76">
        <v>416335</v>
      </c>
      <c r="G446" s="60"/>
      <c r="H446" s="61">
        <f t="shared" si="187"/>
        <v>0</v>
      </c>
      <c r="I446" s="61">
        <f t="shared" si="187"/>
        <v>0</v>
      </c>
      <c r="J446" s="61">
        <f t="shared" si="187"/>
        <v>0</v>
      </c>
      <c r="K446" s="61">
        <f t="shared" si="187"/>
        <v>0</v>
      </c>
      <c r="L446" s="61">
        <f t="shared" si="187"/>
        <v>0</v>
      </c>
      <c r="M446" s="61">
        <f t="shared" si="187"/>
        <v>0</v>
      </c>
      <c r="N446" s="61">
        <f t="shared" si="187"/>
        <v>416335</v>
      </c>
      <c r="O446" s="61">
        <f t="shared" si="187"/>
        <v>0</v>
      </c>
      <c r="P446" s="61">
        <f t="shared" si="187"/>
        <v>0</v>
      </c>
      <c r="Q446" s="61">
        <f t="shared" si="187"/>
        <v>0</v>
      </c>
      <c r="R446" s="61">
        <f t="shared" si="188"/>
        <v>0</v>
      </c>
      <c r="S446" s="61">
        <f t="shared" si="188"/>
        <v>0</v>
      </c>
      <c r="T446" s="61">
        <f t="shared" si="188"/>
        <v>0</v>
      </c>
      <c r="U446" s="61">
        <f t="shared" si="188"/>
        <v>0</v>
      </c>
      <c r="V446" s="61">
        <f t="shared" si="188"/>
        <v>0</v>
      </c>
      <c r="W446" s="61">
        <f t="shared" si="188"/>
        <v>0</v>
      </c>
      <c r="X446" s="61">
        <f t="shared" si="188"/>
        <v>0</v>
      </c>
      <c r="Y446" s="61">
        <f t="shared" si="188"/>
        <v>0</v>
      </c>
      <c r="Z446" s="61">
        <f t="shared" si="188"/>
        <v>0</v>
      </c>
      <c r="AA446" s="61">
        <f t="shared" si="188"/>
        <v>0</v>
      </c>
      <c r="AB446" s="61">
        <f t="shared" si="188"/>
        <v>0</v>
      </c>
      <c r="AC446" s="61">
        <f t="shared" si="188"/>
        <v>0</v>
      </c>
      <c r="AD446" s="61">
        <f t="shared" si="188"/>
        <v>0</v>
      </c>
      <c r="AE446" s="61">
        <f t="shared" si="188"/>
        <v>0</v>
      </c>
      <c r="AF446" s="61">
        <f t="shared" si="189"/>
        <v>416335</v>
      </c>
      <c r="AG446" s="56" t="str">
        <f t="shared" si="190"/>
        <v>ok</v>
      </c>
    </row>
    <row r="447" spans="1:33">
      <c r="A447" s="58">
        <v>571</v>
      </c>
      <c r="B447" s="58" t="s">
        <v>1148</v>
      </c>
      <c r="C447" s="42" t="s">
        <v>52</v>
      </c>
      <c r="D447" s="42" t="s">
        <v>1161</v>
      </c>
      <c r="F447" s="76">
        <v>83079</v>
      </c>
      <c r="G447" s="60"/>
      <c r="H447" s="61">
        <f t="shared" si="187"/>
        <v>0</v>
      </c>
      <c r="I447" s="61">
        <f t="shared" si="187"/>
        <v>0</v>
      </c>
      <c r="J447" s="61">
        <f t="shared" si="187"/>
        <v>0</v>
      </c>
      <c r="K447" s="61">
        <f t="shared" si="187"/>
        <v>0</v>
      </c>
      <c r="L447" s="61">
        <f t="shared" si="187"/>
        <v>0</v>
      </c>
      <c r="M447" s="61">
        <f t="shared" si="187"/>
        <v>0</v>
      </c>
      <c r="N447" s="61">
        <f t="shared" si="187"/>
        <v>83079</v>
      </c>
      <c r="O447" s="61">
        <f t="shared" si="187"/>
        <v>0</v>
      </c>
      <c r="P447" s="61">
        <f t="shared" si="187"/>
        <v>0</v>
      </c>
      <c r="Q447" s="61">
        <f t="shared" si="187"/>
        <v>0</v>
      </c>
      <c r="R447" s="61">
        <f t="shared" si="188"/>
        <v>0</v>
      </c>
      <c r="S447" s="61">
        <f t="shared" si="188"/>
        <v>0</v>
      </c>
      <c r="T447" s="61">
        <f t="shared" si="188"/>
        <v>0</v>
      </c>
      <c r="U447" s="61">
        <f t="shared" si="188"/>
        <v>0</v>
      </c>
      <c r="V447" s="61">
        <f t="shared" si="188"/>
        <v>0</v>
      </c>
      <c r="W447" s="61">
        <f t="shared" si="188"/>
        <v>0</v>
      </c>
      <c r="X447" s="61">
        <f t="shared" si="188"/>
        <v>0</v>
      </c>
      <c r="Y447" s="61">
        <f t="shared" si="188"/>
        <v>0</v>
      </c>
      <c r="Z447" s="61">
        <f t="shared" si="188"/>
        <v>0</v>
      </c>
      <c r="AA447" s="61">
        <f t="shared" si="188"/>
        <v>0</v>
      </c>
      <c r="AB447" s="61">
        <f t="shared" si="188"/>
        <v>0</v>
      </c>
      <c r="AC447" s="61">
        <f t="shared" si="188"/>
        <v>0</v>
      </c>
      <c r="AD447" s="61">
        <f t="shared" si="188"/>
        <v>0</v>
      </c>
      <c r="AE447" s="61">
        <f t="shared" si="188"/>
        <v>0</v>
      </c>
      <c r="AF447" s="61">
        <f t="shared" si="189"/>
        <v>83079</v>
      </c>
      <c r="AG447" s="56" t="str">
        <f t="shared" si="190"/>
        <v>ok</v>
      </c>
    </row>
    <row r="448" spans="1:33">
      <c r="A448" s="58">
        <v>573</v>
      </c>
      <c r="B448" s="58" t="s">
        <v>612</v>
      </c>
      <c r="C448" s="42" t="s">
        <v>613</v>
      </c>
      <c r="D448" s="42" t="s">
        <v>1161</v>
      </c>
      <c r="F448" s="76">
        <v>0</v>
      </c>
      <c r="G448" s="60"/>
      <c r="H448" s="61">
        <f t="shared" si="187"/>
        <v>0</v>
      </c>
      <c r="I448" s="61">
        <f t="shared" si="187"/>
        <v>0</v>
      </c>
      <c r="J448" s="61">
        <f t="shared" si="187"/>
        <v>0</v>
      </c>
      <c r="K448" s="61">
        <f t="shared" si="187"/>
        <v>0</v>
      </c>
      <c r="L448" s="61">
        <f t="shared" si="187"/>
        <v>0</v>
      </c>
      <c r="M448" s="61">
        <f t="shared" si="187"/>
        <v>0</v>
      </c>
      <c r="N448" s="61">
        <f t="shared" si="187"/>
        <v>0</v>
      </c>
      <c r="O448" s="61">
        <f t="shared" si="187"/>
        <v>0</v>
      </c>
      <c r="P448" s="61">
        <f t="shared" si="187"/>
        <v>0</v>
      </c>
      <c r="Q448" s="61">
        <f t="shared" si="187"/>
        <v>0</v>
      </c>
      <c r="R448" s="61">
        <f t="shared" si="188"/>
        <v>0</v>
      </c>
      <c r="S448" s="61">
        <f t="shared" si="188"/>
        <v>0</v>
      </c>
      <c r="T448" s="61">
        <f t="shared" si="188"/>
        <v>0</v>
      </c>
      <c r="U448" s="61">
        <f t="shared" si="188"/>
        <v>0</v>
      </c>
      <c r="V448" s="61">
        <f t="shared" si="188"/>
        <v>0</v>
      </c>
      <c r="W448" s="61">
        <f t="shared" si="188"/>
        <v>0</v>
      </c>
      <c r="X448" s="61">
        <f t="shared" si="188"/>
        <v>0</v>
      </c>
      <c r="Y448" s="61">
        <f t="shared" si="188"/>
        <v>0</v>
      </c>
      <c r="Z448" s="61">
        <f t="shared" si="188"/>
        <v>0</v>
      </c>
      <c r="AA448" s="61">
        <f t="shared" si="188"/>
        <v>0</v>
      </c>
      <c r="AB448" s="61">
        <f t="shared" si="188"/>
        <v>0</v>
      </c>
      <c r="AC448" s="61">
        <f t="shared" si="188"/>
        <v>0</v>
      </c>
      <c r="AD448" s="61">
        <f t="shared" si="188"/>
        <v>0</v>
      </c>
      <c r="AE448" s="61">
        <f t="shared" si="188"/>
        <v>0</v>
      </c>
      <c r="AF448" s="61">
        <f>SUM(H448:AE448)</f>
        <v>0</v>
      </c>
      <c r="AG448" s="56" t="str">
        <f t="shared" si="190"/>
        <v>ok</v>
      </c>
    </row>
    <row r="449" spans="1:33">
      <c r="A449" s="58"/>
      <c r="B449" s="58"/>
      <c r="F449" s="73"/>
      <c r="G449" s="60"/>
      <c r="H449" s="60"/>
      <c r="I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1"/>
      <c r="AG449" s="56"/>
    </row>
    <row r="450" spans="1:33">
      <c r="A450" s="58" t="s">
        <v>104</v>
      </c>
      <c r="B450" s="58"/>
      <c r="C450" s="42" t="s">
        <v>666</v>
      </c>
      <c r="F450" s="77">
        <f>SUM(F440:F449)</f>
        <v>3135417</v>
      </c>
      <c r="G450" s="62">
        <f>SUM(G440:G447)</f>
        <v>0</v>
      </c>
      <c r="H450" s="62">
        <f t="shared" ref="H450:M450" si="191">SUM(H440:H449)</f>
        <v>0</v>
      </c>
      <c r="I450" s="62">
        <f t="shared" si="191"/>
        <v>0</v>
      </c>
      <c r="J450" s="62">
        <f t="shared" si="191"/>
        <v>0</v>
      </c>
      <c r="K450" s="62">
        <f t="shared" si="191"/>
        <v>0</v>
      </c>
      <c r="L450" s="62">
        <f t="shared" si="191"/>
        <v>0</v>
      </c>
      <c r="M450" s="62">
        <f t="shared" si="191"/>
        <v>0</v>
      </c>
      <c r="N450" s="62">
        <f>SUM(N440:N449)</f>
        <v>3135417</v>
      </c>
      <c r="O450" s="62">
        <f>SUM(O440:O449)</f>
        <v>0</v>
      </c>
      <c r="P450" s="62">
        <f>SUM(P440:P449)</f>
        <v>0</v>
      </c>
      <c r="Q450" s="62">
        <f t="shared" ref="Q450:AB450" si="192">SUM(Q440:Q449)</f>
        <v>0</v>
      </c>
      <c r="R450" s="62">
        <f t="shared" si="192"/>
        <v>0</v>
      </c>
      <c r="S450" s="62">
        <f t="shared" si="192"/>
        <v>0</v>
      </c>
      <c r="T450" s="62">
        <f t="shared" si="192"/>
        <v>0</v>
      </c>
      <c r="U450" s="62">
        <f t="shared" si="192"/>
        <v>0</v>
      </c>
      <c r="V450" s="62">
        <f t="shared" si="192"/>
        <v>0</v>
      </c>
      <c r="W450" s="62">
        <f t="shared" si="192"/>
        <v>0</v>
      </c>
      <c r="X450" s="62">
        <f t="shared" si="192"/>
        <v>0</v>
      </c>
      <c r="Y450" s="62">
        <f t="shared" si="192"/>
        <v>0</v>
      </c>
      <c r="Z450" s="62">
        <f t="shared" si="192"/>
        <v>0</v>
      </c>
      <c r="AA450" s="62">
        <f t="shared" si="192"/>
        <v>0</v>
      </c>
      <c r="AB450" s="62">
        <f t="shared" si="192"/>
        <v>0</v>
      </c>
      <c r="AC450" s="62">
        <f>SUM(AC440:AC449)</f>
        <v>0</v>
      </c>
      <c r="AD450" s="62">
        <f>SUM(AD440:AD449)</f>
        <v>0</v>
      </c>
      <c r="AE450" s="62">
        <f>SUM(AE440:AE449)</f>
        <v>0</v>
      </c>
      <c r="AF450" s="60">
        <f>SUM(H450:AE450)</f>
        <v>3135417</v>
      </c>
      <c r="AG450" s="56" t="str">
        <f>IF(ABS(AF450-F450)&lt;1,"ok","err")</f>
        <v>ok</v>
      </c>
    </row>
    <row r="451" spans="1:33">
      <c r="A451" s="58"/>
      <c r="B451" s="58"/>
      <c r="W451" s="42"/>
      <c r="AG451" s="56"/>
    </row>
    <row r="452" spans="1:33" ht="15">
      <c r="A452" s="63" t="s">
        <v>106</v>
      </c>
      <c r="B452" s="58"/>
      <c r="W452" s="42"/>
      <c r="AG452" s="56"/>
    </row>
    <row r="453" spans="1:33">
      <c r="A453" s="58">
        <v>580</v>
      </c>
      <c r="B453" s="58" t="s">
        <v>988</v>
      </c>
      <c r="C453" s="42" t="s">
        <v>53</v>
      </c>
      <c r="D453" s="42" t="s">
        <v>658</v>
      </c>
      <c r="F453" s="73">
        <v>898041</v>
      </c>
      <c r="H453" s="61">
        <f t="shared" ref="H453:Q463" si="193">IF(VLOOKUP($D453,$C$6:$AE$653,H$2,)=0,0,((VLOOKUP($D453,$C$6:$AE$653,H$2,)/VLOOKUP($D453,$C$6:$AE$653,4,))*$F453))</f>
        <v>0</v>
      </c>
      <c r="I453" s="61">
        <f t="shared" si="193"/>
        <v>0</v>
      </c>
      <c r="J453" s="61">
        <f t="shared" si="193"/>
        <v>0</v>
      </c>
      <c r="K453" s="61">
        <f t="shared" si="193"/>
        <v>0</v>
      </c>
      <c r="L453" s="61">
        <f t="shared" si="193"/>
        <v>0</v>
      </c>
      <c r="M453" s="61">
        <f t="shared" si="193"/>
        <v>0</v>
      </c>
      <c r="N453" s="61">
        <f t="shared" si="193"/>
        <v>0</v>
      </c>
      <c r="O453" s="61">
        <f t="shared" si="193"/>
        <v>0</v>
      </c>
      <c r="P453" s="61">
        <f t="shared" si="193"/>
        <v>0</v>
      </c>
      <c r="Q453" s="61">
        <f t="shared" si="193"/>
        <v>0</v>
      </c>
      <c r="R453" s="61">
        <f t="shared" ref="R453:AE463" si="194">IF(VLOOKUP($D453,$C$6:$AE$653,R$2,)=0,0,((VLOOKUP($D453,$C$6:$AE$653,R$2,)/VLOOKUP($D453,$C$6:$AE$653,4,))*$F453))</f>
        <v>166627.28664474227</v>
      </c>
      <c r="S453" s="61">
        <f t="shared" si="194"/>
        <v>0</v>
      </c>
      <c r="T453" s="61">
        <f t="shared" si="194"/>
        <v>90524.508122150582</v>
      </c>
      <c r="U453" s="61">
        <f t="shared" si="194"/>
        <v>137596.86612884916</v>
      </c>
      <c r="V453" s="61">
        <f t="shared" si="194"/>
        <v>29082.838434249414</v>
      </c>
      <c r="W453" s="61">
        <f t="shared" si="194"/>
        <v>43032.389497037439</v>
      </c>
      <c r="X453" s="61">
        <f t="shared" si="194"/>
        <v>11689.058385867527</v>
      </c>
      <c r="Y453" s="61">
        <f t="shared" si="194"/>
        <v>8174.7704992297477</v>
      </c>
      <c r="Z453" s="61">
        <f t="shared" si="194"/>
        <v>4059.7438788722834</v>
      </c>
      <c r="AA453" s="61">
        <f t="shared" si="194"/>
        <v>394350.01128252473</v>
      </c>
      <c r="AB453" s="61">
        <f t="shared" si="194"/>
        <v>12903.527126476827</v>
      </c>
      <c r="AC453" s="61">
        <f t="shared" si="194"/>
        <v>0</v>
      </c>
      <c r="AD453" s="61">
        <f t="shared" si="194"/>
        <v>0</v>
      </c>
      <c r="AE453" s="61">
        <f t="shared" si="194"/>
        <v>0</v>
      </c>
      <c r="AF453" s="61">
        <f t="shared" ref="AF453:AF463" si="195">SUM(H453:AE453)</f>
        <v>898041</v>
      </c>
      <c r="AG453" s="56" t="str">
        <f t="shared" ref="AG453:AG463" si="196">IF(ABS(AF453-F453)&lt;1,"ok","err")</f>
        <v>ok</v>
      </c>
    </row>
    <row r="454" spans="1:33">
      <c r="A454" s="58">
        <v>581</v>
      </c>
      <c r="B454" s="58" t="s">
        <v>990</v>
      </c>
      <c r="C454" s="42" t="s">
        <v>54</v>
      </c>
      <c r="D454" s="42" t="s">
        <v>939</v>
      </c>
      <c r="F454" s="76">
        <v>574384</v>
      </c>
      <c r="H454" s="61">
        <f t="shared" si="193"/>
        <v>0</v>
      </c>
      <c r="I454" s="61">
        <f t="shared" si="193"/>
        <v>0</v>
      </c>
      <c r="J454" s="61">
        <f t="shared" si="193"/>
        <v>0</v>
      </c>
      <c r="K454" s="61">
        <f t="shared" si="193"/>
        <v>0</v>
      </c>
      <c r="L454" s="61">
        <f t="shared" si="193"/>
        <v>0</v>
      </c>
      <c r="M454" s="61">
        <f t="shared" si="193"/>
        <v>0</v>
      </c>
      <c r="N454" s="61">
        <f t="shared" si="193"/>
        <v>0</v>
      </c>
      <c r="O454" s="61">
        <f t="shared" si="193"/>
        <v>0</v>
      </c>
      <c r="P454" s="61">
        <f t="shared" si="193"/>
        <v>0</v>
      </c>
      <c r="Q454" s="61">
        <f t="shared" si="193"/>
        <v>0</v>
      </c>
      <c r="R454" s="61">
        <f t="shared" si="194"/>
        <v>574384</v>
      </c>
      <c r="S454" s="61">
        <f t="shared" si="194"/>
        <v>0</v>
      </c>
      <c r="T454" s="61">
        <f t="shared" si="194"/>
        <v>0</v>
      </c>
      <c r="U454" s="61">
        <f t="shared" si="194"/>
        <v>0</v>
      </c>
      <c r="V454" s="61">
        <f t="shared" si="194"/>
        <v>0</v>
      </c>
      <c r="W454" s="61">
        <f t="shared" si="194"/>
        <v>0</v>
      </c>
      <c r="X454" s="61">
        <f t="shared" si="194"/>
        <v>0</v>
      </c>
      <c r="Y454" s="61">
        <f t="shared" si="194"/>
        <v>0</v>
      </c>
      <c r="Z454" s="61">
        <f t="shared" si="194"/>
        <v>0</v>
      </c>
      <c r="AA454" s="61">
        <f t="shared" si="194"/>
        <v>0</v>
      </c>
      <c r="AB454" s="61">
        <f t="shared" si="194"/>
        <v>0</v>
      </c>
      <c r="AC454" s="61">
        <f t="shared" si="194"/>
        <v>0</v>
      </c>
      <c r="AD454" s="61">
        <f t="shared" si="194"/>
        <v>0</v>
      </c>
      <c r="AE454" s="61">
        <f t="shared" si="194"/>
        <v>0</v>
      </c>
      <c r="AF454" s="61">
        <f t="shared" si="195"/>
        <v>574384</v>
      </c>
      <c r="AG454" s="56" t="str">
        <f t="shared" si="196"/>
        <v>ok</v>
      </c>
    </row>
    <row r="455" spans="1:33">
      <c r="A455" s="58">
        <v>582</v>
      </c>
      <c r="B455" s="58" t="s">
        <v>1144</v>
      </c>
      <c r="C455" s="42" t="s">
        <v>55</v>
      </c>
      <c r="D455" s="42" t="s">
        <v>939</v>
      </c>
      <c r="F455" s="76">
        <v>851000</v>
      </c>
      <c r="H455" s="61">
        <f t="shared" si="193"/>
        <v>0</v>
      </c>
      <c r="I455" s="61">
        <f t="shared" si="193"/>
        <v>0</v>
      </c>
      <c r="J455" s="61">
        <f t="shared" si="193"/>
        <v>0</v>
      </c>
      <c r="K455" s="61">
        <f t="shared" si="193"/>
        <v>0</v>
      </c>
      <c r="L455" s="61">
        <f t="shared" si="193"/>
        <v>0</v>
      </c>
      <c r="M455" s="61">
        <f t="shared" si="193"/>
        <v>0</v>
      </c>
      <c r="N455" s="61">
        <f t="shared" si="193"/>
        <v>0</v>
      </c>
      <c r="O455" s="61">
        <f t="shared" si="193"/>
        <v>0</v>
      </c>
      <c r="P455" s="61">
        <f t="shared" si="193"/>
        <v>0</v>
      </c>
      <c r="Q455" s="61">
        <f t="shared" si="193"/>
        <v>0</v>
      </c>
      <c r="R455" s="61">
        <f t="shared" si="194"/>
        <v>851000</v>
      </c>
      <c r="S455" s="61">
        <f t="shared" si="194"/>
        <v>0</v>
      </c>
      <c r="T455" s="61">
        <f t="shared" si="194"/>
        <v>0</v>
      </c>
      <c r="U455" s="61">
        <f t="shared" si="194"/>
        <v>0</v>
      </c>
      <c r="V455" s="61">
        <f t="shared" si="194"/>
        <v>0</v>
      </c>
      <c r="W455" s="61">
        <f t="shared" si="194"/>
        <v>0</v>
      </c>
      <c r="X455" s="61">
        <f t="shared" si="194"/>
        <v>0</v>
      </c>
      <c r="Y455" s="61">
        <f t="shared" si="194"/>
        <v>0</v>
      </c>
      <c r="Z455" s="61">
        <f t="shared" si="194"/>
        <v>0</v>
      </c>
      <c r="AA455" s="61">
        <f t="shared" si="194"/>
        <v>0</v>
      </c>
      <c r="AB455" s="61">
        <f t="shared" si="194"/>
        <v>0</v>
      </c>
      <c r="AC455" s="61">
        <f t="shared" si="194"/>
        <v>0</v>
      </c>
      <c r="AD455" s="61">
        <f t="shared" si="194"/>
        <v>0</v>
      </c>
      <c r="AE455" s="61">
        <f t="shared" si="194"/>
        <v>0</v>
      </c>
      <c r="AF455" s="61">
        <f t="shared" si="195"/>
        <v>851000</v>
      </c>
      <c r="AG455" s="56" t="str">
        <f t="shared" si="196"/>
        <v>ok</v>
      </c>
    </row>
    <row r="456" spans="1:33">
      <c r="A456" s="58">
        <v>583</v>
      </c>
      <c r="B456" s="58" t="s">
        <v>992</v>
      </c>
      <c r="C456" s="42" t="s">
        <v>56</v>
      </c>
      <c r="D456" s="42" t="s">
        <v>942</v>
      </c>
      <c r="F456" s="76">
        <v>1741898</v>
      </c>
      <c r="H456" s="61">
        <f t="shared" si="193"/>
        <v>0</v>
      </c>
      <c r="I456" s="61">
        <f t="shared" si="193"/>
        <v>0</v>
      </c>
      <c r="J456" s="61">
        <f t="shared" si="193"/>
        <v>0</v>
      </c>
      <c r="K456" s="61">
        <f t="shared" si="193"/>
        <v>0</v>
      </c>
      <c r="L456" s="61">
        <f t="shared" si="193"/>
        <v>0</v>
      </c>
      <c r="M456" s="61">
        <f t="shared" si="193"/>
        <v>0</v>
      </c>
      <c r="N456" s="61">
        <f t="shared" si="193"/>
        <v>0</v>
      </c>
      <c r="O456" s="61">
        <f t="shared" si="193"/>
        <v>0</v>
      </c>
      <c r="P456" s="61">
        <f t="shared" si="193"/>
        <v>0</v>
      </c>
      <c r="Q456" s="61">
        <f t="shared" si="193"/>
        <v>0</v>
      </c>
      <c r="R456" s="61">
        <f t="shared" si="194"/>
        <v>0</v>
      </c>
      <c r="S456" s="61">
        <f t="shared" si="194"/>
        <v>0</v>
      </c>
      <c r="T456" s="61">
        <f t="shared" si="194"/>
        <v>520213.62230684003</v>
      </c>
      <c r="U456" s="61">
        <f t="shared" si="194"/>
        <v>754507.33409316</v>
      </c>
      <c r="V456" s="61">
        <f t="shared" si="194"/>
        <v>190654.95149316001</v>
      </c>
      <c r="W456" s="61">
        <f t="shared" si="194"/>
        <v>276522.09210683999</v>
      </c>
      <c r="X456" s="61">
        <f t="shared" si="194"/>
        <v>0</v>
      </c>
      <c r="Y456" s="61">
        <f t="shared" si="194"/>
        <v>0</v>
      </c>
      <c r="Z456" s="61">
        <f t="shared" si="194"/>
        <v>0</v>
      </c>
      <c r="AA456" s="61">
        <f t="shared" si="194"/>
        <v>0</v>
      </c>
      <c r="AB456" s="61">
        <f t="shared" si="194"/>
        <v>0</v>
      </c>
      <c r="AC456" s="61">
        <f t="shared" si="194"/>
        <v>0</v>
      </c>
      <c r="AD456" s="61">
        <f t="shared" si="194"/>
        <v>0</v>
      </c>
      <c r="AE456" s="61">
        <f t="shared" si="194"/>
        <v>0</v>
      </c>
      <c r="AF456" s="61">
        <f t="shared" si="195"/>
        <v>1741898</v>
      </c>
      <c r="AG456" s="56" t="str">
        <f t="shared" si="196"/>
        <v>ok</v>
      </c>
    </row>
    <row r="457" spans="1:33">
      <c r="A457" s="58">
        <v>584</v>
      </c>
      <c r="B457" s="58" t="s">
        <v>994</v>
      </c>
      <c r="C457" s="42" t="s">
        <v>57</v>
      </c>
      <c r="D457" s="42" t="s">
        <v>945</v>
      </c>
      <c r="F457" s="76">
        <v>168503</v>
      </c>
      <c r="H457" s="61">
        <f t="shared" si="193"/>
        <v>0</v>
      </c>
      <c r="I457" s="61">
        <f t="shared" si="193"/>
        <v>0</v>
      </c>
      <c r="J457" s="61">
        <f t="shared" si="193"/>
        <v>0</v>
      </c>
      <c r="K457" s="61">
        <f t="shared" si="193"/>
        <v>0</v>
      </c>
      <c r="L457" s="61">
        <f t="shared" si="193"/>
        <v>0</v>
      </c>
      <c r="M457" s="61">
        <f t="shared" si="193"/>
        <v>0</v>
      </c>
      <c r="N457" s="61">
        <f t="shared" si="193"/>
        <v>0</v>
      </c>
      <c r="O457" s="61">
        <f t="shared" si="193"/>
        <v>0</v>
      </c>
      <c r="P457" s="61">
        <f t="shared" si="193"/>
        <v>0</v>
      </c>
      <c r="Q457" s="61">
        <f t="shared" si="193"/>
        <v>0</v>
      </c>
      <c r="R457" s="61">
        <f t="shared" si="194"/>
        <v>0</v>
      </c>
      <c r="S457" s="61">
        <f t="shared" si="194"/>
        <v>0</v>
      </c>
      <c r="T457" s="61">
        <f t="shared" si="194"/>
        <v>52893.142250900004</v>
      </c>
      <c r="U457" s="61">
        <f t="shared" si="194"/>
        <v>95558.000749100014</v>
      </c>
      <c r="V457" s="61">
        <f t="shared" si="194"/>
        <v>7144.4766491</v>
      </c>
      <c r="W457" s="61">
        <f t="shared" si="194"/>
        <v>12907.380350899999</v>
      </c>
      <c r="X457" s="61">
        <f t="shared" si="194"/>
        <v>0</v>
      </c>
      <c r="Y457" s="61">
        <f t="shared" si="194"/>
        <v>0</v>
      </c>
      <c r="Z457" s="61">
        <f t="shared" si="194"/>
        <v>0</v>
      </c>
      <c r="AA457" s="61">
        <f t="shared" si="194"/>
        <v>0</v>
      </c>
      <c r="AB457" s="61">
        <f t="shared" si="194"/>
        <v>0</v>
      </c>
      <c r="AC457" s="61">
        <f t="shared" si="194"/>
        <v>0</v>
      </c>
      <c r="AD457" s="61">
        <f t="shared" si="194"/>
        <v>0</v>
      </c>
      <c r="AE457" s="61">
        <f t="shared" si="194"/>
        <v>0</v>
      </c>
      <c r="AF457" s="61">
        <f t="shared" si="195"/>
        <v>168503</v>
      </c>
      <c r="AG457" s="56" t="str">
        <f t="shared" si="196"/>
        <v>ok</v>
      </c>
    </row>
    <row r="458" spans="1:33">
      <c r="A458" s="58">
        <v>585</v>
      </c>
      <c r="B458" s="58" t="s">
        <v>996</v>
      </c>
      <c r="C458" s="42" t="s">
        <v>58</v>
      </c>
      <c r="D458" s="42" t="s">
        <v>953</v>
      </c>
      <c r="F458" s="76">
        <v>0</v>
      </c>
      <c r="H458" s="61">
        <f t="shared" si="193"/>
        <v>0</v>
      </c>
      <c r="I458" s="61">
        <f t="shared" si="193"/>
        <v>0</v>
      </c>
      <c r="J458" s="61">
        <f t="shared" si="193"/>
        <v>0</v>
      </c>
      <c r="K458" s="61">
        <f t="shared" si="193"/>
        <v>0</v>
      </c>
      <c r="L458" s="61">
        <f t="shared" si="193"/>
        <v>0</v>
      </c>
      <c r="M458" s="61">
        <f t="shared" si="193"/>
        <v>0</v>
      </c>
      <c r="N458" s="61">
        <f t="shared" si="193"/>
        <v>0</v>
      </c>
      <c r="O458" s="61">
        <f t="shared" si="193"/>
        <v>0</v>
      </c>
      <c r="P458" s="61">
        <f t="shared" si="193"/>
        <v>0</v>
      </c>
      <c r="Q458" s="61">
        <f t="shared" si="193"/>
        <v>0</v>
      </c>
      <c r="R458" s="61">
        <f t="shared" si="194"/>
        <v>0</v>
      </c>
      <c r="S458" s="61">
        <f t="shared" si="194"/>
        <v>0</v>
      </c>
      <c r="T458" s="61">
        <f t="shared" si="194"/>
        <v>0</v>
      </c>
      <c r="U458" s="61">
        <f t="shared" si="194"/>
        <v>0</v>
      </c>
      <c r="V458" s="61">
        <f t="shared" si="194"/>
        <v>0</v>
      </c>
      <c r="W458" s="61">
        <f t="shared" si="194"/>
        <v>0</v>
      </c>
      <c r="X458" s="61">
        <f t="shared" si="194"/>
        <v>0</v>
      </c>
      <c r="Y458" s="61">
        <f t="shared" si="194"/>
        <v>0</v>
      </c>
      <c r="Z458" s="61">
        <f t="shared" si="194"/>
        <v>0</v>
      </c>
      <c r="AA458" s="61">
        <f t="shared" si="194"/>
        <v>0</v>
      </c>
      <c r="AB458" s="61">
        <f t="shared" si="194"/>
        <v>0</v>
      </c>
      <c r="AC458" s="61">
        <f t="shared" si="194"/>
        <v>0</v>
      </c>
      <c r="AD458" s="61">
        <f t="shared" si="194"/>
        <v>0</v>
      </c>
      <c r="AE458" s="61">
        <f t="shared" si="194"/>
        <v>0</v>
      </c>
      <c r="AF458" s="61">
        <f t="shared" si="195"/>
        <v>0</v>
      </c>
      <c r="AG458" s="56" t="str">
        <f t="shared" si="196"/>
        <v>ok</v>
      </c>
    </row>
    <row r="459" spans="1:33">
      <c r="A459" s="58">
        <v>586</v>
      </c>
      <c r="B459" s="58" t="s">
        <v>998</v>
      </c>
      <c r="C459" s="42" t="s">
        <v>59</v>
      </c>
      <c r="D459" s="42" t="s">
        <v>950</v>
      </c>
      <c r="F459" s="76">
        <v>3736471</v>
      </c>
      <c r="H459" s="61">
        <f t="shared" si="193"/>
        <v>0</v>
      </c>
      <c r="I459" s="61">
        <f t="shared" si="193"/>
        <v>0</v>
      </c>
      <c r="J459" s="61">
        <f t="shared" si="193"/>
        <v>0</v>
      </c>
      <c r="K459" s="61">
        <f t="shared" si="193"/>
        <v>0</v>
      </c>
      <c r="L459" s="61">
        <f t="shared" si="193"/>
        <v>0</v>
      </c>
      <c r="M459" s="61">
        <f t="shared" si="193"/>
        <v>0</v>
      </c>
      <c r="N459" s="61">
        <f t="shared" si="193"/>
        <v>0</v>
      </c>
      <c r="O459" s="61">
        <f t="shared" si="193"/>
        <v>0</v>
      </c>
      <c r="P459" s="61">
        <f t="shared" si="193"/>
        <v>0</v>
      </c>
      <c r="Q459" s="61">
        <f t="shared" si="193"/>
        <v>0</v>
      </c>
      <c r="R459" s="61">
        <f t="shared" si="194"/>
        <v>0</v>
      </c>
      <c r="S459" s="61">
        <f t="shared" si="194"/>
        <v>0</v>
      </c>
      <c r="T459" s="61">
        <f t="shared" si="194"/>
        <v>0</v>
      </c>
      <c r="U459" s="61">
        <f t="shared" si="194"/>
        <v>0</v>
      </c>
      <c r="V459" s="61">
        <f t="shared" si="194"/>
        <v>0</v>
      </c>
      <c r="W459" s="61">
        <f t="shared" si="194"/>
        <v>0</v>
      </c>
      <c r="X459" s="61">
        <f t="shared" si="194"/>
        <v>0</v>
      </c>
      <c r="Y459" s="61">
        <f t="shared" si="194"/>
        <v>0</v>
      </c>
      <c r="Z459" s="61">
        <f t="shared" si="194"/>
        <v>0</v>
      </c>
      <c r="AA459" s="61">
        <f t="shared" si="194"/>
        <v>3736471</v>
      </c>
      <c r="AB459" s="61">
        <f t="shared" si="194"/>
        <v>0</v>
      </c>
      <c r="AC459" s="61">
        <f t="shared" si="194"/>
        <v>0</v>
      </c>
      <c r="AD459" s="61">
        <f t="shared" si="194"/>
        <v>0</v>
      </c>
      <c r="AE459" s="61">
        <f t="shared" si="194"/>
        <v>0</v>
      </c>
      <c r="AF459" s="61">
        <f t="shared" si="195"/>
        <v>3736471</v>
      </c>
      <c r="AG459" s="56" t="str">
        <f t="shared" si="196"/>
        <v>ok</v>
      </c>
    </row>
    <row r="460" spans="1:33">
      <c r="A460" s="58">
        <v>586</v>
      </c>
      <c r="B460" s="58" t="s">
        <v>27</v>
      </c>
      <c r="C460" s="42" t="s">
        <v>60</v>
      </c>
      <c r="D460" s="42" t="s">
        <v>42</v>
      </c>
      <c r="F460" s="76"/>
      <c r="H460" s="61">
        <f t="shared" si="193"/>
        <v>0</v>
      </c>
      <c r="I460" s="61">
        <f t="shared" si="193"/>
        <v>0</v>
      </c>
      <c r="J460" s="61">
        <f t="shared" si="193"/>
        <v>0</v>
      </c>
      <c r="K460" s="61">
        <f t="shared" si="193"/>
        <v>0</v>
      </c>
      <c r="L460" s="61">
        <f t="shared" si="193"/>
        <v>0</v>
      </c>
      <c r="M460" s="61">
        <f t="shared" si="193"/>
        <v>0</v>
      </c>
      <c r="N460" s="61">
        <f t="shared" si="193"/>
        <v>0</v>
      </c>
      <c r="O460" s="61">
        <f t="shared" si="193"/>
        <v>0</v>
      </c>
      <c r="P460" s="61">
        <f t="shared" si="193"/>
        <v>0</v>
      </c>
      <c r="Q460" s="61">
        <f t="shared" si="193"/>
        <v>0</v>
      </c>
      <c r="R460" s="61">
        <f t="shared" si="194"/>
        <v>0</v>
      </c>
      <c r="S460" s="61">
        <f t="shared" si="194"/>
        <v>0</v>
      </c>
      <c r="T460" s="61">
        <f t="shared" si="194"/>
        <v>0</v>
      </c>
      <c r="U460" s="61">
        <f t="shared" si="194"/>
        <v>0</v>
      </c>
      <c r="V460" s="61">
        <f t="shared" si="194"/>
        <v>0</v>
      </c>
      <c r="W460" s="61">
        <f t="shared" si="194"/>
        <v>0</v>
      </c>
      <c r="X460" s="61">
        <f t="shared" si="194"/>
        <v>0</v>
      </c>
      <c r="Y460" s="61">
        <f t="shared" si="194"/>
        <v>0</v>
      </c>
      <c r="Z460" s="61">
        <f t="shared" si="194"/>
        <v>0</v>
      </c>
      <c r="AA460" s="61">
        <f t="shared" si="194"/>
        <v>0</v>
      </c>
      <c r="AB460" s="61">
        <f t="shared" si="194"/>
        <v>0</v>
      </c>
      <c r="AC460" s="61">
        <f t="shared" si="194"/>
        <v>0</v>
      </c>
      <c r="AD460" s="61">
        <f t="shared" si="194"/>
        <v>0</v>
      </c>
      <c r="AE460" s="61">
        <f t="shared" si="194"/>
        <v>0</v>
      </c>
      <c r="AF460" s="61">
        <f t="shared" si="195"/>
        <v>0</v>
      </c>
      <c r="AG460" s="56" t="str">
        <f t="shared" si="196"/>
        <v>ok</v>
      </c>
    </row>
    <row r="461" spans="1:33">
      <c r="A461" s="58">
        <v>587</v>
      </c>
      <c r="B461" s="58" t="s">
        <v>1000</v>
      </c>
      <c r="C461" s="42" t="s">
        <v>61</v>
      </c>
      <c r="D461" s="42" t="s">
        <v>952</v>
      </c>
      <c r="F461" s="76">
        <v>0</v>
      </c>
      <c r="H461" s="61">
        <f t="shared" si="193"/>
        <v>0</v>
      </c>
      <c r="I461" s="61">
        <f t="shared" si="193"/>
        <v>0</v>
      </c>
      <c r="J461" s="61">
        <f t="shared" si="193"/>
        <v>0</v>
      </c>
      <c r="K461" s="61">
        <f t="shared" si="193"/>
        <v>0</v>
      </c>
      <c r="L461" s="61">
        <f t="shared" si="193"/>
        <v>0</v>
      </c>
      <c r="M461" s="61">
        <f t="shared" si="193"/>
        <v>0</v>
      </c>
      <c r="N461" s="61">
        <f t="shared" si="193"/>
        <v>0</v>
      </c>
      <c r="O461" s="61">
        <f t="shared" si="193"/>
        <v>0</v>
      </c>
      <c r="P461" s="61">
        <f t="shared" si="193"/>
        <v>0</v>
      </c>
      <c r="Q461" s="61">
        <f t="shared" si="193"/>
        <v>0</v>
      </c>
      <c r="R461" s="61">
        <f t="shared" si="194"/>
        <v>0</v>
      </c>
      <c r="S461" s="61">
        <f t="shared" si="194"/>
        <v>0</v>
      </c>
      <c r="T461" s="61">
        <f t="shared" si="194"/>
        <v>0</v>
      </c>
      <c r="U461" s="61">
        <f t="shared" si="194"/>
        <v>0</v>
      </c>
      <c r="V461" s="61">
        <f t="shared" si="194"/>
        <v>0</v>
      </c>
      <c r="W461" s="61">
        <f t="shared" si="194"/>
        <v>0</v>
      </c>
      <c r="X461" s="61">
        <f t="shared" si="194"/>
        <v>0</v>
      </c>
      <c r="Y461" s="61">
        <f t="shared" si="194"/>
        <v>0</v>
      </c>
      <c r="Z461" s="61">
        <f t="shared" si="194"/>
        <v>0</v>
      </c>
      <c r="AA461" s="61">
        <f t="shared" si="194"/>
        <v>0</v>
      </c>
      <c r="AB461" s="61">
        <f t="shared" si="194"/>
        <v>0</v>
      </c>
      <c r="AC461" s="61">
        <f t="shared" si="194"/>
        <v>0</v>
      </c>
      <c r="AD461" s="61">
        <f t="shared" si="194"/>
        <v>0</v>
      </c>
      <c r="AE461" s="61">
        <f t="shared" si="194"/>
        <v>0</v>
      </c>
      <c r="AF461" s="61">
        <f t="shared" si="195"/>
        <v>0</v>
      </c>
      <c r="AG461" s="56" t="str">
        <f t="shared" si="196"/>
        <v>ok</v>
      </c>
    </row>
    <row r="462" spans="1:33">
      <c r="A462" s="58">
        <v>588</v>
      </c>
      <c r="B462" s="58" t="s">
        <v>1002</v>
      </c>
      <c r="C462" s="42" t="s">
        <v>62</v>
      </c>
      <c r="D462" s="42" t="s">
        <v>935</v>
      </c>
      <c r="F462" s="76">
        <v>1539532</v>
      </c>
      <c r="H462" s="61">
        <f t="shared" si="193"/>
        <v>0</v>
      </c>
      <c r="I462" s="61">
        <f t="shared" si="193"/>
        <v>0</v>
      </c>
      <c r="J462" s="61">
        <f t="shared" si="193"/>
        <v>0</v>
      </c>
      <c r="K462" s="61">
        <f t="shared" si="193"/>
        <v>0</v>
      </c>
      <c r="L462" s="61">
        <f t="shared" si="193"/>
        <v>0</v>
      </c>
      <c r="M462" s="61">
        <f t="shared" si="193"/>
        <v>0</v>
      </c>
      <c r="N462" s="61">
        <f t="shared" si="193"/>
        <v>0</v>
      </c>
      <c r="O462" s="61">
        <f t="shared" si="193"/>
        <v>0</v>
      </c>
      <c r="P462" s="61">
        <f t="shared" si="193"/>
        <v>0</v>
      </c>
      <c r="Q462" s="61">
        <f t="shared" si="193"/>
        <v>0</v>
      </c>
      <c r="R462" s="61">
        <f t="shared" si="194"/>
        <v>172492.78691702455</v>
      </c>
      <c r="S462" s="61">
        <f t="shared" si="194"/>
        <v>0</v>
      </c>
      <c r="T462" s="61">
        <f t="shared" si="194"/>
        <v>294980.40824644017</v>
      </c>
      <c r="U462" s="61">
        <f t="shared" si="194"/>
        <v>469423.46418365283</v>
      </c>
      <c r="V462" s="61">
        <f t="shared" si="194"/>
        <v>81091.222767896557</v>
      </c>
      <c r="W462" s="61">
        <f t="shared" si="194"/>
        <v>123230.76853561448</v>
      </c>
      <c r="X462" s="61">
        <f t="shared" si="194"/>
        <v>112092.53557322365</v>
      </c>
      <c r="Y462" s="61">
        <f t="shared" si="194"/>
        <v>78392.17862883849</v>
      </c>
      <c r="Z462" s="61">
        <f t="shared" si="194"/>
        <v>38931.021656189172</v>
      </c>
      <c r="AA462" s="61">
        <f t="shared" si="194"/>
        <v>45158.897702567461</v>
      </c>
      <c r="AB462" s="61">
        <f t="shared" si="194"/>
        <v>123738.71578855267</v>
      </c>
      <c r="AC462" s="61">
        <f t="shared" si="194"/>
        <v>0</v>
      </c>
      <c r="AD462" s="61">
        <f t="shared" si="194"/>
        <v>0</v>
      </c>
      <c r="AE462" s="61">
        <f t="shared" si="194"/>
        <v>0</v>
      </c>
      <c r="AF462" s="61">
        <f t="shared" si="195"/>
        <v>1539532.0000000002</v>
      </c>
      <c r="AG462" s="56" t="str">
        <f t="shared" si="196"/>
        <v>ok</v>
      </c>
    </row>
    <row r="463" spans="1:33">
      <c r="A463" s="58">
        <v>589</v>
      </c>
      <c r="B463" s="58" t="s">
        <v>1004</v>
      </c>
      <c r="C463" s="42" t="s">
        <v>63</v>
      </c>
      <c r="D463" s="42" t="s">
        <v>935</v>
      </c>
      <c r="F463" s="76">
        <v>0</v>
      </c>
      <c r="H463" s="61">
        <f t="shared" si="193"/>
        <v>0</v>
      </c>
      <c r="I463" s="61">
        <f t="shared" si="193"/>
        <v>0</v>
      </c>
      <c r="J463" s="61">
        <f t="shared" si="193"/>
        <v>0</v>
      </c>
      <c r="K463" s="61">
        <f t="shared" si="193"/>
        <v>0</v>
      </c>
      <c r="L463" s="61">
        <f t="shared" si="193"/>
        <v>0</v>
      </c>
      <c r="M463" s="61">
        <f t="shared" si="193"/>
        <v>0</v>
      </c>
      <c r="N463" s="61">
        <f t="shared" si="193"/>
        <v>0</v>
      </c>
      <c r="O463" s="61">
        <f t="shared" si="193"/>
        <v>0</v>
      </c>
      <c r="P463" s="61">
        <f t="shared" si="193"/>
        <v>0</v>
      </c>
      <c r="Q463" s="61">
        <f t="shared" si="193"/>
        <v>0</v>
      </c>
      <c r="R463" s="61">
        <f t="shared" si="194"/>
        <v>0</v>
      </c>
      <c r="S463" s="61">
        <f t="shared" si="194"/>
        <v>0</v>
      </c>
      <c r="T463" s="61">
        <f t="shared" si="194"/>
        <v>0</v>
      </c>
      <c r="U463" s="61">
        <f t="shared" si="194"/>
        <v>0</v>
      </c>
      <c r="V463" s="61">
        <f t="shared" si="194"/>
        <v>0</v>
      </c>
      <c r="W463" s="61">
        <f t="shared" si="194"/>
        <v>0</v>
      </c>
      <c r="X463" s="61">
        <f t="shared" si="194"/>
        <v>0</v>
      </c>
      <c r="Y463" s="61">
        <f t="shared" si="194"/>
        <v>0</v>
      </c>
      <c r="Z463" s="61">
        <f t="shared" si="194"/>
        <v>0</v>
      </c>
      <c r="AA463" s="61">
        <f t="shared" si="194"/>
        <v>0</v>
      </c>
      <c r="AB463" s="61">
        <f t="shared" si="194"/>
        <v>0</v>
      </c>
      <c r="AC463" s="61">
        <f t="shared" si="194"/>
        <v>0</v>
      </c>
      <c r="AD463" s="61">
        <f t="shared" si="194"/>
        <v>0</v>
      </c>
      <c r="AE463" s="61">
        <f t="shared" si="194"/>
        <v>0</v>
      </c>
      <c r="AF463" s="61">
        <f t="shared" si="195"/>
        <v>0</v>
      </c>
      <c r="AG463" s="56" t="str">
        <f t="shared" si="196"/>
        <v>ok</v>
      </c>
    </row>
    <row r="464" spans="1:33">
      <c r="A464" s="58"/>
      <c r="B464" s="58"/>
      <c r="F464" s="76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  <c r="AA464" s="61"/>
      <c r="AB464" s="61"/>
      <c r="AC464" s="61"/>
      <c r="AD464" s="61"/>
      <c r="AE464" s="61"/>
      <c r="AG464" s="56"/>
    </row>
    <row r="465" spans="1:33">
      <c r="A465" s="58" t="s">
        <v>107</v>
      </c>
      <c r="B465" s="58"/>
      <c r="C465" s="42" t="s">
        <v>64</v>
      </c>
      <c r="F465" s="73">
        <f>SUM(F453:F464)</f>
        <v>9509829</v>
      </c>
      <c r="G465" s="60">
        <f t="shared" ref="G465:M465" si="197">SUM(G453:G464)</f>
        <v>0</v>
      </c>
      <c r="H465" s="60">
        <f t="shared" si="197"/>
        <v>0</v>
      </c>
      <c r="I465" s="60">
        <f t="shared" si="197"/>
        <v>0</v>
      </c>
      <c r="J465" s="60">
        <f t="shared" si="197"/>
        <v>0</v>
      </c>
      <c r="K465" s="60">
        <f t="shared" si="197"/>
        <v>0</v>
      </c>
      <c r="L465" s="60">
        <f t="shared" si="197"/>
        <v>0</v>
      </c>
      <c r="M465" s="60">
        <f t="shared" si="197"/>
        <v>0</v>
      </c>
      <c r="N465" s="60">
        <f>SUM(N453:N464)</f>
        <v>0</v>
      </c>
      <c r="O465" s="60">
        <f>SUM(O453:O464)</f>
        <v>0</v>
      </c>
      <c r="P465" s="60">
        <f>SUM(P453:P464)</f>
        <v>0</v>
      </c>
      <c r="Q465" s="60">
        <f t="shared" ref="Q465:AB465" si="198">SUM(Q453:Q464)</f>
        <v>0</v>
      </c>
      <c r="R465" s="60">
        <f t="shared" si="198"/>
        <v>1764504.0735617669</v>
      </c>
      <c r="S465" s="60">
        <f t="shared" si="198"/>
        <v>0</v>
      </c>
      <c r="T465" s="60">
        <f t="shared" si="198"/>
        <v>958611.68092633085</v>
      </c>
      <c r="U465" s="60">
        <f t="shared" si="198"/>
        <v>1457085.6651547619</v>
      </c>
      <c r="V465" s="60">
        <f t="shared" si="198"/>
        <v>307973.489344406</v>
      </c>
      <c r="W465" s="60">
        <f t="shared" si="198"/>
        <v>455692.63049039192</v>
      </c>
      <c r="X465" s="60">
        <f t="shared" si="198"/>
        <v>123781.59395909117</v>
      </c>
      <c r="Y465" s="60">
        <f t="shared" si="198"/>
        <v>86566.949128068241</v>
      </c>
      <c r="Z465" s="60">
        <f t="shared" si="198"/>
        <v>42990.765535061459</v>
      </c>
      <c r="AA465" s="60">
        <f t="shared" si="198"/>
        <v>4175979.9089850918</v>
      </c>
      <c r="AB465" s="60">
        <f t="shared" si="198"/>
        <v>136642.24291502949</v>
      </c>
      <c r="AC465" s="60">
        <f>SUM(AC453:AC464)</f>
        <v>0</v>
      </c>
      <c r="AD465" s="60">
        <f>SUM(AD453:AD464)</f>
        <v>0</v>
      </c>
      <c r="AE465" s="60">
        <f>SUM(AE453:AE464)</f>
        <v>0</v>
      </c>
      <c r="AF465" s="61">
        <f>SUM(H465:AE465)</f>
        <v>9509828.9999999981</v>
      </c>
      <c r="AG465" s="56" t="str">
        <f>IF(ABS(AF465-F465)&lt;1,"ok","err")</f>
        <v>ok</v>
      </c>
    </row>
    <row r="466" spans="1:33">
      <c r="A466" s="58"/>
      <c r="B466" s="58"/>
      <c r="F466" s="73"/>
      <c r="G466" s="60"/>
      <c r="H466" s="60"/>
      <c r="I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1"/>
      <c r="AG466" s="56"/>
    </row>
    <row r="467" spans="1:33">
      <c r="A467" s="58"/>
      <c r="B467" s="58"/>
      <c r="F467" s="73"/>
      <c r="G467" s="60"/>
      <c r="H467" s="60"/>
      <c r="I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1"/>
      <c r="AG467" s="56"/>
    </row>
    <row r="468" spans="1:33">
      <c r="A468" s="58"/>
      <c r="B468" s="58"/>
      <c r="F468" s="73"/>
      <c r="G468" s="60"/>
      <c r="H468" s="60"/>
      <c r="I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1"/>
      <c r="AG468" s="56"/>
    </row>
    <row r="469" spans="1:33">
      <c r="A469" s="58"/>
      <c r="B469" s="58"/>
      <c r="F469" s="73"/>
      <c r="G469" s="60"/>
      <c r="H469" s="60"/>
      <c r="I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1"/>
      <c r="AG469" s="56"/>
    </row>
    <row r="470" spans="1:33" ht="15">
      <c r="A470" s="63"/>
      <c r="B470" s="58"/>
      <c r="F470" s="76"/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  <c r="AE470" s="61"/>
      <c r="AG470" s="56"/>
    </row>
    <row r="471" spans="1:33" ht="15">
      <c r="A471" s="57" t="s">
        <v>45</v>
      </c>
      <c r="B471" s="58"/>
      <c r="F471" s="76"/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  <c r="AD471" s="61"/>
      <c r="AE471" s="61"/>
      <c r="AG471" s="56"/>
    </row>
    <row r="472" spans="1:33">
      <c r="A472" s="58"/>
      <c r="B472" s="58"/>
      <c r="F472" s="76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  <c r="AA472" s="61"/>
      <c r="AB472" s="61"/>
      <c r="AC472" s="61"/>
      <c r="AD472" s="61"/>
      <c r="AE472" s="61"/>
      <c r="AG472" s="56"/>
    </row>
    <row r="473" spans="1:33" ht="15">
      <c r="A473" s="63" t="s">
        <v>108</v>
      </c>
      <c r="B473" s="58"/>
      <c r="F473" s="76"/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  <c r="AD473" s="61"/>
      <c r="AE473" s="61"/>
      <c r="AG473" s="56"/>
    </row>
    <row r="474" spans="1:33">
      <c r="A474" s="58">
        <v>590</v>
      </c>
      <c r="B474" s="58" t="s">
        <v>1009</v>
      </c>
      <c r="C474" s="42" t="s">
        <v>65</v>
      </c>
      <c r="D474" s="42" t="s">
        <v>661</v>
      </c>
      <c r="F474" s="73">
        <v>0</v>
      </c>
      <c r="H474" s="61">
        <f t="shared" ref="H474:Q482" si="199">IF(VLOOKUP($D474,$C$6:$AE$653,H$2,)=0,0,((VLOOKUP($D474,$C$6:$AE$653,H$2,)/VLOOKUP($D474,$C$6:$AE$653,4,))*$F474))</f>
        <v>0</v>
      </c>
      <c r="I474" s="61">
        <f t="shared" si="199"/>
        <v>0</v>
      </c>
      <c r="J474" s="61">
        <f t="shared" si="199"/>
        <v>0</v>
      </c>
      <c r="K474" s="61">
        <f t="shared" si="199"/>
        <v>0</v>
      </c>
      <c r="L474" s="61">
        <f t="shared" si="199"/>
        <v>0</v>
      </c>
      <c r="M474" s="61">
        <f t="shared" si="199"/>
        <v>0</v>
      </c>
      <c r="N474" s="61">
        <f t="shared" si="199"/>
        <v>0</v>
      </c>
      <c r="O474" s="61">
        <f t="shared" si="199"/>
        <v>0</v>
      </c>
      <c r="P474" s="61">
        <f t="shared" si="199"/>
        <v>0</v>
      </c>
      <c r="Q474" s="61">
        <f t="shared" si="199"/>
        <v>0</v>
      </c>
      <c r="R474" s="61">
        <f t="shared" ref="R474:AE482" si="200">IF(VLOOKUP($D474,$C$6:$AE$653,R$2,)=0,0,((VLOOKUP($D474,$C$6:$AE$653,R$2,)/VLOOKUP($D474,$C$6:$AE$653,4,))*$F474))</f>
        <v>0</v>
      </c>
      <c r="S474" s="61">
        <f t="shared" si="200"/>
        <v>0</v>
      </c>
      <c r="T474" s="61">
        <f t="shared" si="200"/>
        <v>0</v>
      </c>
      <c r="U474" s="61">
        <f t="shared" si="200"/>
        <v>0</v>
      </c>
      <c r="V474" s="61">
        <f t="shared" si="200"/>
        <v>0</v>
      </c>
      <c r="W474" s="61">
        <f t="shared" si="200"/>
        <v>0</v>
      </c>
      <c r="X474" s="61">
        <f t="shared" si="200"/>
        <v>0</v>
      </c>
      <c r="Y474" s="61">
        <f t="shared" si="200"/>
        <v>0</v>
      </c>
      <c r="Z474" s="61">
        <f t="shared" si="200"/>
        <v>0</v>
      </c>
      <c r="AA474" s="61">
        <f t="shared" si="200"/>
        <v>0</v>
      </c>
      <c r="AB474" s="61">
        <f t="shared" si="200"/>
        <v>0</v>
      </c>
      <c r="AC474" s="61">
        <f t="shared" si="200"/>
        <v>0</v>
      </c>
      <c r="AD474" s="61">
        <f t="shared" si="200"/>
        <v>0</v>
      </c>
      <c r="AE474" s="61">
        <f t="shared" si="200"/>
        <v>0</v>
      </c>
      <c r="AF474" s="61">
        <f t="shared" ref="AF474:AF482" si="201">SUM(H474:AE474)</f>
        <v>0</v>
      </c>
      <c r="AG474" s="56" t="str">
        <f t="shared" ref="AG474:AG482" si="202">IF(ABS(AF474-F474)&lt;1,"ok","err")</f>
        <v>ok</v>
      </c>
    </row>
    <row r="475" spans="1:33">
      <c r="A475" s="58">
        <v>591</v>
      </c>
      <c r="B475" s="58" t="s">
        <v>223</v>
      </c>
      <c r="C475" s="42" t="s">
        <v>614</v>
      </c>
      <c r="D475" s="42" t="s">
        <v>939</v>
      </c>
      <c r="F475" s="76">
        <v>0</v>
      </c>
      <c r="H475" s="61">
        <f t="shared" si="199"/>
        <v>0</v>
      </c>
      <c r="I475" s="61">
        <f t="shared" si="199"/>
        <v>0</v>
      </c>
      <c r="J475" s="61">
        <f t="shared" si="199"/>
        <v>0</v>
      </c>
      <c r="K475" s="61">
        <f t="shared" si="199"/>
        <v>0</v>
      </c>
      <c r="L475" s="61">
        <f t="shared" si="199"/>
        <v>0</v>
      </c>
      <c r="M475" s="61">
        <f t="shared" si="199"/>
        <v>0</v>
      </c>
      <c r="N475" s="61">
        <f t="shared" si="199"/>
        <v>0</v>
      </c>
      <c r="O475" s="61">
        <f t="shared" si="199"/>
        <v>0</v>
      </c>
      <c r="P475" s="61">
        <f t="shared" si="199"/>
        <v>0</v>
      </c>
      <c r="Q475" s="61">
        <f t="shared" si="199"/>
        <v>0</v>
      </c>
      <c r="R475" s="61">
        <f t="shared" si="200"/>
        <v>0</v>
      </c>
      <c r="S475" s="61">
        <f t="shared" si="200"/>
        <v>0</v>
      </c>
      <c r="T475" s="61">
        <f t="shared" si="200"/>
        <v>0</v>
      </c>
      <c r="U475" s="61">
        <f t="shared" si="200"/>
        <v>0</v>
      </c>
      <c r="V475" s="61">
        <f t="shared" si="200"/>
        <v>0</v>
      </c>
      <c r="W475" s="61">
        <f t="shared" si="200"/>
        <v>0</v>
      </c>
      <c r="X475" s="61">
        <f t="shared" si="200"/>
        <v>0</v>
      </c>
      <c r="Y475" s="61">
        <f t="shared" si="200"/>
        <v>0</v>
      </c>
      <c r="Z475" s="61">
        <f t="shared" si="200"/>
        <v>0</v>
      </c>
      <c r="AA475" s="61">
        <f t="shared" si="200"/>
        <v>0</v>
      </c>
      <c r="AB475" s="61">
        <f t="shared" si="200"/>
        <v>0</v>
      </c>
      <c r="AC475" s="61">
        <f t="shared" si="200"/>
        <v>0</v>
      </c>
      <c r="AD475" s="61">
        <f t="shared" si="200"/>
        <v>0</v>
      </c>
      <c r="AE475" s="61">
        <f t="shared" si="200"/>
        <v>0</v>
      </c>
      <c r="AF475" s="61">
        <f>SUM(H475:AE475)</f>
        <v>0</v>
      </c>
      <c r="AG475" s="56" t="str">
        <f t="shared" si="202"/>
        <v>ok</v>
      </c>
    </row>
    <row r="476" spans="1:33">
      <c r="A476" s="58">
        <v>592</v>
      </c>
      <c r="B476" s="58" t="s">
        <v>1011</v>
      </c>
      <c r="C476" s="42" t="s">
        <v>66</v>
      </c>
      <c r="D476" s="42" t="s">
        <v>939</v>
      </c>
      <c r="F476" s="76">
        <v>199000</v>
      </c>
      <c r="H476" s="61">
        <f t="shared" si="199"/>
        <v>0</v>
      </c>
      <c r="I476" s="61">
        <f t="shared" si="199"/>
        <v>0</v>
      </c>
      <c r="J476" s="61">
        <f t="shared" si="199"/>
        <v>0</v>
      </c>
      <c r="K476" s="61">
        <f t="shared" si="199"/>
        <v>0</v>
      </c>
      <c r="L476" s="61">
        <f t="shared" si="199"/>
        <v>0</v>
      </c>
      <c r="M476" s="61">
        <f t="shared" si="199"/>
        <v>0</v>
      </c>
      <c r="N476" s="61">
        <f t="shared" si="199"/>
        <v>0</v>
      </c>
      <c r="O476" s="61">
        <f t="shared" si="199"/>
        <v>0</v>
      </c>
      <c r="P476" s="61">
        <f t="shared" si="199"/>
        <v>0</v>
      </c>
      <c r="Q476" s="61">
        <f t="shared" si="199"/>
        <v>0</v>
      </c>
      <c r="R476" s="61">
        <f t="shared" si="200"/>
        <v>199000</v>
      </c>
      <c r="S476" s="61">
        <f t="shared" si="200"/>
        <v>0</v>
      </c>
      <c r="T476" s="61">
        <f t="shared" si="200"/>
        <v>0</v>
      </c>
      <c r="U476" s="61">
        <f t="shared" si="200"/>
        <v>0</v>
      </c>
      <c r="V476" s="61">
        <f t="shared" si="200"/>
        <v>0</v>
      </c>
      <c r="W476" s="61">
        <f t="shared" si="200"/>
        <v>0</v>
      </c>
      <c r="X476" s="61">
        <f t="shared" si="200"/>
        <v>0</v>
      </c>
      <c r="Y476" s="61">
        <f t="shared" si="200"/>
        <v>0</v>
      </c>
      <c r="Z476" s="61">
        <f t="shared" si="200"/>
        <v>0</v>
      </c>
      <c r="AA476" s="61">
        <f t="shared" si="200"/>
        <v>0</v>
      </c>
      <c r="AB476" s="61">
        <f t="shared" si="200"/>
        <v>0</v>
      </c>
      <c r="AC476" s="61">
        <f t="shared" si="200"/>
        <v>0</v>
      </c>
      <c r="AD476" s="61">
        <f t="shared" si="200"/>
        <v>0</v>
      </c>
      <c r="AE476" s="61">
        <f t="shared" si="200"/>
        <v>0</v>
      </c>
      <c r="AF476" s="61">
        <f t="shared" si="201"/>
        <v>199000</v>
      </c>
      <c r="AG476" s="56" t="str">
        <f t="shared" si="202"/>
        <v>ok</v>
      </c>
    </row>
    <row r="477" spans="1:33">
      <c r="A477" s="58">
        <v>593</v>
      </c>
      <c r="B477" s="58" t="s">
        <v>1013</v>
      </c>
      <c r="C477" s="42" t="s">
        <v>67</v>
      </c>
      <c r="D477" s="42" t="s">
        <v>942</v>
      </c>
      <c r="F477" s="76">
        <v>2584023</v>
      </c>
      <c r="H477" s="61">
        <f t="shared" si="199"/>
        <v>0</v>
      </c>
      <c r="I477" s="61">
        <f t="shared" si="199"/>
        <v>0</v>
      </c>
      <c r="J477" s="61">
        <f t="shared" si="199"/>
        <v>0</v>
      </c>
      <c r="K477" s="61">
        <f t="shared" si="199"/>
        <v>0</v>
      </c>
      <c r="L477" s="61">
        <f t="shared" si="199"/>
        <v>0</v>
      </c>
      <c r="M477" s="61">
        <f t="shared" si="199"/>
        <v>0</v>
      </c>
      <c r="N477" s="61">
        <f t="shared" si="199"/>
        <v>0</v>
      </c>
      <c r="O477" s="61">
        <f t="shared" si="199"/>
        <v>0</v>
      </c>
      <c r="P477" s="61">
        <f t="shared" si="199"/>
        <v>0</v>
      </c>
      <c r="Q477" s="61">
        <f t="shared" si="199"/>
        <v>0</v>
      </c>
      <c r="R477" s="61">
        <f t="shared" si="200"/>
        <v>0</v>
      </c>
      <c r="S477" s="61">
        <f t="shared" si="200"/>
        <v>0</v>
      </c>
      <c r="T477" s="61">
        <f t="shared" si="200"/>
        <v>771712.21561434004</v>
      </c>
      <c r="U477" s="61">
        <f t="shared" si="200"/>
        <v>1119275.8157856599</v>
      </c>
      <c r="V477" s="61">
        <f t="shared" si="200"/>
        <v>282827.57068566</v>
      </c>
      <c r="W477" s="61">
        <f t="shared" si="200"/>
        <v>410207.39791434002</v>
      </c>
      <c r="X477" s="61">
        <f t="shared" si="200"/>
        <v>0</v>
      </c>
      <c r="Y477" s="61">
        <f t="shared" si="200"/>
        <v>0</v>
      </c>
      <c r="Z477" s="61">
        <f t="shared" si="200"/>
        <v>0</v>
      </c>
      <c r="AA477" s="61">
        <f t="shared" si="200"/>
        <v>0</v>
      </c>
      <c r="AB477" s="61">
        <f t="shared" si="200"/>
        <v>0</v>
      </c>
      <c r="AC477" s="61">
        <f t="shared" si="200"/>
        <v>0</v>
      </c>
      <c r="AD477" s="61">
        <f t="shared" si="200"/>
        <v>0</v>
      </c>
      <c r="AE477" s="61">
        <f t="shared" si="200"/>
        <v>0</v>
      </c>
      <c r="AF477" s="61">
        <f t="shared" si="201"/>
        <v>2584023</v>
      </c>
      <c r="AG477" s="56" t="str">
        <f t="shared" si="202"/>
        <v>ok</v>
      </c>
    </row>
    <row r="478" spans="1:33">
      <c r="A478" s="58">
        <v>594</v>
      </c>
      <c r="B478" s="58" t="s">
        <v>1015</v>
      </c>
      <c r="C478" s="42" t="s">
        <v>68</v>
      </c>
      <c r="D478" s="42" t="s">
        <v>945</v>
      </c>
      <c r="F478" s="76">
        <v>403600</v>
      </c>
      <c r="H478" s="61">
        <f t="shared" si="199"/>
        <v>0</v>
      </c>
      <c r="I478" s="61">
        <f t="shared" si="199"/>
        <v>0</v>
      </c>
      <c r="J478" s="61">
        <f t="shared" si="199"/>
        <v>0</v>
      </c>
      <c r="K478" s="61">
        <f t="shared" si="199"/>
        <v>0</v>
      </c>
      <c r="L478" s="61">
        <f t="shared" si="199"/>
        <v>0</v>
      </c>
      <c r="M478" s="61">
        <f t="shared" si="199"/>
        <v>0</v>
      </c>
      <c r="N478" s="61">
        <f t="shared" si="199"/>
        <v>0</v>
      </c>
      <c r="O478" s="61">
        <f t="shared" si="199"/>
        <v>0</v>
      </c>
      <c r="P478" s="61">
        <f t="shared" si="199"/>
        <v>0</v>
      </c>
      <c r="Q478" s="61">
        <f t="shared" si="199"/>
        <v>0</v>
      </c>
      <c r="R478" s="61">
        <f t="shared" si="200"/>
        <v>0</v>
      </c>
      <c r="S478" s="61">
        <f t="shared" si="200"/>
        <v>0</v>
      </c>
      <c r="T478" s="61">
        <f t="shared" si="200"/>
        <v>126690.16108000001</v>
      </c>
      <c r="U478" s="61">
        <f t="shared" si="200"/>
        <v>228881.43892000004</v>
      </c>
      <c r="V478" s="61">
        <f t="shared" si="200"/>
        <v>17112.518919999999</v>
      </c>
      <c r="W478" s="61">
        <f t="shared" si="200"/>
        <v>30915.881079999999</v>
      </c>
      <c r="X478" s="61">
        <f t="shared" si="200"/>
        <v>0</v>
      </c>
      <c r="Y478" s="61">
        <f t="shared" si="200"/>
        <v>0</v>
      </c>
      <c r="Z478" s="61">
        <f t="shared" si="200"/>
        <v>0</v>
      </c>
      <c r="AA478" s="61">
        <f t="shared" si="200"/>
        <v>0</v>
      </c>
      <c r="AB478" s="61">
        <f t="shared" si="200"/>
        <v>0</v>
      </c>
      <c r="AC478" s="61">
        <f t="shared" si="200"/>
        <v>0</v>
      </c>
      <c r="AD478" s="61">
        <f t="shared" si="200"/>
        <v>0</v>
      </c>
      <c r="AE478" s="61">
        <f t="shared" si="200"/>
        <v>0</v>
      </c>
      <c r="AF478" s="61">
        <f t="shared" si="201"/>
        <v>403600.00000000006</v>
      </c>
      <c r="AG478" s="56" t="str">
        <f t="shared" si="202"/>
        <v>ok</v>
      </c>
    </row>
    <row r="479" spans="1:33">
      <c r="A479" s="58">
        <v>595</v>
      </c>
      <c r="B479" s="58" t="s">
        <v>1017</v>
      </c>
      <c r="C479" s="42" t="s">
        <v>69</v>
      </c>
      <c r="D479" s="42" t="s">
        <v>946</v>
      </c>
      <c r="F479" s="76">
        <v>77717</v>
      </c>
      <c r="H479" s="61">
        <f t="shared" si="199"/>
        <v>0</v>
      </c>
      <c r="I479" s="61">
        <f t="shared" si="199"/>
        <v>0</v>
      </c>
      <c r="J479" s="61">
        <f t="shared" si="199"/>
        <v>0</v>
      </c>
      <c r="K479" s="61">
        <f t="shared" si="199"/>
        <v>0</v>
      </c>
      <c r="L479" s="61">
        <f t="shared" si="199"/>
        <v>0</v>
      </c>
      <c r="M479" s="61">
        <f t="shared" si="199"/>
        <v>0</v>
      </c>
      <c r="N479" s="61">
        <f t="shared" si="199"/>
        <v>0</v>
      </c>
      <c r="O479" s="61">
        <f t="shared" si="199"/>
        <v>0</v>
      </c>
      <c r="P479" s="61">
        <f t="shared" si="199"/>
        <v>0</v>
      </c>
      <c r="Q479" s="61">
        <f t="shared" si="199"/>
        <v>0</v>
      </c>
      <c r="R479" s="61">
        <f t="shared" si="200"/>
        <v>0</v>
      </c>
      <c r="S479" s="61">
        <f t="shared" si="200"/>
        <v>0</v>
      </c>
      <c r="T479" s="61">
        <f t="shared" si="200"/>
        <v>0</v>
      </c>
      <c r="U479" s="61">
        <f t="shared" si="200"/>
        <v>0</v>
      </c>
      <c r="V479" s="61">
        <f t="shared" si="200"/>
        <v>0</v>
      </c>
      <c r="W479" s="61">
        <f t="shared" si="200"/>
        <v>0</v>
      </c>
      <c r="X479" s="61">
        <f t="shared" si="200"/>
        <v>45733.305287180439</v>
      </c>
      <c r="Y479" s="61">
        <f t="shared" si="200"/>
        <v>31983.694712819564</v>
      </c>
      <c r="Z479" s="61">
        <f t="shared" si="200"/>
        <v>0</v>
      </c>
      <c r="AA479" s="61">
        <f t="shared" si="200"/>
        <v>0</v>
      </c>
      <c r="AB479" s="61">
        <f t="shared" si="200"/>
        <v>0</v>
      </c>
      <c r="AC479" s="61">
        <f t="shared" si="200"/>
        <v>0</v>
      </c>
      <c r="AD479" s="61">
        <f t="shared" si="200"/>
        <v>0</v>
      </c>
      <c r="AE479" s="61">
        <f t="shared" si="200"/>
        <v>0</v>
      </c>
      <c r="AF479" s="61">
        <f t="shared" si="201"/>
        <v>77717</v>
      </c>
      <c r="AG479" s="56" t="str">
        <f t="shared" si="202"/>
        <v>ok</v>
      </c>
    </row>
    <row r="480" spans="1:33">
      <c r="A480" s="58">
        <v>596</v>
      </c>
      <c r="B480" s="58" t="s">
        <v>1152</v>
      </c>
      <c r="C480" s="42" t="s">
        <v>70</v>
      </c>
      <c r="D480" s="42" t="s">
        <v>953</v>
      </c>
      <c r="F480" s="76">
        <v>6800</v>
      </c>
      <c r="H480" s="61">
        <f t="shared" si="199"/>
        <v>0</v>
      </c>
      <c r="I480" s="61">
        <f t="shared" si="199"/>
        <v>0</v>
      </c>
      <c r="J480" s="61">
        <f t="shared" si="199"/>
        <v>0</v>
      </c>
      <c r="K480" s="61">
        <f t="shared" si="199"/>
        <v>0</v>
      </c>
      <c r="L480" s="61">
        <f t="shared" si="199"/>
        <v>0</v>
      </c>
      <c r="M480" s="61">
        <f t="shared" si="199"/>
        <v>0</v>
      </c>
      <c r="N480" s="61">
        <f t="shared" si="199"/>
        <v>0</v>
      </c>
      <c r="O480" s="61">
        <f t="shared" si="199"/>
        <v>0</v>
      </c>
      <c r="P480" s="61">
        <f t="shared" si="199"/>
        <v>0</v>
      </c>
      <c r="Q480" s="61">
        <f t="shared" si="199"/>
        <v>0</v>
      </c>
      <c r="R480" s="61">
        <f t="shared" si="200"/>
        <v>0</v>
      </c>
      <c r="S480" s="61">
        <f t="shared" si="200"/>
        <v>0</v>
      </c>
      <c r="T480" s="61">
        <f t="shared" si="200"/>
        <v>0</v>
      </c>
      <c r="U480" s="61">
        <f t="shared" si="200"/>
        <v>0</v>
      </c>
      <c r="V480" s="61">
        <f t="shared" si="200"/>
        <v>0</v>
      </c>
      <c r="W480" s="61">
        <f t="shared" si="200"/>
        <v>0</v>
      </c>
      <c r="X480" s="61">
        <f t="shared" si="200"/>
        <v>0</v>
      </c>
      <c r="Y480" s="61">
        <f t="shared" si="200"/>
        <v>0</v>
      </c>
      <c r="Z480" s="61">
        <f t="shared" si="200"/>
        <v>0</v>
      </c>
      <c r="AA480" s="61">
        <f t="shared" si="200"/>
        <v>0</v>
      </c>
      <c r="AB480" s="61">
        <f t="shared" si="200"/>
        <v>6800</v>
      </c>
      <c r="AC480" s="61">
        <f t="shared" si="200"/>
        <v>0</v>
      </c>
      <c r="AD480" s="61">
        <f t="shared" si="200"/>
        <v>0</v>
      </c>
      <c r="AE480" s="61">
        <f t="shared" si="200"/>
        <v>0</v>
      </c>
      <c r="AF480" s="61">
        <f t="shared" si="201"/>
        <v>6800</v>
      </c>
      <c r="AG480" s="56" t="str">
        <f t="shared" si="202"/>
        <v>ok</v>
      </c>
    </row>
    <row r="481" spans="1:33">
      <c r="A481" s="58">
        <v>597</v>
      </c>
      <c r="B481" s="58" t="s">
        <v>1019</v>
      </c>
      <c r="C481" s="42" t="s">
        <v>71</v>
      </c>
      <c r="D481" s="42" t="s">
        <v>950</v>
      </c>
      <c r="F481" s="76">
        <v>0</v>
      </c>
      <c r="H481" s="61">
        <f t="shared" si="199"/>
        <v>0</v>
      </c>
      <c r="I481" s="61">
        <f t="shared" si="199"/>
        <v>0</v>
      </c>
      <c r="J481" s="61">
        <f t="shared" si="199"/>
        <v>0</v>
      </c>
      <c r="K481" s="61">
        <f t="shared" si="199"/>
        <v>0</v>
      </c>
      <c r="L481" s="61">
        <f t="shared" si="199"/>
        <v>0</v>
      </c>
      <c r="M481" s="61">
        <f t="shared" si="199"/>
        <v>0</v>
      </c>
      <c r="N481" s="61">
        <f t="shared" si="199"/>
        <v>0</v>
      </c>
      <c r="O481" s="61">
        <f t="shared" si="199"/>
        <v>0</v>
      </c>
      <c r="P481" s="61">
        <f t="shared" si="199"/>
        <v>0</v>
      </c>
      <c r="Q481" s="61">
        <f t="shared" si="199"/>
        <v>0</v>
      </c>
      <c r="R481" s="61">
        <f t="shared" si="200"/>
        <v>0</v>
      </c>
      <c r="S481" s="61">
        <f t="shared" si="200"/>
        <v>0</v>
      </c>
      <c r="T481" s="61">
        <f t="shared" si="200"/>
        <v>0</v>
      </c>
      <c r="U481" s="61">
        <f t="shared" si="200"/>
        <v>0</v>
      </c>
      <c r="V481" s="61">
        <f t="shared" si="200"/>
        <v>0</v>
      </c>
      <c r="W481" s="61">
        <f t="shared" si="200"/>
        <v>0</v>
      </c>
      <c r="X481" s="61">
        <f t="shared" si="200"/>
        <v>0</v>
      </c>
      <c r="Y481" s="61">
        <f t="shared" si="200"/>
        <v>0</v>
      </c>
      <c r="Z481" s="61">
        <f t="shared" si="200"/>
        <v>0</v>
      </c>
      <c r="AA481" s="61">
        <f t="shared" si="200"/>
        <v>0</v>
      </c>
      <c r="AB481" s="61">
        <f t="shared" si="200"/>
        <v>0</v>
      </c>
      <c r="AC481" s="61">
        <f t="shared" si="200"/>
        <v>0</v>
      </c>
      <c r="AD481" s="61">
        <f t="shared" si="200"/>
        <v>0</v>
      </c>
      <c r="AE481" s="61">
        <f t="shared" si="200"/>
        <v>0</v>
      </c>
      <c r="AF481" s="61">
        <f t="shared" si="201"/>
        <v>0</v>
      </c>
      <c r="AG481" s="56" t="str">
        <f t="shared" si="202"/>
        <v>ok</v>
      </c>
    </row>
    <row r="482" spans="1:33">
      <c r="A482" s="58">
        <v>598</v>
      </c>
      <c r="B482" s="58" t="s">
        <v>1156</v>
      </c>
      <c r="C482" s="42" t="s">
        <v>72</v>
      </c>
      <c r="D482" s="42" t="s">
        <v>935</v>
      </c>
      <c r="F482" s="76">
        <v>0</v>
      </c>
      <c r="H482" s="61">
        <f t="shared" si="199"/>
        <v>0</v>
      </c>
      <c r="I482" s="61">
        <f t="shared" si="199"/>
        <v>0</v>
      </c>
      <c r="J482" s="61">
        <f t="shared" si="199"/>
        <v>0</v>
      </c>
      <c r="K482" s="61">
        <f t="shared" si="199"/>
        <v>0</v>
      </c>
      <c r="L482" s="61">
        <f t="shared" si="199"/>
        <v>0</v>
      </c>
      <c r="M482" s="61">
        <f t="shared" si="199"/>
        <v>0</v>
      </c>
      <c r="N482" s="61">
        <f t="shared" si="199"/>
        <v>0</v>
      </c>
      <c r="O482" s="61">
        <f t="shared" si="199"/>
        <v>0</v>
      </c>
      <c r="P482" s="61">
        <f t="shared" si="199"/>
        <v>0</v>
      </c>
      <c r="Q482" s="61">
        <f t="shared" si="199"/>
        <v>0</v>
      </c>
      <c r="R482" s="61">
        <f t="shared" si="200"/>
        <v>0</v>
      </c>
      <c r="S482" s="61">
        <f t="shared" si="200"/>
        <v>0</v>
      </c>
      <c r="T482" s="61">
        <f t="shared" si="200"/>
        <v>0</v>
      </c>
      <c r="U482" s="61">
        <f t="shared" si="200"/>
        <v>0</v>
      </c>
      <c r="V482" s="61">
        <f t="shared" si="200"/>
        <v>0</v>
      </c>
      <c r="W482" s="61">
        <f t="shared" si="200"/>
        <v>0</v>
      </c>
      <c r="X482" s="61">
        <f t="shared" si="200"/>
        <v>0</v>
      </c>
      <c r="Y482" s="61">
        <f t="shared" si="200"/>
        <v>0</v>
      </c>
      <c r="Z482" s="61">
        <f t="shared" si="200"/>
        <v>0</v>
      </c>
      <c r="AA482" s="61">
        <f t="shared" si="200"/>
        <v>0</v>
      </c>
      <c r="AB482" s="61">
        <f t="shared" si="200"/>
        <v>0</v>
      </c>
      <c r="AC482" s="61">
        <f t="shared" si="200"/>
        <v>0</v>
      </c>
      <c r="AD482" s="61">
        <f t="shared" si="200"/>
        <v>0</v>
      </c>
      <c r="AE482" s="61">
        <f t="shared" si="200"/>
        <v>0</v>
      </c>
      <c r="AF482" s="61">
        <f t="shared" si="201"/>
        <v>0</v>
      </c>
      <c r="AG482" s="56" t="str">
        <f t="shared" si="202"/>
        <v>ok</v>
      </c>
    </row>
    <row r="483" spans="1:33">
      <c r="A483" s="58"/>
      <c r="B483" s="58"/>
      <c r="F483" s="76"/>
      <c r="H483" s="61"/>
      <c r="I483" s="61"/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  <c r="AD483" s="61"/>
      <c r="AE483" s="61"/>
      <c r="AF483" s="61"/>
      <c r="AG483" s="56"/>
    </row>
    <row r="484" spans="1:33">
      <c r="A484" s="58" t="s">
        <v>109</v>
      </c>
      <c r="B484" s="58"/>
      <c r="C484" s="42" t="s">
        <v>73</v>
      </c>
      <c r="F484" s="73">
        <f t="shared" ref="F484:M484" si="203">SUM(F474:F483)</f>
        <v>3271140</v>
      </c>
      <c r="G484" s="60">
        <f t="shared" si="203"/>
        <v>0</v>
      </c>
      <c r="H484" s="60">
        <f t="shared" si="203"/>
        <v>0</v>
      </c>
      <c r="I484" s="60">
        <f t="shared" si="203"/>
        <v>0</v>
      </c>
      <c r="J484" s="60">
        <f t="shared" si="203"/>
        <v>0</v>
      </c>
      <c r="K484" s="60">
        <f t="shared" si="203"/>
        <v>0</v>
      </c>
      <c r="L484" s="60">
        <f t="shared" si="203"/>
        <v>0</v>
      </c>
      <c r="M484" s="60">
        <f t="shared" si="203"/>
        <v>0</v>
      </c>
      <c r="N484" s="60">
        <f>SUM(N474:N483)</f>
        <v>0</v>
      </c>
      <c r="O484" s="60">
        <f>SUM(O474:O483)</f>
        <v>0</v>
      </c>
      <c r="P484" s="60">
        <f>SUM(P474:P483)</f>
        <v>0</v>
      </c>
      <c r="Q484" s="60">
        <f t="shared" ref="Q484:AB484" si="204">SUM(Q474:Q483)</f>
        <v>0</v>
      </c>
      <c r="R484" s="60">
        <f t="shared" si="204"/>
        <v>199000</v>
      </c>
      <c r="S484" s="60">
        <f t="shared" si="204"/>
        <v>0</v>
      </c>
      <c r="T484" s="60">
        <f t="shared" si="204"/>
        <v>898402.37669434003</v>
      </c>
      <c r="U484" s="60">
        <f t="shared" si="204"/>
        <v>1348157.25470566</v>
      </c>
      <c r="V484" s="60">
        <f t="shared" si="204"/>
        <v>299940.08960566</v>
      </c>
      <c r="W484" s="60">
        <f t="shared" si="204"/>
        <v>441123.27899434004</v>
      </c>
      <c r="X484" s="60">
        <f t="shared" si="204"/>
        <v>45733.305287180439</v>
      </c>
      <c r="Y484" s="60">
        <f t="shared" si="204"/>
        <v>31983.694712819564</v>
      </c>
      <c r="Z484" s="60">
        <f t="shared" si="204"/>
        <v>0</v>
      </c>
      <c r="AA484" s="60">
        <f t="shared" si="204"/>
        <v>0</v>
      </c>
      <c r="AB484" s="60">
        <f t="shared" si="204"/>
        <v>6800</v>
      </c>
      <c r="AC484" s="60">
        <f>SUM(AC474:AC483)</f>
        <v>0</v>
      </c>
      <c r="AD484" s="60">
        <f>SUM(AD474:AD483)</f>
        <v>0</v>
      </c>
      <c r="AE484" s="60">
        <f>SUM(AE474:AE483)</f>
        <v>0</v>
      </c>
      <c r="AF484" s="61">
        <f>SUM(H484:AE484)</f>
        <v>3271140.0000000005</v>
      </c>
      <c r="AG484" s="56" t="str">
        <f>IF(ABS(AF484-F484)&lt;1,"ok","err")</f>
        <v>ok</v>
      </c>
    </row>
    <row r="485" spans="1:33">
      <c r="A485" s="58"/>
      <c r="B485" s="58"/>
      <c r="F485" s="76"/>
      <c r="H485" s="61"/>
      <c r="I485" s="61"/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  <c r="AD485" s="61"/>
      <c r="AE485" s="61"/>
      <c r="AG485" s="56"/>
    </row>
    <row r="486" spans="1:33">
      <c r="A486" s="58" t="s">
        <v>110</v>
      </c>
      <c r="B486" s="58"/>
      <c r="D486" s="42" t="s">
        <v>935</v>
      </c>
      <c r="F486" s="73">
        <f>F484+F465</f>
        <v>12780969</v>
      </c>
      <c r="G486" s="61">
        <f>G465+G484</f>
        <v>0</v>
      </c>
      <c r="H486" s="61">
        <f t="shared" ref="H486:M486" si="205">H484+H465</f>
        <v>0</v>
      </c>
      <c r="I486" s="61">
        <f t="shared" si="205"/>
        <v>0</v>
      </c>
      <c r="J486" s="61">
        <f t="shared" si="205"/>
        <v>0</v>
      </c>
      <c r="K486" s="61">
        <f t="shared" si="205"/>
        <v>0</v>
      </c>
      <c r="L486" s="61">
        <f t="shared" si="205"/>
        <v>0</v>
      </c>
      <c r="M486" s="61">
        <f t="shared" si="205"/>
        <v>0</v>
      </c>
      <c r="N486" s="61">
        <f>N484+N465</f>
        <v>0</v>
      </c>
      <c r="O486" s="61">
        <f>O484+O465</f>
        <v>0</v>
      </c>
      <c r="P486" s="61">
        <f>P484+P465</f>
        <v>0</v>
      </c>
      <c r="Q486" s="61">
        <f t="shared" ref="Q486:AB486" si="206">Q484+Q465</f>
        <v>0</v>
      </c>
      <c r="R486" s="61">
        <f t="shared" si="206"/>
        <v>1963504.0735617669</v>
      </c>
      <c r="S486" s="61">
        <f t="shared" si="206"/>
        <v>0</v>
      </c>
      <c r="T486" s="61">
        <f t="shared" si="206"/>
        <v>1857014.0576206709</v>
      </c>
      <c r="U486" s="61">
        <f t="shared" si="206"/>
        <v>2805242.9198604217</v>
      </c>
      <c r="V486" s="61">
        <f t="shared" si="206"/>
        <v>607913.578950066</v>
      </c>
      <c r="W486" s="61">
        <f t="shared" si="206"/>
        <v>896815.90948473196</v>
      </c>
      <c r="X486" s="61">
        <f t="shared" si="206"/>
        <v>169514.89924627161</v>
      </c>
      <c r="Y486" s="61">
        <f t="shared" si="206"/>
        <v>118550.6438408878</v>
      </c>
      <c r="Z486" s="61">
        <f t="shared" si="206"/>
        <v>42990.765535061459</v>
      </c>
      <c r="AA486" s="61">
        <f t="shared" si="206"/>
        <v>4175979.9089850918</v>
      </c>
      <c r="AB486" s="61">
        <f t="shared" si="206"/>
        <v>143442.24291502949</v>
      </c>
      <c r="AC486" s="61">
        <f>AC484+AC465</f>
        <v>0</v>
      </c>
      <c r="AD486" s="61">
        <f>AD484+AD465</f>
        <v>0</v>
      </c>
      <c r="AE486" s="61">
        <f>AE484+AE465</f>
        <v>0</v>
      </c>
      <c r="AF486" s="61">
        <f>SUM(H486:AE486)</f>
        <v>12780969</v>
      </c>
      <c r="AG486" s="56" t="str">
        <f>IF(ABS(AF486-F486)&lt;1,"ok","err")</f>
        <v>ok</v>
      </c>
    </row>
    <row r="487" spans="1:33">
      <c r="A487" s="58"/>
      <c r="B487" s="58"/>
      <c r="F487" s="76"/>
      <c r="G487" s="61"/>
      <c r="H487" s="61"/>
      <c r="I487" s="61"/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  <c r="AA487" s="61"/>
      <c r="AB487" s="61"/>
      <c r="AC487" s="61"/>
      <c r="AD487" s="61"/>
      <c r="AE487" s="61"/>
      <c r="AG487" s="56"/>
    </row>
    <row r="488" spans="1:33">
      <c r="A488" s="58" t="s">
        <v>111</v>
      </c>
      <c r="B488" s="58"/>
      <c r="F488" s="73">
        <f t="shared" ref="F488:M488" si="207">F486+F450</f>
        <v>15916386</v>
      </c>
      <c r="G488" s="61">
        <f t="shared" si="207"/>
        <v>0</v>
      </c>
      <c r="H488" s="61">
        <f t="shared" si="207"/>
        <v>0</v>
      </c>
      <c r="I488" s="61">
        <f t="shared" si="207"/>
        <v>0</v>
      </c>
      <c r="J488" s="61">
        <f t="shared" si="207"/>
        <v>0</v>
      </c>
      <c r="K488" s="61">
        <f t="shared" si="207"/>
        <v>0</v>
      </c>
      <c r="L488" s="61">
        <f t="shared" si="207"/>
        <v>0</v>
      </c>
      <c r="M488" s="61">
        <f t="shared" si="207"/>
        <v>0</v>
      </c>
      <c r="N488" s="61">
        <f>N486+N450</f>
        <v>3135417</v>
      </c>
      <c r="O488" s="61">
        <f>O486+O450</f>
        <v>0</v>
      </c>
      <c r="P488" s="61">
        <f>P486+P450</f>
        <v>0</v>
      </c>
      <c r="Q488" s="61">
        <f t="shared" ref="Q488:AB488" si="208">Q486+Q450</f>
        <v>0</v>
      </c>
      <c r="R488" s="61">
        <f t="shared" si="208"/>
        <v>1963504.0735617669</v>
      </c>
      <c r="S488" s="61">
        <f t="shared" si="208"/>
        <v>0</v>
      </c>
      <c r="T488" s="61">
        <f t="shared" si="208"/>
        <v>1857014.0576206709</v>
      </c>
      <c r="U488" s="61">
        <f t="shared" si="208"/>
        <v>2805242.9198604217</v>
      </c>
      <c r="V488" s="61">
        <f t="shared" si="208"/>
        <v>607913.578950066</v>
      </c>
      <c r="W488" s="61">
        <f t="shared" si="208"/>
        <v>896815.90948473196</v>
      </c>
      <c r="X488" s="61">
        <f t="shared" si="208"/>
        <v>169514.89924627161</v>
      </c>
      <c r="Y488" s="61">
        <f t="shared" si="208"/>
        <v>118550.6438408878</v>
      </c>
      <c r="Z488" s="61">
        <f t="shared" si="208"/>
        <v>42990.765535061459</v>
      </c>
      <c r="AA488" s="61">
        <f t="shared" si="208"/>
        <v>4175979.9089850918</v>
      </c>
      <c r="AB488" s="61">
        <f t="shared" si="208"/>
        <v>143442.24291502949</v>
      </c>
      <c r="AC488" s="61">
        <f>AC486+AC450</f>
        <v>0</v>
      </c>
      <c r="AD488" s="61">
        <f>AD486+AD450</f>
        <v>0</v>
      </c>
      <c r="AE488" s="61">
        <f>AE486+AE450</f>
        <v>0</v>
      </c>
      <c r="AF488" s="61">
        <f>SUM(H488:AE488)</f>
        <v>15916386</v>
      </c>
      <c r="AG488" s="56" t="str">
        <f>IF(ABS(AF488-F488)&lt;1,"ok","err")</f>
        <v>ok</v>
      </c>
    </row>
    <row r="489" spans="1:33">
      <c r="A489" s="58"/>
      <c r="B489" s="58"/>
      <c r="F489" s="76"/>
      <c r="G489" s="61"/>
      <c r="H489" s="61"/>
      <c r="I489" s="61"/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  <c r="AA489" s="61"/>
      <c r="AB489" s="61"/>
      <c r="AC489" s="61"/>
      <c r="AD489" s="61"/>
      <c r="AE489" s="61"/>
      <c r="AG489" s="56"/>
    </row>
    <row r="490" spans="1:33">
      <c r="A490" s="58" t="s">
        <v>340</v>
      </c>
      <c r="B490" s="58"/>
      <c r="C490" s="42" t="s">
        <v>74</v>
      </c>
      <c r="F490" s="73">
        <f>F488+F427+F434</f>
        <v>46834191</v>
      </c>
      <c r="G490" s="60">
        <f>G488+G434</f>
        <v>0</v>
      </c>
      <c r="H490" s="60">
        <f>H488+H427+H434</f>
        <v>6084771.3260635436</v>
      </c>
      <c r="I490" s="60">
        <f t="shared" ref="I490:AE490" si="209">I488+I427+I434</f>
        <v>6374183.0955313304</v>
      </c>
      <c r="J490" s="60">
        <f t="shared" si="209"/>
        <v>5239557.0106498227</v>
      </c>
      <c r="K490" s="60">
        <f t="shared" si="209"/>
        <v>13219293.567755304</v>
      </c>
      <c r="L490" s="60">
        <f t="shared" si="209"/>
        <v>0</v>
      </c>
      <c r="M490" s="60">
        <f t="shared" si="209"/>
        <v>0</v>
      </c>
      <c r="N490" s="60">
        <f t="shared" si="209"/>
        <v>3135417</v>
      </c>
      <c r="O490" s="60">
        <f t="shared" si="209"/>
        <v>0</v>
      </c>
      <c r="P490" s="60">
        <f t="shared" si="209"/>
        <v>0</v>
      </c>
      <c r="Q490" s="60">
        <f t="shared" si="209"/>
        <v>0</v>
      </c>
      <c r="R490" s="60">
        <f t="shared" si="209"/>
        <v>1963504.0735617669</v>
      </c>
      <c r="S490" s="60">
        <f t="shared" si="209"/>
        <v>0</v>
      </c>
      <c r="T490" s="60">
        <f t="shared" si="209"/>
        <v>1857014.0576206709</v>
      </c>
      <c r="U490" s="60">
        <f t="shared" si="209"/>
        <v>2805242.9198604217</v>
      </c>
      <c r="V490" s="60">
        <f t="shared" si="209"/>
        <v>607913.578950066</v>
      </c>
      <c r="W490" s="60">
        <f t="shared" si="209"/>
        <v>896815.90948473196</v>
      </c>
      <c r="X490" s="60">
        <f t="shared" si="209"/>
        <v>169514.89924627161</v>
      </c>
      <c r="Y490" s="60">
        <f t="shared" si="209"/>
        <v>118550.6438408878</v>
      </c>
      <c r="Z490" s="60">
        <f t="shared" si="209"/>
        <v>42990.765535061459</v>
      </c>
      <c r="AA490" s="60">
        <f t="shared" si="209"/>
        <v>4175979.9089850918</v>
      </c>
      <c r="AB490" s="60">
        <f t="shared" si="209"/>
        <v>143442.24291502949</v>
      </c>
      <c r="AC490" s="60">
        <f t="shared" si="209"/>
        <v>0</v>
      </c>
      <c r="AD490" s="60">
        <f t="shared" si="209"/>
        <v>0</v>
      </c>
      <c r="AE490" s="60">
        <f t="shared" si="209"/>
        <v>0</v>
      </c>
      <c r="AF490" s="61">
        <f>SUM(H490:AE490)</f>
        <v>46834190.999999993</v>
      </c>
      <c r="AG490" s="56" t="str">
        <f>IF(ABS(AF490-F490)&lt;1,"ok","err")</f>
        <v>ok</v>
      </c>
    </row>
    <row r="491" spans="1:33" ht="15">
      <c r="A491" s="63"/>
      <c r="B491" s="58"/>
      <c r="F491" s="76"/>
      <c r="H491" s="61"/>
      <c r="I491" s="61"/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  <c r="AD491" s="61"/>
      <c r="AE491" s="61"/>
      <c r="AG491" s="56"/>
    </row>
    <row r="492" spans="1:33" ht="15">
      <c r="A492" s="63" t="s">
        <v>1025</v>
      </c>
      <c r="B492" s="58"/>
      <c r="F492" s="76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  <c r="AE492" s="61"/>
      <c r="AG492" s="56"/>
    </row>
    <row r="493" spans="1:33">
      <c r="A493" s="58">
        <v>901</v>
      </c>
      <c r="B493" s="58" t="s">
        <v>1026</v>
      </c>
      <c r="C493" s="42" t="s">
        <v>75</v>
      </c>
      <c r="D493" s="42" t="s">
        <v>662</v>
      </c>
      <c r="F493" s="73">
        <v>869231.40000000014</v>
      </c>
      <c r="H493" s="61">
        <f t="shared" ref="H493:Q497" si="210">IF(VLOOKUP($D493,$C$6:$AE$653,H$2,)=0,0,((VLOOKUP($D493,$C$6:$AE$653,H$2,)/VLOOKUP($D493,$C$6:$AE$653,4,))*$F493))</f>
        <v>0</v>
      </c>
      <c r="I493" s="61">
        <f t="shared" si="210"/>
        <v>0</v>
      </c>
      <c r="J493" s="61">
        <f t="shared" si="210"/>
        <v>0</v>
      </c>
      <c r="K493" s="61">
        <f t="shared" si="210"/>
        <v>0</v>
      </c>
      <c r="L493" s="61">
        <f t="shared" si="210"/>
        <v>0</v>
      </c>
      <c r="M493" s="61">
        <f t="shared" si="210"/>
        <v>0</v>
      </c>
      <c r="N493" s="61">
        <f t="shared" si="210"/>
        <v>0</v>
      </c>
      <c r="O493" s="61">
        <f t="shared" si="210"/>
        <v>0</v>
      </c>
      <c r="P493" s="61">
        <f t="shared" si="210"/>
        <v>0</v>
      </c>
      <c r="Q493" s="61">
        <f t="shared" si="210"/>
        <v>0</v>
      </c>
      <c r="R493" s="61">
        <f t="shared" ref="R493:AE497" si="211">IF(VLOOKUP($D493,$C$6:$AE$653,R$2,)=0,0,((VLOOKUP($D493,$C$6:$AE$653,R$2,)/VLOOKUP($D493,$C$6:$AE$653,4,))*$F493))</f>
        <v>0</v>
      </c>
      <c r="S493" s="61">
        <f t="shared" si="211"/>
        <v>0</v>
      </c>
      <c r="T493" s="61">
        <f t="shared" si="211"/>
        <v>0</v>
      </c>
      <c r="U493" s="61">
        <f t="shared" si="211"/>
        <v>0</v>
      </c>
      <c r="V493" s="61">
        <f t="shared" si="211"/>
        <v>0</v>
      </c>
      <c r="W493" s="61">
        <f t="shared" si="211"/>
        <v>0</v>
      </c>
      <c r="X493" s="61">
        <f t="shared" si="211"/>
        <v>0</v>
      </c>
      <c r="Y493" s="61">
        <f t="shared" si="211"/>
        <v>0</v>
      </c>
      <c r="Z493" s="61">
        <f t="shared" si="211"/>
        <v>0</v>
      </c>
      <c r="AA493" s="61">
        <f t="shared" si="211"/>
        <v>0</v>
      </c>
      <c r="AB493" s="61">
        <f t="shared" si="211"/>
        <v>0</v>
      </c>
      <c r="AC493" s="61">
        <f t="shared" si="211"/>
        <v>869231.40000000014</v>
      </c>
      <c r="AD493" s="61">
        <f t="shared" si="211"/>
        <v>0</v>
      </c>
      <c r="AE493" s="61">
        <f t="shared" si="211"/>
        <v>0</v>
      </c>
      <c r="AF493" s="61">
        <f>SUM(H493:AE493)</f>
        <v>869231.40000000014</v>
      </c>
      <c r="AG493" s="56" t="str">
        <f>IF(ABS(AF493-F493)&lt;1,"ok","err")</f>
        <v>ok</v>
      </c>
    </row>
    <row r="494" spans="1:33">
      <c r="A494" s="58">
        <v>902</v>
      </c>
      <c r="B494" s="58" t="s">
        <v>1029</v>
      </c>
      <c r="C494" s="42" t="s">
        <v>76</v>
      </c>
      <c r="D494" s="42" t="s">
        <v>662</v>
      </c>
      <c r="F494" s="76">
        <v>340095.28</v>
      </c>
      <c r="H494" s="61">
        <f t="shared" si="210"/>
        <v>0</v>
      </c>
      <c r="I494" s="61">
        <f t="shared" si="210"/>
        <v>0</v>
      </c>
      <c r="J494" s="61">
        <f t="shared" si="210"/>
        <v>0</v>
      </c>
      <c r="K494" s="61">
        <f t="shared" si="210"/>
        <v>0</v>
      </c>
      <c r="L494" s="61">
        <f t="shared" si="210"/>
        <v>0</v>
      </c>
      <c r="M494" s="61">
        <f t="shared" si="210"/>
        <v>0</v>
      </c>
      <c r="N494" s="61">
        <f t="shared" si="210"/>
        <v>0</v>
      </c>
      <c r="O494" s="61">
        <f t="shared" si="210"/>
        <v>0</v>
      </c>
      <c r="P494" s="61">
        <f t="shared" si="210"/>
        <v>0</v>
      </c>
      <c r="Q494" s="61">
        <f t="shared" si="210"/>
        <v>0</v>
      </c>
      <c r="R494" s="61">
        <f t="shared" si="211"/>
        <v>0</v>
      </c>
      <c r="S494" s="61">
        <f t="shared" si="211"/>
        <v>0</v>
      </c>
      <c r="T494" s="61">
        <f t="shared" si="211"/>
        <v>0</v>
      </c>
      <c r="U494" s="61">
        <f t="shared" si="211"/>
        <v>0</v>
      </c>
      <c r="V494" s="61">
        <f t="shared" si="211"/>
        <v>0</v>
      </c>
      <c r="W494" s="61">
        <f t="shared" si="211"/>
        <v>0</v>
      </c>
      <c r="X494" s="61">
        <f t="shared" si="211"/>
        <v>0</v>
      </c>
      <c r="Y494" s="61">
        <f t="shared" si="211"/>
        <v>0</v>
      </c>
      <c r="Z494" s="61">
        <f t="shared" si="211"/>
        <v>0</v>
      </c>
      <c r="AA494" s="61">
        <f t="shared" si="211"/>
        <v>0</v>
      </c>
      <c r="AB494" s="61">
        <f t="shared" si="211"/>
        <v>0</v>
      </c>
      <c r="AC494" s="61">
        <f t="shared" si="211"/>
        <v>340095.28</v>
      </c>
      <c r="AD494" s="61">
        <f t="shared" si="211"/>
        <v>0</v>
      </c>
      <c r="AE494" s="61">
        <f t="shared" si="211"/>
        <v>0</v>
      </c>
      <c r="AF494" s="61">
        <f>SUM(H494:AE494)</f>
        <v>340095.28</v>
      </c>
      <c r="AG494" s="56" t="str">
        <f>IF(ABS(AF494-F494)&lt;1,"ok","err")</f>
        <v>ok</v>
      </c>
    </row>
    <row r="495" spans="1:33">
      <c r="A495" s="58">
        <v>903</v>
      </c>
      <c r="B495" s="58" t="s">
        <v>29</v>
      </c>
      <c r="C495" s="42" t="s">
        <v>77</v>
      </c>
      <c r="D495" s="42" t="s">
        <v>662</v>
      </c>
      <c r="F495" s="76">
        <v>3084679.3600000008</v>
      </c>
      <c r="H495" s="61">
        <f t="shared" si="210"/>
        <v>0</v>
      </c>
      <c r="I495" s="61">
        <f t="shared" si="210"/>
        <v>0</v>
      </c>
      <c r="J495" s="61">
        <f t="shared" si="210"/>
        <v>0</v>
      </c>
      <c r="K495" s="61">
        <f t="shared" si="210"/>
        <v>0</v>
      </c>
      <c r="L495" s="61">
        <f t="shared" si="210"/>
        <v>0</v>
      </c>
      <c r="M495" s="61">
        <f t="shared" si="210"/>
        <v>0</v>
      </c>
      <c r="N495" s="61">
        <f t="shared" si="210"/>
        <v>0</v>
      </c>
      <c r="O495" s="61">
        <f t="shared" si="210"/>
        <v>0</v>
      </c>
      <c r="P495" s="61">
        <f t="shared" si="210"/>
        <v>0</v>
      </c>
      <c r="Q495" s="61">
        <f t="shared" si="210"/>
        <v>0</v>
      </c>
      <c r="R495" s="61">
        <f t="shared" si="211"/>
        <v>0</v>
      </c>
      <c r="S495" s="61">
        <f t="shared" si="211"/>
        <v>0</v>
      </c>
      <c r="T495" s="61">
        <f t="shared" si="211"/>
        <v>0</v>
      </c>
      <c r="U495" s="61">
        <f t="shared" si="211"/>
        <v>0</v>
      </c>
      <c r="V495" s="61">
        <f t="shared" si="211"/>
        <v>0</v>
      </c>
      <c r="W495" s="61">
        <f t="shared" si="211"/>
        <v>0</v>
      </c>
      <c r="X495" s="61">
        <f t="shared" si="211"/>
        <v>0</v>
      </c>
      <c r="Y495" s="61">
        <f t="shared" si="211"/>
        <v>0</v>
      </c>
      <c r="Z495" s="61">
        <f t="shared" si="211"/>
        <v>0</v>
      </c>
      <c r="AA495" s="61">
        <f t="shared" si="211"/>
        <v>0</v>
      </c>
      <c r="AB495" s="61">
        <f t="shared" si="211"/>
        <v>0</v>
      </c>
      <c r="AC495" s="61">
        <f t="shared" si="211"/>
        <v>3084679.3600000008</v>
      </c>
      <c r="AD495" s="61">
        <f t="shared" si="211"/>
        <v>0</v>
      </c>
      <c r="AE495" s="61">
        <f t="shared" si="211"/>
        <v>0</v>
      </c>
      <c r="AF495" s="61">
        <f>SUM(H495:AE495)</f>
        <v>3084679.3600000008</v>
      </c>
      <c r="AG495" s="56" t="str">
        <f>IF(ABS(AF495-F495)&lt;1,"ok","err")</f>
        <v>ok</v>
      </c>
    </row>
    <row r="496" spans="1:33">
      <c r="A496" s="58">
        <v>904</v>
      </c>
      <c r="B496" s="58" t="s">
        <v>1032</v>
      </c>
      <c r="C496" s="42" t="s">
        <v>78</v>
      </c>
      <c r="D496" s="42" t="s">
        <v>662</v>
      </c>
      <c r="F496" s="76">
        <v>0</v>
      </c>
      <c r="H496" s="61">
        <f t="shared" si="210"/>
        <v>0</v>
      </c>
      <c r="I496" s="61">
        <f t="shared" si="210"/>
        <v>0</v>
      </c>
      <c r="J496" s="61">
        <f t="shared" si="210"/>
        <v>0</v>
      </c>
      <c r="K496" s="61">
        <f t="shared" si="210"/>
        <v>0</v>
      </c>
      <c r="L496" s="61">
        <f t="shared" si="210"/>
        <v>0</v>
      </c>
      <c r="M496" s="61">
        <f t="shared" si="210"/>
        <v>0</v>
      </c>
      <c r="N496" s="61">
        <f t="shared" si="210"/>
        <v>0</v>
      </c>
      <c r="O496" s="61">
        <f t="shared" si="210"/>
        <v>0</v>
      </c>
      <c r="P496" s="61">
        <f t="shared" si="210"/>
        <v>0</v>
      </c>
      <c r="Q496" s="61">
        <f t="shared" si="210"/>
        <v>0</v>
      </c>
      <c r="R496" s="61">
        <f t="shared" si="211"/>
        <v>0</v>
      </c>
      <c r="S496" s="61">
        <f t="shared" si="211"/>
        <v>0</v>
      </c>
      <c r="T496" s="61">
        <f t="shared" si="211"/>
        <v>0</v>
      </c>
      <c r="U496" s="61">
        <f t="shared" si="211"/>
        <v>0</v>
      </c>
      <c r="V496" s="61">
        <f t="shared" si="211"/>
        <v>0</v>
      </c>
      <c r="W496" s="61">
        <f t="shared" si="211"/>
        <v>0</v>
      </c>
      <c r="X496" s="61">
        <f t="shared" si="211"/>
        <v>0</v>
      </c>
      <c r="Y496" s="61">
        <f t="shared" si="211"/>
        <v>0</v>
      </c>
      <c r="Z496" s="61">
        <f t="shared" si="211"/>
        <v>0</v>
      </c>
      <c r="AA496" s="61">
        <f t="shared" si="211"/>
        <v>0</v>
      </c>
      <c r="AB496" s="61">
        <f t="shared" si="211"/>
        <v>0</v>
      </c>
      <c r="AC496" s="61">
        <f t="shared" si="211"/>
        <v>0</v>
      </c>
      <c r="AD496" s="61">
        <f t="shared" si="211"/>
        <v>0</v>
      </c>
      <c r="AE496" s="61">
        <f t="shared" si="211"/>
        <v>0</v>
      </c>
      <c r="AF496" s="61">
        <f>SUM(H496:AE496)</f>
        <v>0</v>
      </c>
      <c r="AG496" s="56" t="str">
        <f>IF(ABS(AF496-F496)&lt;1,"ok","err")</f>
        <v>ok</v>
      </c>
    </row>
    <row r="497" spans="1:33">
      <c r="A497" s="58">
        <v>905</v>
      </c>
      <c r="B497" s="58" t="s">
        <v>30</v>
      </c>
      <c r="C497" s="42" t="s">
        <v>77</v>
      </c>
      <c r="D497" s="42" t="s">
        <v>662</v>
      </c>
      <c r="F497" s="76">
        <v>0</v>
      </c>
      <c r="H497" s="61">
        <f t="shared" si="210"/>
        <v>0</v>
      </c>
      <c r="I497" s="61">
        <f t="shared" si="210"/>
        <v>0</v>
      </c>
      <c r="J497" s="61">
        <f t="shared" si="210"/>
        <v>0</v>
      </c>
      <c r="K497" s="61">
        <f t="shared" si="210"/>
        <v>0</v>
      </c>
      <c r="L497" s="61">
        <f t="shared" si="210"/>
        <v>0</v>
      </c>
      <c r="M497" s="61">
        <f t="shared" si="210"/>
        <v>0</v>
      </c>
      <c r="N497" s="61">
        <f t="shared" si="210"/>
        <v>0</v>
      </c>
      <c r="O497" s="61">
        <f t="shared" si="210"/>
        <v>0</v>
      </c>
      <c r="P497" s="61">
        <f t="shared" si="210"/>
        <v>0</v>
      </c>
      <c r="Q497" s="61">
        <f t="shared" si="210"/>
        <v>0</v>
      </c>
      <c r="R497" s="61">
        <f t="shared" si="211"/>
        <v>0</v>
      </c>
      <c r="S497" s="61">
        <f t="shared" si="211"/>
        <v>0</v>
      </c>
      <c r="T497" s="61">
        <f t="shared" si="211"/>
        <v>0</v>
      </c>
      <c r="U497" s="61">
        <f t="shared" si="211"/>
        <v>0</v>
      </c>
      <c r="V497" s="61">
        <f t="shared" si="211"/>
        <v>0</v>
      </c>
      <c r="W497" s="61">
        <f t="shared" si="211"/>
        <v>0</v>
      </c>
      <c r="X497" s="61">
        <f t="shared" si="211"/>
        <v>0</v>
      </c>
      <c r="Y497" s="61">
        <f t="shared" si="211"/>
        <v>0</v>
      </c>
      <c r="Z497" s="61">
        <f t="shared" si="211"/>
        <v>0</v>
      </c>
      <c r="AA497" s="61">
        <f t="shared" si="211"/>
        <v>0</v>
      </c>
      <c r="AB497" s="61">
        <f t="shared" si="211"/>
        <v>0</v>
      </c>
      <c r="AC497" s="61">
        <f t="shared" si="211"/>
        <v>0</v>
      </c>
      <c r="AD497" s="61">
        <f t="shared" si="211"/>
        <v>0</v>
      </c>
      <c r="AE497" s="61">
        <f t="shared" si="211"/>
        <v>0</v>
      </c>
      <c r="AF497" s="61">
        <f>SUM(H497:AE497)</f>
        <v>0</v>
      </c>
      <c r="AG497" s="56" t="str">
        <f>IF(ABS(AF497-F497)&lt;1,"ok","err")</f>
        <v>ok</v>
      </c>
    </row>
    <row r="498" spans="1:33" ht="15">
      <c r="A498" s="63"/>
      <c r="B498" s="58"/>
      <c r="F498" s="76"/>
      <c r="H498" s="61"/>
      <c r="I498" s="61"/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  <c r="AA498" s="61"/>
      <c r="AB498" s="61"/>
      <c r="AC498" s="61"/>
      <c r="AD498" s="61"/>
      <c r="AE498" s="61"/>
      <c r="AF498" s="61"/>
      <c r="AG498" s="56"/>
    </row>
    <row r="499" spans="1:33">
      <c r="A499" s="58" t="s">
        <v>112</v>
      </c>
      <c r="B499" s="58"/>
      <c r="C499" s="42" t="s">
        <v>79</v>
      </c>
      <c r="F499" s="73">
        <f>SUM(F493:F498)</f>
        <v>4294006.040000001</v>
      </c>
      <c r="G499" s="60">
        <f>SUM(G493:G498)</f>
        <v>0</v>
      </c>
      <c r="H499" s="60">
        <f t="shared" ref="H499:M499" si="212">SUM(H493:H498)</f>
        <v>0</v>
      </c>
      <c r="I499" s="60">
        <f t="shared" si="212"/>
        <v>0</v>
      </c>
      <c r="J499" s="60">
        <f t="shared" si="212"/>
        <v>0</v>
      </c>
      <c r="K499" s="60">
        <f t="shared" si="212"/>
        <v>0</v>
      </c>
      <c r="L499" s="60">
        <f t="shared" si="212"/>
        <v>0</v>
      </c>
      <c r="M499" s="60">
        <f t="shared" si="212"/>
        <v>0</v>
      </c>
      <c r="N499" s="60">
        <f>SUM(N493:N498)</f>
        <v>0</v>
      </c>
      <c r="O499" s="60">
        <f>SUM(O493:O498)</f>
        <v>0</v>
      </c>
      <c r="P499" s="60">
        <f>SUM(P493:P498)</f>
        <v>0</v>
      </c>
      <c r="Q499" s="60">
        <f t="shared" ref="Q499:AB499" si="213">SUM(Q493:Q498)</f>
        <v>0</v>
      </c>
      <c r="R499" s="60">
        <f t="shared" si="213"/>
        <v>0</v>
      </c>
      <c r="S499" s="60">
        <f t="shared" si="213"/>
        <v>0</v>
      </c>
      <c r="T499" s="60">
        <f t="shared" si="213"/>
        <v>0</v>
      </c>
      <c r="U499" s="60">
        <f t="shared" si="213"/>
        <v>0</v>
      </c>
      <c r="V499" s="60">
        <f t="shared" si="213"/>
        <v>0</v>
      </c>
      <c r="W499" s="60">
        <f t="shared" si="213"/>
        <v>0</v>
      </c>
      <c r="X499" s="60">
        <f t="shared" si="213"/>
        <v>0</v>
      </c>
      <c r="Y499" s="60">
        <f t="shared" si="213"/>
        <v>0</v>
      </c>
      <c r="Z499" s="60">
        <f t="shared" si="213"/>
        <v>0</v>
      </c>
      <c r="AA499" s="60">
        <f t="shared" si="213"/>
        <v>0</v>
      </c>
      <c r="AB499" s="60">
        <f t="shared" si="213"/>
        <v>0</v>
      </c>
      <c r="AC499" s="60">
        <f>SUM(AC493:AC498)</f>
        <v>4294006.040000001</v>
      </c>
      <c r="AD499" s="60">
        <f>SUM(AD493:AD498)</f>
        <v>0</v>
      </c>
      <c r="AE499" s="60">
        <f>SUM(AE493:AE498)</f>
        <v>0</v>
      </c>
      <c r="AF499" s="61">
        <f>SUM(H499:AE499)</f>
        <v>4294006.040000001</v>
      </c>
      <c r="AG499" s="56" t="str">
        <f>IF(ABS(AF499-F499)&lt;1,"ok","err")</f>
        <v>ok</v>
      </c>
    </row>
    <row r="500" spans="1:33">
      <c r="A500" s="58"/>
      <c r="B500" s="58"/>
      <c r="F500" s="76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  <c r="AC500" s="61"/>
      <c r="AD500" s="61"/>
      <c r="AE500" s="61"/>
      <c r="AG500" s="56"/>
    </row>
    <row r="501" spans="1:33" ht="15">
      <c r="A501" s="63" t="s">
        <v>1036</v>
      </c>
      <c r="B501" s="58"/>
      <c r="F501" s="76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  <c r="AA501" s="61"/>
      <c r="AB501" s="61"/>
      <c r="AC501" s="61"/>
      <c r="AD501" s="61"/>
      <c r="AE501" s="61"/>
      <c r="AG501" s="56"/>
    </row>
    <row r="502" spans="1:33">
      <c r="A502" s="58">
        <v>907</v>
      </c>
      <c r="B502" s="58" t="s">
        <v>1157</v>
      </c>
      <c r="C502" s="42" t="s">
        <v>80</v>
      </c>
      <c r="D502" s="42" t="s">
        <v>663</v>
      </c>
      <c r="F502" s="73">
        <v>262520.7</v>
      </c>
      <c r="H502" s="61">
        <f t="shared" ref="H502:Q512" si="214">IF(VLOOKUP($D502,$C$6:$AE$653,H$2,)=0,0,((VLOOKUP($D502,$C$6:$AE$653,H$2,)/VLOOKUP($D502,$C$6:$AE$653,4,))*$F502))</f>
        <v>0</v>
      </c>
      <c r="I502" s="61">
        <f t="shared" si="214"/>
        <v>0</v>
      </c>
      <c r="J502" s="61">
        <f t="shared" si="214"/>
        <v>0</v>
      </c>
      <c r="K502" s="61">
        <f t="shared" si="214"/>
        <v>0</v>
      </c>
      <c r="L502" s="61">
        <f t="shared" si="214"/>
        <v>0</v>
      </c>
      <c r="M502" s="61">
        <f t="shared" si="214"/>
        <v>0</v>
      </c>
      <c r="N502" s="61">
        <f t="shared" si="214"/>
        <v>0</v>
      </c>
      <c r="O502" s="61">
        <f t="shared" si="214"/>
        <v>0</v>
      </c>
      <c r="P502" s="61">
        <f t="shared" si="214"/>
        <v>0</v>
      </c>
      <c r="Q502" s="61">
        <f t="shared" si="214"/>
        <v>0</v>
      </c>
      <c r="R502" s="61">
        <f t="shared" ref="R502:AE512" si="215">IF(VLOOKUP($D502,$C$6:$AE$653,R$2,)=0,0,((VLOOKUP($D502,$C$6:$AE$653,R$2,)/VLOOKUP($D502,$C$6:$AE$653,4,))*$F502))</f>
        <v>0</v>
      </c>
      <c r="S502" s="61">
        <f t="shared" si="215"/>
        <v>0</v>
      </c>
      <c r="T502" s="61">
        <f t="shared" si="215"/>
        <v>0</v>
      </c>
      <c r="U502" s="61">
        <f t="shared" si="215"/>
        <v>0</v>
      </c>
      <c r="V502" s="61">
        <f t="shared" si="215"/>
        <v>0</v>
      </c>
      <c r="W502" s="61">
        <f t="shared" si="215"/>
        <v>0</v>
      </c>
      <c r="X502" s="61">
        <f t="shared" si="215"/>
        <v>0</v>
      </c>
      <c r="Y502" s="61">
        <f t="shared" si="215"/>
        <v>0</v>
      </c>
      <c r="Z502" s="61">
        <f t="shared" si="215"/>
        <v>0</v>
      </c>
      <c r="AA502" s="61">
        <f t="shared" si="215"/>
        <v>0</v>
      </c>
      <c r="AB502" s="61">
        <f t="shared" si="215"/>
        <v>0</v>
      </c>
      <c r="AC502" s="61">
        <f t="shared" si="215"/>
        <v>0</v>
      </c>
      <c r="AD502" s="61">
        <f t="shared" si="215"/>
        <v>262520.7</v>
      </c>
      <c r="AE502" s="61">
        <f t="shared" si="215"/>
        <v>0</v>
      </c>
      <c r="AF502" s="61">
        <f t="shared" ref="AF502:AF512" si="216">SUM(H502:AE502)</f>
        <v>262520.7</v>
      </c>
      <c r="AG502" s="56" t="str">
        <f t="shared" ref="AG502:AG512" si="217">IF(ABS(AF502-F502)&lt;1,"ok","err")</f>
        <v>ok</v>
      </c>
    </row>
    <row r="503" spans="1:33">
      <c r="A503" s="58">
        <v>908</v>
      </c>
      <c r="B503" s="58" t="s">
        <v>1039</v>
      </c>
      <c r="C503" s="42" t="s">
        <v>81</v>
      </c>
      <c r="D503" s="42" t="s">
        <v>663</v>
      </c>
      <c r="F503" s="76">
        <v>916351.68</v>
      </c>
      <c r="H503" s="61">
        <f t="shared" si="214"/>
        <v>0</v>
      </c>
      <c r="I503" s="61">
        <f t="shared" si="214"/>
        <v>0</v>
      </c>
      <c r="J503" s="61">
        <f t="shared" si="214"/>
        <v>0</v>
      </c>
      <c r="K503" s="61">
        <f t="shared" si="214"/>
        <v>0</v>
      </c>
      <c r="L503" s="61">
        <f t="shared" si="214"/>
        <v>0</v>
      </c>
      <c r="M503" s="61">
        <f t="shared" si="214"/>
        <v>0</v>
      </c>
      <c r="N503" s="61">
        <f t="shared" si="214"/>
        <v>0</v>
      </c>
      <c r="O503" s="61">
        <f t="shared" si="214"/>
        <v>0</v>
      </c>
      <c r="P503" s="61">
        <f t="shared" si="214"/>
        <v>0</v>
      </c>
      <c r="Q503" s="61">
        <f t="shared" si="214"/>
        <v>0</v>
      </c>
      <c r="R503" s="61">
        <f t="shared" si="215"/>
        <v>0</v>
      </c>
      <c r="S503" s="61">
        <f t="shared" si="215"/>
        <v>0</v>
      </c>
      <c r="T503" s="61">
        <f t="shared" si="215"/>
        <v>0</v>
      </c>
      <c r="U503" s="61">
        <f t="shared" si="215"/>
        <v>0</v>
      </c>
      <c r="V503" s="61">
        <f t="shared" si="215"/>
        <v>0</v>
      </c>
      <c r="W503" s="61">
        <f t="shared" si="215"/>
        <v>0</v>
      </c>
      <c r="X503" s="61">
        <f t="shared" si="215"/>
        <v>0</v>
      </c>
      <c r="Y503" s="61">
        <f t="shared" si="215"/>
        <v>0</v>
      </c>
      <c r="Z503" s="61">
        <f t="shared" si="215"/>
        <v>0</v>
      </c>
      <c r="AA503" s="61">
        <f t="shared" si="215"/>
        <v>0</v>
      </c>
      <c r="AB503" s="61">
        <f t="shared" si="215"/>
        <v>0</v>
      </c>
      <c r="AC503" s="61">
        <f t="shared" si="215"/>
        <v>0</v>
      </c>
      <c r="AD503" s="61">
        <f t="shared" si="215"/>
        <v>916351.68</v>
      </c>
      <c r="AE503" s="61">
        <f t="shared" si="215"/>
        <v>0</v>
      </c>
      <c r="AF503" s="61">
        <f t="shared" si="216"/>
        <v>916351.68</v>
      </c>
      <c r="AG503" s="56" t="str">
        <f t="shared" si="217"/>
        <v>ok</v>
      </c>
    </row>
    <row r="504" spans="1:33">
      <c r="A504" s="58">
        <v>908</v>
      </c>
      <c r="B504" s="58" t="s">
        <v>31</v>
      </c>
      <c r="C504" s="42" t="s">
        <v>82</v>
      </c>
      <c r="D504" s="42" t="s">
        <v>663</v>
      </c>
      <c r="F504" s="76"/>
      <c r="H504" s="61">
        <f t="shared" si="214"/>
        <v>0</v>
      </c>
      <c r="I504" s="61">
        <f t="shared" si="214"/>
        <v>0</v>
      </c>
      <c r="J504" s="61">
        <f t="shared" si="214"/>
        <v>0</v>
      </c>
      <c r="K504" s="61">
        <f t="shared" si="214"/>
        <v>0</v>
      </c>
      <c r="L504" s="61">
        <f t="shared" si="214"/>
        <v>0</v>
      </c>
      <c r="M504" s="61">
        <f t="shared" si="214"/>
        <v>0</v>
      </c>
      <c r="N504" s="61">
        <f t="shared" si="214"/>
        <v>0</v>
      </c>
      <c r="O504" s="61">
        <f t="shared" si="214"/>
        <v>0</v>
      </c>
      <c r="P504" s="61">
        <f t="shared" si="214"/>
        <v>0</v>
      </c>
      <c r="Q504" s="61">
        <f t="shared" si="214"/>
        <v>0</v>
      </c>
      <c r="R504" s="61">
        <f t="shared" si="215"/>
        <v>0</v>
      </c>
      <c r="S504" s="61">
        <f t="shared" si="215"/>
        <v>0</v>
      </c>
      <c r="T504" s="61">
        <f t="shared" si="215"/>
        <v>0</v>
      </c>
      <c r="U504" s="61">
        <f t="shared" si="215"/>
        <v>0</v>
      </c>
      <c r="V504" s="61">
        <f t="shared" si="215"/>
        <v>0</v>
      </c>
      <c r="W504" s="61">
        <f t="shared" si="215"/>
        <v>0</v>
      </c>
      <c r="X504" s="61">
        <f t="shared" si="215"/>
        <v>0</v>
      </c>
      <c r="Y504" s="61">
        <f t="shared" si="215"/>
        <v>0</v>
      </c>
      <c r="Z504" s="61">
        <f t="shared" si="215"/>
        <v>0</v>
      </c>
      <c r="AA504" s="61">
        <f t="shared" si="215"/>
        <v>0</v>
      </c>
      <c r="AB504" s="61">
        <f t="shared" si="215"/>
        <v>0</v>
      </c>
      <c r="AC504" s="61">
        <f t="shared" si="215"/>
        <v>0</v>
      </c>
      <c r="AD504" s="61">
        <f t="shared" si="215"/>
        <v>0</v>
      </c>
      <c r="AE504" s="61">
        <f t="shared" si="215"/>
        <v>0</v>
      </c>
      <c r="AF504" s="61">
        <f t="shared" si="216"/>
        <v>0</v>
      </c>
      <c r="AG504" s="56" t="str">
        <f t="shared" si="217"/>
        <v>ok</v>
      </c>
    </row>
    <row r="505" spans="1:33">
      <c r="A505" s="58">
        <v>909</v>
      </c>
      <c r="B505" s="58" t="s">
        <v>1041</v>
      </c>
      <c r="C505" s="42" t="s">
        <v>83</v>
      </c>
      <c r="D505" s="42" t="s">
        <v>663</v>
      </c>
      <c r="F505" s="76"/>
      <c r="H505" s="61">
        <f t="shared" si="214"/>
        <v>0</v>
      </c>
      <c r="I505" s="61">
        <f t="shared" si="214"/>
        <v>0</v>
      </c>
      <c r="J505" s="61">
        <f t="shared" si="214"/>
        <v>0</v>
      </c>
      <c r="K505" s="61">
        <f t="shared" si="214"/>
        <v>0</v>
      </c>
      <c r="L505" s="61">
        <f t="shared" si="214"/>
        <v>0</v>
      </c>
      <c r="M505" s="61">
        <f t="shared" si="214"/>
        <v>0</v>
      </c>
      <c r="N505" s="61">
        <f t="shared" si="214"/>
        <v>0</v>
      </c>
      <c r="O505" s="61">
        <f t="shared" si="214"/>
        <v>0</v>
      </c>
      <c r="P505" s="61">
        <f t="shared" si="214"/>
        <v>0</v>
      </c>
      <c r="Q505" s="61">
        <f t="shared" si="214"/>
        <v>0</v>
      </c>
      <c r="R505" s="61">
        <f t="shared" si="215"/>
        <v>0</v>
      </c>
      <c r="S505" s="61">
        <f t="shared" si="215"/>
        <v>0</v>
      </c>
      <c r="T505" s="61">
        <f t="shared" si="215"/>
        <v>0</v>
      </c>
      <c r="U505" s="61">
        <f t="shared" si="215"/>
        <v>0</v>
      </c>
      <c r="V505" s="61">
        <f t="shared" si="215"/>
        <v>0</v>
      </c>
      <c r="W505" s="61">
        <f t="shared" si="215"/>
        <v>0</v>
      </c>
      <c r="X505" s="61">
        <f t="shared" si="215"/>
        <v>0</v>
      </c>
      <c r="Y505" s="61">
        <f t="shared" si="215"/>
        <v>0</v>
      </c>
      <c r="Z505" s="61">
        <f t="shared" si="215"/>
        <v>0</v>
      </c>
      <c r="AA505" s="61">
        <f t="shared" si="215"/>
        <v>0</v>
      </c>
      <c r="AB505" s="61">
        <f t="shared" si="215"/>
        <v>0</v>
      </c>
      <c r="AC505" s="61">
        <f t="shared" si="215"/>
        <v>0</v>
      </c>
      <c r="AD505" s="61">
        <f t="shared" si="215"/>
        <v>0</v>
      </c>
      <c r="AE505" s="61">
        <f t="shared" si="215"/>
        <v>0</v>
      </c>
      <c r="AF505" s="61">
        <f t="shared" si="216"/>
        <v>0</v>
      </c>
      <c r="AG505" s="56" t="str">
        <f t="shared" si="217"/>
        <v>ok</v>
      </c>
    </row>
    <row r="506" spans="1:33">
      <c r="A506" s="58">
        <v>909</v>
      </c>
      <c r="B506" s="58" t="s">
        <v>33</v>
      </c>
      <c r="C506" s="42" t="s">
        <v>84</v>
      </c>
      <c r="D506" s="42" t="s">
        <v>663</v>
      </c>
      <c r="F506" s="76"/>
      <c r="H506" s="61">
        <f t="shared" si="214"/>
        <v>0</v>
      </c>
      <c r="I506" s="61">
        <f t="shared" si="214"/>
        <v>0</v>
      </c>
      <c r="J506" s="61">
        <f t="shared" si="214"/>
        <v>0</v>
      </c>
      <c r="K506" s="61">
        <f t="shared" si="214"/>
        <v>0</v>
      </c>
      <c r="L506" s="61">
        <f t="shared" si="214"/>
        <v>0</v>
      </c>
      <c r="M506" s="61">
        <f t="shared" si="214"/>
        <v>0</v>
      </c>
      <c r="N506" s="61">
        <f t="shared" si="214"/>
        <v>0</v>
      </c>
      <c r="O506" s="61">
        <f t="shared" si="214"/>
        <v>0</v>
      </c>
      <c r="P506" s="61">
        <f t="shared" si="214"/>
        <v>0</v>
      </c>
      <c r="Q506" s="61">
        <f t="shared" si="214"/>
        <v>0</v>
      </c>
      <c r="R506" s="61">
        <f t="shared" si="215"/>
        <v>0</v>
      </c>
      <c r="S506" s="61">
        <f t="shared" si="215"/>
        <v>0</v>
      </c>
      <c r="T506" s="61">
        <f t="shared" si="215"/>
        <v>0</v>
      </c>
      <c r="U506" s="61">
        <f t="shared" si="215"/>
        <v>0</v>
      </c>
      <c r="V506" s="61">
        <f t="shared" si="215"/>
        <v>0</v>
      </c>
      <c r="W506" s="61">
        <f t="shared" si="215"/>
        <v>0</v>
      </c>
      <c r="X506" s="61">
        <f t="shared" si="215"/>
        <v>0</v>
      </c>
      <c r="Y506" s="61">
        <f t="shared" si="215"/>
        <v>0</v>
      </c>
      <c r="Z506" s="61">
        <f t="shared" si="215"/>
        <v>0</v>
      </c>
      <c r="AA506" s="61">
        <f t="shared" si="215"/>
        <v>0</v>
      </c>
      <c r="AB506" s="61">
        <f t="shared" si="215"/>
        <v>0</v>
      </c>
      <c r="AC506" s="61">
        <f t="shared" si="215"/>
        <v>0</v>
      </c>
      <c r="AD506" s="61">
        <f t="shared" si="215"/>
        <v>0</v>
      </c>
      <c r="AE506" s="61">
        <f t="shared" si="215"/>
        <v>0</v>
      </c>
      <c r="AF506" s="61">
        <f t="shared" si="216"/>
        <v>0</v>
      </c>
      <c r="AG506" s="56" t="str">
        <f t="shared" si="217"/>
        <v>ok</v>
      </c>
    </row>
    <row r="507" spans="1:33">
      <c r="A507" s="58">
        <v>910</v>
      </c>
      <c r="B507" s="58" t="s">
        <v>1043</v>
      </c>
      <c r="C507" s="42" t="s">
        <v>85</v>
      </c>
      <c r="D507" s="42" t="s">
        <v>663</v>
      </c>
      <c r="F507" s="76"/>
      <c r="H507" s="61">
        <f t="shared" si="214"/>
        <v>0</v>
      </c>
      <c r="I507" s="61">
        <f t="shared" si="214"/>
        <v>0</v>
      </c>
      <c r="J507" s="61">
        <f t="shared" si="214"/>
        <v>0</v>
      </c>
      <c r="K507" s="61">
        <f t="shared" si="214"/>
        <v>0</v>
      </c>
      <c r="L507" s="61">
        <f t="shared" si="214"/>
        <v>0</v>
      </c>
      <c r="M507" s="61">
        <f t="shared" si="214"/>
        <v>0</v>
      </c>
      <c r="N507" s="61">
        <f t="shared" si="214"/>
        <v>0</v>
      </c>
      <c r="O507" s="61">
        <f t="shared" si="214"/>
        <v>0</v>
      </c>
      <c r="P507" s="61">
        <f t="shared" si="214"/>
        <v>0</v>
      </c>
      <c r="Q507" s="61">
        <f t="shared" si="214"/>
        <v>0</v>
      </c>
      <c r="R507" s="61">
        <f t="shared" si="215"/>
        <v>0</v>
      </c>
      <c r="S507" s="61">
        <f t="shared" si="215"/>
        <v>0</v>
      </c>
      <c r="T507" s="61">
        <f t="shared" si="215"/>
        <v>0</v>
      </c>
      <c r="U507" s="61">
        <f t="shared" si="215"/>
        <v>0</v>
      </c>
      <c r="V507" s="61">
        <f t="shared" si="215"/>
        <v>0</v>
      </c>
      <c r="W507" s="61">
        <f t="shared" si="215"/>
        <v>0</v>
      </c>
      <c r="X507" s="61">
        <f t="shared" si="215"/>
        <v>0</v>
      </c>
      <c r="Y507" s="61">
        <f t="shared" si="215"/>
        <v>0</v>
      </c>
      <c r="Z507" s="61">
        <f t="shared" si="215"/>
        <v>0</v>
      </c>
      <c r="AA507" s="61">
        <f t="shared" si="215"/>
        <v>0</v>
      </c>
      <c r="AB507" s="61">
        <f t="shared" si="215"/>
        <v>0</v>
      </c>
      <c r="AC507" s="61">
        <f t="shared" si="215"/>
        <v>0</v>
      </c>
      <c r="AD507" s="61">
        <f t="shared" si="215"/>
        <v>0</v>
      </c>
      <c r="AE507" s="61">
        <f t="shared" si="215"/>
        <v>0</v>
      </c>
      <c r="AF507" s="61">
        <f t="shared" si="216"/>
        <v>0</v>
      </c>
      <c r="AG507" s="56" t="str">
        <f t="shared" si="217"/>
        <v>ok</v>
      </c>
    </row>
    <row r="508" spans="1:33">
      <c r="A508" s="58">
        <v>911</v>
      </c>
      <c r="B508" s="58" t="s">
        <v>149</v>
      </c>
      <c r="C508" s="42" t="s">
        <v>172</v>
      </c>
      <c r="D508" s="42" t="s">
        <v>663</v>
      </c>
      <c r="F508" s="76"/>
      <c r="H508" s="61">
        <f t="shared" si="214"/>
        <v>0</v>
      </c>
      <c r="I508" s="61">
        <f t="shared" si="214"/>
        <v>0</v>
      </c>
      <c r="J508" s="61">
        <f t="shared" si="214"/>
        <v>0</v>
      </c>
      <c r="K508" s="61">
        <f t="shared" si="214"/>
        <v>0</v>
      </c>
      <c r="L508" s="61">
        <f t="shared" si="214"/>
        <v>0</v>
      </c>
      <c r="M508" s="61">
        <f t="shared" si="214"/>
        <v>0</v>
      </c>
      <c r="N508" s="61">
        <f t="shared" si="214"/>
        <v>0</v>
      </c>
      <c r="O508" s="61">
        <f t="shared" si="214"/>
        <v>0</v>
      </c>
      <c r="P508" s="61">
        <f t="shared" si="214"/>
        <v>0</v>
      </c>
      <c r="Q508" s="61">
        <f t="shared" si="214"/>
        <v>0</v>
      </c>
      <c r="R508" s="61">
        <f t="shared" si="215"/>
        <v>0</v>
      </c>
      <c r="S508" s="61">
        <f t="shared" si="215"/>
        <v>0</v>
      </c>
      <c r="T508" s="61">
        <f t="shared" si="215"/>
        <v>0</v>
      </c>
      <c r="U508" s="61">
        <f t="shared" si="215"/>
        <v>0</v>
      </c>
      <c r="V508" s="61">
        <f t="shared" si="215"/>
        <v>0</v>
      </c>
      <c r="W508" s="61">
        <f t="shared" si="215"/>
        <v>0</v>
      </c>
      <c r="X508" s="61">
        <f t="shared" si="215"/>
        <v>0</v>
      </c>
      <c r="Y508" s="61">
        <f t="shared" si="215"/>
        <v>0</v>
      </c>
      <c r="Z508" s="61">
        <f t="shared" si="215"/>
        <v>0</v>
      </c>
      <c r="AA508" s="61">
        <f t="shared" si="215"/>
        <v>0</v>
      </c>
      <c r="AB508" s="61">
        <f t="shared" si="215"/>
        <v>0</v>
      </c>
      <c r="AC508" s="61">
        <f t="shared" si="215"/>
        <v>0</v>
      </c>
      <c r="AD508" s="61">
        <f t="shared" si="215"/>
        <v>0</v>
      </c>
      <c r="AE508" s="61">
        <f t="shared" si="215"/>
        <v>0</v>
      </c>
      <c r="AF508" s="61">
        <f t="shared" si="216"/>
        <v>0</v>
      </c>
      <c r="AG508" s="56" t="str">
        <f t="shared" si="217"/>
        <v>ok</v>
      </c>
    </row>
    <row r="509" spans="1:33">
      <c r="A509" s="58">
        <v>912</v>
      </c>
      <c r="B509" s="58" t="s">
        <v>149</v>
      </c>
      <c r="C509" s="42" t="s">
        <v>152</v>
      </c>
      <c r="D509" s="42" t="s">
        <v>663</v>
      </c>
      <c r="F509" s="76"/>
      <c r="H509" s="61">
        <f t="shared" si="214"/>
        <v>0</v>
      </c>
      <c r="I509" s="61">
        <f t="shared" si="214"/>
        <v>0</v>
      </c>
      <c r="J509" s="61">
        <f t="shared" si="214"/>
        <v>0</v>
      </c>
      <c r="K509" s="61">
        <f t="shared" si="214"/>
        <v>0</v>
      </c>
      <c r="L509" s="61">
        <f t="shared" si="214"/>
        <v>0</v>
      </c>
      <c r="M509" s="61">
        <f t="shared" si="214"/>
        <v>0</v>
      </c>
      <c r="N509" s="61">
        <f t="shared" si="214"/>
        <v>0</v>
      </c>
      <c r="O509" s="61">
        <f t="shared" si="214"/>
        <v>0</v>
      </c>
      <c r="P509" s="61">
        <f t="shared" si="214"/>
        <v>0</v>
      </c>
      <c r="Q509" s="61">
        <f t="shared" si="214"/>
        <v>0</v>
      </c>
      <c r="R509" s="61">
        <f t="shared" si="215"/>
        <v>0</v>
      </c>
      <c r="S509" s="61">
        <f t="shared" si="215"/>
        <v>0</v>
      </c>
      <c r="T509" s="61">
        <f t="shared" si="215"/>
        <v>0</v>
      </c>
      <c r="U509" s="61">
        <f t="shared" si="215"/>
        <v>0</v>
      </c>
      <c r="V509" s="61">
        <f t="shared" si="215"/>
        <v>0</v>
      </c>
      <c r="W509" s="61">
        <f t="shared" si="215"/>
        <v>0</v>
      </c>
      <c r="X509" s="61">
        <f t="shared" si="215"/>
        <v>0</v>
      </c>
      <c r="Y509" s="61">
        <f t="shared" si="215"/>
        <v>0</v>
      </c>
      <c r="Z509" s="61">
        <f t="shared" si="215"/>
        <v>0</v>
      </c>
      <c r="AA509" s="61">
        <f t="shared" si="215"/>
        <v>0</v>
      </c>
      <c r="AB509" s="61">
        <f t="shared" si="215"/>
        <v>0</v>
      </c>
      <c r="AC509" s="61">
        <f t="shared" si="215"/>
        <v>0</v>
      </c>
      <c r="AD509" s="61">
        <f t="shared" si="215"/>
        <v>0</v>
      </c>
      <c r="AE509" s="61">
        <f t="shared" si="215"/>
        <v>0</v>
      </c>
      <c r="AF509" s="61">
        <f t="shared" si="216"/>
        <v>0</v>
      </c>
      <c r="AG509" s="56" t="str">
        <f t="shared" si="217"/>
        <v>ok</v>
      </c>
    </row>
    <row r="510" spans="1:33">
      <c r="A510" s="58">
        <v>913</v>
      </c>
      <c r="B510" s="58" t="s">
        <v>138</v>
      </c>
      <c r="C510" s="42" t="s">
        <v>153</v>
      </c>
      <c r="D510" s="42" t="s">
        <v>663</v>
      </c>
      <c r="F510" s="76"/>
      <c r="H510" s="61">
        <f t="shared" si="214"/>
        <v>0</v>
      </c>
      <c r="I510" s="61">
        <f t="shared" si="214"/>
        <v>0</v>
      </c>
      <c r="J510" s="61">
        <f t="shared" si="214"/>
        <v>0</v>
      </c>
      <c r="K510" s="61">
        <f t="shared" si="214"/>
        <v>0</v>
      </c>
      <c r="L510" s="61">
        <f t="shared" si="214"/>
        <v>0</v>
      </c>
      <c r="M510" s="61">
        <f t="shared" si="214"/>
        <v>0</v>
      </c>
      <c r="N510" s="61">
        <f t="shared" si="214"/>
        <v>0</v>
      </c>
      <c r="O510" s="61">
        <f t="shared" si="214"/>
        <v>0</v>
      </c>
      <c r="P510" s="61">
        <f t="shared" si="214"/>
        <v>0</v>
      </c>
      <c r="Q510" s="61">
        <f t="shared" si="214"/>
        <v>0</v>
      </c>
      <c r="R510" s="61">
        <f t="shared" si="215"/>
        <v>0</v>
      </c>
      <c r="S510" s="61">
        <f t="shared" si="215"/>
        <v>0</v>
      </c>
      <c r="T510" s="61">
        <f t="shared" si="215"/>
        <v>0</v>
      </c>
      <c r="U510" s="61">
        <f t="shared" si="215"/>
        <v>0</v>
      </c>
      <c r="V510" s="61">
        <f t="shared" si="215"/>
        <v>0</v>
      </c>
      <c r="W510" s="61">
        <f t="shared" si="215"/>
        <v>0</v>
      </c>
      <c r="X510" s="61">
        <f t="shared" si="215"/>
        <v>0</v>
      </c>
      <c r="Y510" s="61">
        <f t="shared" si="215"/>
        <v>0</v>
      </c>
      <c r="Z510" s="61">
        <f t="shared" si="215"/>
        <v>0</v>
      </c>
      <c r="AA510" s="61">
        <f t="shared" si="215"/>
        <v>0</v>
      </c>
      <c r="AB510" s="61">
        <f t="shared" si="215"/>
        <v>0</v>
      </c>
      <c r="AC510" s="61">
        <f t="shared" si="215"/>
        <v>0</v>
      </c>
      <c r="AD510" s="61">
        <f t="shared" si="215"/>
        <v>0</v>
      </c>
      <c r="AE510" s="61">
        <f t="shared" si="215"/>
        <v>0</v>
      </c>
      <c r="AF510" s="61">
        <f t="shared" si="216"/>
        <v>0</v>
      </c>
      <c r="AG510" s="56" t="str">
        <f t="shared" si="217"/>
        <v>ok</v>
      </c>
    </row>
    <row r="511" spans="1:33">
      <c r="A511" s="58">
        <v>915</v>
      </c>
      <c r="B511" s="58" t="s">
        <v>160</v>
      </c>
      <c r="C511" s="42" t="s">
        <v>164</v>
      </c>
      <c r="D511" s="42" t="s">
        <v>663</v>
      </c>
      <c r="F511" s="76"/>
      <c r="H511" s="61">
        <f t="shared" si="214"/>
        <v>0</v>
      </c>
      <c r="I511" s="61">
        <f t="shared" si="214"/>
        <v>0</v>
      </c>
      <c r="J511" s="61">
        <f t="shared" si="214"/>
        <v>0</v>
      </c>
      <c r="K511" s="61">
        <f t="shared" si="214"/>
        <v>0</v>
      </c>
      <c r="L511" s="61">
        <f t="shared" si="214"/>
        <v>0</v>
      </c>
      <c r="M511" s="61">
        <f t="shared" si="214"/>
        <v>0</v>
      </c>
      <c r="N511" s="61">
        <f t="shared" si="214"/>
        <v>0</v>
      </c>
      <c r="O511" s="61">
        <f t="shared" si="214"/>
        <v>0</v>
      </c>
      <c r="P511" s="61">
        <f t="shared" si="214"/>
        <v>0</v>
      </c>
      <c r="Q511" s="61">
        <f t="shared" si="214"/>
        <v>0</v>
      </c>
      <c r="R511" s="61">
        <f t="shared" si="215"/>
        <v>0</v>
      </c>
      <c r="S511" s="61">
        <f t="shared" si="215"/>
        <v>0</v>
      </c>
      <c r="T511" s="61">
        <f t="shared" si="215"/>
        <v>0</v>
      </c>
      <c r="U511" s="61">
        <f t="shared" si="215"/>
        <v>0</v>
      </c>
      <c r="V511" s="61">
        <f t="shared" si="215"/>
        <v>0</v>
      </c>
      <c r="W511" s="61">
        <f t="shared" si="215"/>
        <v>0</v>
      </c>
      <c r="X511" s="61">
        <f t="shared" si="215"/>
        <v>0</v>
      </c>
      <c r="Y511" s="61">
        <f t="shared" si="215"/>
        <v>0</v>
      </c>
      <c r="Z511" s="61">
        <f t="shared" si="215"/>
        <v>0</v>
      </c>
      <c r="AA511" s="61">
        <f t="shared" si="215"/>
        <v>0</v>
      </c>
      <c r="AB511" s="61">
        <f t="shared" si="215"/>
        <v>0</v>
      </c>
      <c r="AC511" s="61">
        <f t="shared" si="215"/>
        <v>0</v>
      </c>
      <c r="AD511" s="61">
        <f t="shared" si="215"/>
        <v>0</v>
      </c>
      <c r="AE511" s="61">
        <f t="shared" si="215"/>
        <v>0</v>
      </c>
      <c r="AF511" s="61">
        <f t="shared" si="216"/>
        <v>0</v>
      </c>
      <c r="AG511" s="56" t="str">
        <f t="shared" si="217"/>
        <v>ok</v>
      </c>
    </row>
    <row r="512" spans="1:33">
      <c r="A512" s="58">
        <v>916</v>
      </c>
      <c r="B512" s="58" t="s">
        <v>161</v>
      </c>
      <c r="C512" s="42" t="s">
        <v>165</v>
      </c>
      <c r="D512" s="42" t="s">
        <v>663</v>
      </c>
      <c r="F512" s="76"/>
      <c r="H512" s="61">
        <f t="shared" si="214"/>
        <v>0</v>
      </c>
      <c r="I512" s="61">
        <f t="shared" si="214"/>
        <v>0</v>
      </c>
      <c r="J512" s="61">
        <f t="shared" si="214"/>
        <v>0</v>
      </c>
      <c r="K512" s="61">
        <f t="shared" si="214"/>
        <v>0</v>
      </c>
      <c r="L512" s="61">
        <f t="shared" si="214"/>
        <v>0</v>
      </c>
      <c r="M512" s="61">
        <f t="shared" si="214"/>
        <v>0</v>
      </c>
      <c r="N512" s="61">
        <f t="shared" si="214"/>
        <v>0</v>
      </c>
      <c r="O512" s="61">
        <f t="shared" si="214"/>
        <v>0</v>
      </c>
      <c r="P512" s="61">
        <f t="shared" si="214"/>
        <v>0</v>
      </c>
      <c r="Q512" s="61">
        <f t="shared" si="214"/>
        <v>0</v>
      </c>
      <c r="R512" s="61">
        <f t="shared" si="215"/>
        <v>0</v>
      </c>
      <c r="S512" s="61">
        <f t="shared" si="215"/>
        <v>0</v>
      </c>
      <c r="T512" s="61">
        <f t="shared" si="215"/>
        <v>0</v>
      </c>
      <c r="U512" s="61">
        <f t="shared" si="215"/>
        <v>0</v>
      </c>
      <c r="V512" s="61">
        <f t="shared" si="215"/>
        <v>0</v>
      </c>
      <c r="W512" s="61">
        <f t="shared" si="215"/>
        <v>0</v>
      </c>
      <c r="X512" s="61">
        <f t="shared" si="215"/>
        <v>0</v>
      </c>
      <c r="Y512" s="61">
        <f t="shared" si="215"/>
        <v>0</v>
      </c>
      <c r="Z512" s="61">
        <f t="shared" si="215"/>
        <v>0</v>
      </c>
      <c r="AA512" s="61">
        <f t="shared" si="215"/>
        <v>0</v>
      </c>
      <c r="AB512" s="61">
        <f t="shared" si="215"/>
        <v>0</v>
      </c>
      <c r="AC512" s="61">
        <f t="shared" si="215"/>
        <v>0</v>
      </c>
      <c r="AD512" s="61">
        <f t="shared" si="215"/>
        <v>0</v>
      </c>
      <c r="AE512" s="61">
        <f t="shared" si="215"/>
        <v>0</v>
      </c>
      <c r="AF512" s="61">
        <f t="shared" si="216"/>
        <v>0</v>
      </c>
      <c r="AG512" s="56" t="str">
        <f t="shared" si="217"/>
        <v>ok</v>
      </c>
    </row>
    <row r="513" spans="1:33">
      <c r="A513" s="58"/>
      <c r="B513" s="58"/>
      <c r="F513" s="76"/>
      <c r="H513" s="61"/>
      <c r="I513" s="61"/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  <c r="AA513" s="61"/>
      <c r="AB513" s="61"/>
      <c r="AC513" s="61"/>
      <c r="AD513" s="61"/>
      <c r="AE513" s="61"/>
      <c r="AF513" s="61"/>
      <c r="AG513" s="56"/>
    </row>
    <row r="514" spans="1:33">
      <c r="A514" s="58" t="s">
        <v>113</v>
      </c>
      <c r="B514" s="58"/>
      <c r="C514" s="42" t="s">
        <v>86</v>
      </c>
      <c r="F514" s="73">
        <f>SUM(F502:F513)</f>
        <v>1178872.3800000001</v>
      </c>
      <c r="G514" s="60">
        <f>SUM(G502:G513)</f>
        <v>0</v>
      </c>
      <c r="H514" s="60">
        <f t="shared" ref="H514:M514" si="218">SUM(H502:H513)</f>
        <v>0</v>
      </c>
      <c r="I514" s="60">
        <f t="shared" si="218"/>
        <v>0</v>
      </c>
      <c r="J514" s="60">
        <f t="shared" si="218"/>
        <v>0</v>
      </c>
      <c r="K514" s="60">
        <f t="shared" si="218"/>
        <v>0</v>
      </c>
      <c r="L514" s="60">
        <f t="shared" si="218"/>
        <v>0</v>
      </c>
      <c r="M514" s="60">
        <f t="shared" si="218"/>
        <v>0</v>
      </c>
      <c r="N514" s="60">
        <f>SUM(N502:N513)</f>
        <v>0</v>
      </c>
      <c r="O514" s="60">
        <f>SUM(O502:O513)</f>
        <v>0</v>
      </c>
      <c r="P514" s="60">
        <f>SUM(P502:P513)</f>
        <v>0</v>
      </c>
      <c r="Q514" s="60">
        <f t="shared" ref="Q514:AB514" si="219">SUM(Q502:Q513)</f>
        <v>0</v>
      </c>
      <c r="R514" s="60">
        <f t="shared" si="219"/>
        <v>0</v>
      </c>
      <c r="S514" s="60">
        <f t="shared" si="219"/>
        <v>0</v>
      </c>
      <c r="T514" s="60">
        <f t="shared" si="219"/>
        <v>0</v>
      </c>
      <c r="U514" s="60">
        <f t="shared" si="219"/>
        <v>0</v>
      </c>
      <c r="V514" s="60">
        <f t="shared" si="219"/>
        <v>0</v>
      </c>
      <c r="W514" s="60">
        <f t="shared" si="219"/>
        <v>0</v>
      </c>
      <c r="X514" s="60">
        <f t="shared" si="219"/>
        <v>0</v>
      </c>
      <c r="Y514" s="60">
        <f t="shared" si="219"/>
        <v>0</v>
      </c>
      <c r="Z514" s="60">
        <f t="shared" si="219"/>
        <v>0</v>
      </c>
      <c r="AA514" s="60">
        <f t="shared" si="219"/>
        <v>0</v>
      </c>
      <c r="AB514" s="60">
        <f t="shared" si="219"/>
        <v>0</v>
      </c>
      <c r="AC514" s="60">
        <f>SUM(AC502:AC513)</f>
        <v>0</v>
      </c>
      <c r="AD514" s="60">
        <f>SUM(AD502:AD513)</f>
        <v>1178872.3800000001</v>
      </c>
      <c r="AE514" s="60">
        <f>SUM(AE502:AE513)</f>
        <v>0</v>
      </c>
      <c r="AF514" s="61">
        <f>SUM(H514:AE514)</f>
        <v>1178872.3800000001</v>
      </c>
      <c r="AG514" s="56" t="str">
        <f>IF(ABS(AF514-F514)&lt;1,"ok","err")</f>
        <v>ok</v>
      </c>
    </row>
    <row r="515" spans="1:33">
      <c r="A515" s="58"/>
      <c r="B515" s="58"/>
      <c r="F515" s="76"/>
      <c r="H515" s="61"/>
      <c r="I515" s="61"/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  <c r="AC515" s="61"/>
      <c r="AD515" s="61"/>
      <c r="AE515" s="61"/>
      <c r="AG515" s="56"/>
    </row>
    <row r="516" spans="1:33">
      <c r="A516" s="58" t="s">
        <v>846</v>
      </c>
      <c r="B516" s="58"/>
      <c r="C516" s="42" t="s">
        <v>664</v>
      </c>
      <c r="F516" s="73">
        <f>F490+F499+F514</f>
        <v>52307069.420000002</v>
      </c>
      <c r="G516" s="61"/>
      <c r="H516" s="61">
        <f t="shared" ref="H516:AE516" si="220">H490+H499+H514</f>
        <v>6084771.3260635436</v>
      </c>
      <c r="I516" s="61">
        <f t="shared" si="220"/>
        <v>6374183.0955313304</v>
      </c>
      <c r="J516" s="61">
        <f t="shared" si="220"/>
        <v>5239557.0106498227</v>
      </c>
      <c r="K516" s="61">
        <f t="shared" si="220"/>
        <v>13219293.567755304</v>
      </c>
      <c r="L516" s="61">
        <f t="shared" si="220"/>
        <v>0</v>
      </c>
      <c r="M516" s="61">
        <f t="shared" si="220"/>
        <v>0</v>
      </c>
      <c r="N516" s="61">
        <f t="shared" si="220"/>
        <v>3135417</v>
      </c>
      <c r="O516" s="61">
        <f t="shared" si="220"/>
        <v>0</v>
      </c>
      <c r="P516" s="61">
        <f t="shared" si="220"/>
        <v>0</v>
      </c>
      <c r="Q516" s="61">
        <f t="shared" si="220"/>
        <v>0</v>
      </c>
      <c r="R516" s="61">
        <f t="shared" si="220"/>
        <v>1963504.0735617669</v>
      </c>
      <c r="S516" s="61">
        <f t="shared" si="220"/>
        <v>0</v>
      </c>
      <c r="T516" s="61">
        <f t="shared" si="220"/>
        <v>1857014.0576206709</v>
      </c>
      <c r="U516" s="61">
        <f t="shared" si="220"/>
        <v>2805242.9198604217</v>
      </c>
      <c r="V516" s="61">
        <f t="shared" si="220"/>
        <v>607913.578950066</v>
      </c>
      <c r="W516" s="61">
        <f t="shared" si="220"/>
        <v>896815.90948473196</v>
      </c>
      <c r="X516" s="61">
        <f t="shared" si="220"/>
        <v>169514.89924627161</v>
      </c>
      <c r="Y516" s="61">
        <f t="shared" si="220"/>
        <v>118550.6438408878</v>
      </c>
      <c r="Z516" s="61">
        <f t="shared" si="220"/>
        <v>42990.765535061459</v>
      </c>
      <c r="AA516" s="61">
        <f t="shared" si="220"/>
        <v>4175979.9089850918</v>
      </c>
      <c r="AB516" s="61">
        <f t="shared" si="220"/>
        <v>143442.24291502949</v>
      </c>
      <c r="AC516" s="61">
        <f t="shared" si="220"/>
        <v>4294006.040000001</v>
      </c>
      <c r="AD516" s="61">
        <f t="shared" si="220"/>
        <v>1178872.3800000001</v>
      </c>
      <c r="AE516" s="61">
        <f t="shared" si="220"/>
        <v>0</v>
      </c>
      <c r="AF516" s="61">
        <f>SUM(H516:AE516)</f>
        <v>52307069.419999994</v>
      </c>
      <c r="AG516" s="56" t="str">
        <f>IF(ABS(AF516-F516)&lt;1,"ok","err")</f>
        <v>ok</v>
      </c>
    </row>
    <row r="517" spans="1:33">
      <c r="A517" s="58"/>
      <c r="B517" s="58"/>
      <c r="F517" s="76"/>
      <c r="H517" s="61"/>
      <c r="I517" s="61"/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  <c r="AA517" s="61"/>
      <c r="AB517" s="61"/>
      <c r="AC517" s="61"/>
      <c r="AD517" s="61"/>
      <c r="AE517" s="61"/>
      <c r="AG517" s="56"/>
    </row>
    <row r="518" spans="1:33">
      <c r="A518" s="58"/>
      <c r="B518" s="58"/>
      <c r="F518" s="76"/>
      <c r="H518" s="61"/>
      <c r="I518" s="61"/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  <c r="AA518" s="61"/>
      <c r="AB518" s="61"/>
      <c r="AC518" s="61"/>
      <c r="AD518" s="61"/>
      <c r="AE518" s="61"/>
      <c r="AG518" s="56"/>
    </row>
    <row r="519" spans="1:33">
      <c r="A519" s="58"/>
      <c r="B519" s="58"/>
      <c r="F519" s="76"/>
      <c r="H519" s="61"/>
      <c r="I519" s="61"/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  <c r="AD519" s="61"/>
      <c r="AE519" s="61"/>
      <c r="AG519" s="56"/>
    </row>
    <row r="520" spans="1:33">
      <c r="A520" s="58"/>
      <c r="B520" s="58"/>
      <c r="F520" s="76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  <c r="AA520" s="61"/>
      <c r="AB520" s="61"/>
      <c r="AC520" s="61"/>
      <c r="AD520" s="61"/>
      <c r="AE520" s="61"/>
      <c r="AG520" s="56"/>
    </row>
    <row r="521" spans="1:33">
      <c r="A521" s="58"/>
      <c r="B521" s="58"/>
      <c r="F521" s="76"/>
      <c r="H521" s="61"/>
      <c r="I521" s="61"/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  <c r="AD521" s="61"/>
      <c r="AE521" s="61"/>
      <c r="AG521" s="56"/>
    </row>
    <row r="522" spans="1:33" ht="15">
      <c r="A522" s="57" t="s">
        <v>45</v>
      </c>
      <c r="B522" s="58"/>
      <c r="F522" s="76"/>
      <c r="H522" s="61"/>
      <c r="I522" s="61"/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  <c r="AD522" s="61"/>
      <c r="AE522" s="61"/>
      <c r="AG522" s="56"/>
    </row>
    <row r="523" spans="1:33">
      <c r="A523" s="58"/>
      <c r="B523" s="58"/>
      <c r="F523" s="76"/>
      <c r="H523" s="61"/>
      <c r="I523" s="61"/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  <c r="AD523" s="61"/>
      <c r="AE523" s="61"/>
      <c r="AG523" s="56"/>
    </row>
    <row r="524" spans="1:33" ht="15">
      <c r="A524" s="63" t="s">
        <v>1047</v>
      </c>
      <c r="B524" s="58"/>
      <c r="F524" s="76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  <c r="AD524" s="61"/>
      <c r="AE524" s="61"/>
      <c r="AG524" s="56"/>
    </row>
    <row r="525" spans="1:33">
      <c r="A525" s="58">
        <v>920</v>
      </c>
      <c r="B525" s="58" t="s">
        <v>1048</v>
      </c>
      <c r="C525" s="42" t="s">
        <v>88</v>
      </c>
      <c r="D525" s="42" t="s">
        <v>664</v>
      </c>
      <c r="F525" s="73">
        <v>21224500.219999999</v>
      </c>
      <c r="H525" s="61">
        <f t="shared" ref="H525:Q536" si="221">IF(VLOOKUP($D525,$C$6:$AE$653,H$2,)=0,0,((VLOOKUP($D525,$C$6:$AE$653,H$2,)/VLOOKUP($D525,$C$6:$AE$653,4,))*$F525))</f>
        <v>2469001.4520160696</v>
      </c>
      <c r="I525" s="61">
        <f t="shared" si="221"/>
        <v>2586435.2947614435</v>
      </c>
      <c r="J525" s="61">
        <f t="shared" si="221"/>
        <v>2126041.090780721</v>
      </c>
      <c r="K525" s="61">
        <f t="shared" si="221"/>
        <v>5363957.5366802691</v>
      </c>
      <c r="L525" s="61">
        <f t="shared" si="221"/>
        <v>0</v>
      </c>
      <c r="M525" s="61">
        <f t="shared" si="221"/>
        <v>0</v>
      </c>
      <c r="N525" s="61">
        <f t="shared" si="221"/>
        <v>1272249.803787454</v>
      </c>
      <c r="O525" s="61">
        <f t="shared" si="221"/>
        <v>0</v>
      </c>
      <c r="P525" s="61">
        <f t="shared" si="221"/>
        <v>0</v>
      </c>
      <c r="Q525" s="61">
        <f t="shared" si="221"/>
        <v>0</v>
      </c>
      <c r="R525" s="61">
        <f t="shared" ref="R525:AE536" si="222">IF(VLOOKUP($D525,$C$6:$AE$653,R$2,)=0,0,((VLOOKUP($D525,$C$6:$AE$653,R$2,)/VLOOKUP($D525,$C$6:$AE$653,4,))*$F525))</f>
        <v>796725.81743507308</v>
      </c>
      <c r="S525" s="61">
        <f t="shared" si="222"/>
        <v>0</v>
      </c>
      <c r="T525" s="61">
        <f t="shared" si="222"/>
        <v>753515.64734082972</v>
      </c>
      <c r="U525" s="61">
        <f t="shared" si="222"/>
        <v>1138275.9468257544</v>
      </c>
      <c r="V525" s="61">
        <f t="shared" si="222"/>
        <v>246671.47353572122</v>
      </c>
      <c r="W525" s="61">
        <f t="shared" si="222"/>
        <v>363898.60260227503</v>
      </c>
      <c r="X525" s="61">
        <f t="shared" si="222"/>
        <v>68783.609103707451</v>
      </c>
      <c r="Y525" s="61">
        <f t="shared" si="222"/>
        <v>48103.978949353739</v>
      </c>
      <c r="Z525" s="61">
        <f t="shared" si="222"/>
        <v>17444.248409909873</v>
      </c>
      <c r="AA525" s="61">
        <f t="shared" si="222"/>
        <v>1694476.2434555381</v>
      </c>
      <c r="AB525" s="61">
        <f t="shared" si="222"/>
        <v>58204.176798007597</v>
      </c>
      <c r="AC525" s="61">
        <f t="shared" si="222"/>
        <v>1742367.3922327217</v>
      </c>
      <c r="AD525" s="61">
        <f t="shared" si="222"/>
        <v>478347.90528514993</v>
      </c>
      <c r="AE525" s="61">
        <f t="shared" si="222"/>
        <v>0</v>
      </c>
      <c r="AF525" s="61">
        <f t="shared" ref="AF525:AF536" si="223">SUM(H525:AE525)</f>
        <v>21224500.219999991</v>
      </c>
      <c r="AG525" s="56" t="str">
        <f t="shared" ref="AG525:AG536" si="224">IF(ABS(AF525-F525)&lt;1,"ok","err")</f>
        <v>ok</v>
      </c>
    </row>
    <row r="526" spans="1:33">
      <c r="A526" s="58">
        <v>921</v>
      </c>
      <c r="B526" s="58" t="s">
        <v>1050</v>
      </c>
      <c r="C526" s="58" t="s">
        <v>88</v>
      </c>
      <c r="D526" s="58" t="s">
        <v>664</v>
      </c>
      <c r="F526" s="73"/>
      <c r="H526" s="61">
        <f t="shared" si="221"/>
        <v>0</v>
      </c>
      <c r="I526" s="61">
        <f t="shared" si="221"/>
        <v>0</v>
      </c>
      <c r="J526" s="61">
        <f t="shared" si="221"/>
        <v>0</v>
      </c>
      <c r="K526" s="61">
        <f t="shared" si="221"/>
        <v>0</v>
      </c>
      <c r="L526" s="61">
        <f t="shared" si="221"/>
        <v>0</v>
      </c>
      <c r="M526" s="61">
        <f t="shared" si="221"/>
        <v>0</v>
      </c>
      <c r="N526" s="61">
        <f t="shared" si="221"/>
        <v>0</v>
      </c>
      <c r="O526" s="61">
        <f t="shared" si="221"/>
        <v>0</v>
      </c>
      <c r="P526" s="61">
        <f t="shared" si="221"/>
        <v>0</v>
      </c>
      <c r="Q526" s="61">
        <f t="shared" si="221"/>
        <v>0</v>
      </c>
      <c r="R526" s="61">
        <f t="shared" si="222"/>
        <v>0</v>
      </c>
      <c r="S526" s="61">
        <f t="shared" si="222"/>
        <v>0</v>
      </c>
      <c r="T526" s="61">
        <f t="shared" si="222"/>
        <v>0</v>
      </c>
      <c r="U526" s="61">
        <f t="shared" si="222"/>
        <v>0</v>
      </c>
      <c r="V526" s="61">
        <f t="shared" si="222"/>
        <v>0</v>
      </c>
      <c r="W526" s="61">
        <f t="shared" si="222"/>
        <v>0</v>
      </c>
      <c r="X526" s="61">
        <f t="shared" si="222"/>
        <v>0</v>
      </c>
      <c r="Y526" s="61">
        <f t="shared" si="222"/>
        <v>0</v>
      </c>
      <c r="Z526" s="61">
        <f t="shared" si="222"/>
        <v>0</v>
      </c>
      <c r="AA526" s="61">
        <f t="shared" si="222"/>
        <v>0</v>
      </c>
      <c r="AB526" s="61">
        <f t="shared" si="222"/>
        <v>0</v>
      </c>
      <c r="AC526" s="61">
        <f t="shared" si="222"/>
        <v>0</v>
      </c>
      <c r="AD526" s="61">
        <f t="shared" si="222"/>
        <v>0</v>
      </c>
      <c r="AE526" s="61">
        <f t="shared" si="222"/>
        <v>0</v>
      </c>
      <c r="AF526" s="61">
        <f>SUM(H526:AE526)</f>
        <v>0</v>
      </c>
      <c r="AG526" s="56" t="str">
        <f t="shared" si="224"/>
        <v>ok</v>
      </c>
    </row>
    <row r="527" spans="1:33">
      <c r="A527" s="58">
        <v>922</v>
      </c>
      <c r="B527" s="58" t="s">
        <v>615</v>
      </c>
      <c r="C527" s="42" t="s">
        <v>616</v>
      </c>
      <c r="D527" s="42" t="s">
        <v>664</v>
      </c>
      <c r="F527" s="76">
        <v>-2423558.2800000003</v>
      </c>
      <c r="H527" s="61">
        <f t="shared" si="221"/>
        <v>-281927.43529136298</v>
      </c>
      <c r="I527" s="61">
        <f t="shared" si="221"/>
        <v>-295336.83287376544</v>
      </c>
      <c r="J527" s="61">
        <f t="shared" si="221"/>
        <v>-242765.88074034039</v>
      </c>
      <c r="K527" s="61">
        <f t="shared" si="221"/>
        <v>-612493.27743133414</v>
      </c>
      <c r="L527" s="61">
        <f t="shared" si="221"/>
        <v>0</v>
      </c>
      <c r="M527" s="61">
        <f t="shared" si="221"/>
        <v>0</v>
      </c>
      <c r="N527" s="61">
        <f t="shared" si="221"/>
        <v>-145274.16496205534</v>
      </c>
      <c r="O527" s="61">
        <f t="shared" si="221"/>
        <v>0</v>
      </c>
      <c r="P527" s="61">
        <f t="shared" si="221"/>
        <v>0</v>
      </c>
      <c r="Q527" s="61">
        <f t="shared" si="221"/>
        <v>0</v>
      </c>
      <c r="R527" s="61">
        <f t="shared" si="222"/>
        <v>-90975.591025461617</v>
      </c>
      <c r="S527" s="61">
        <f t="shared" si="222"/>
        <v>0</v>
      </c>
      <c r="T527" s="61">
        <f t="shared" si="222"/>
        <v>-86041.558919799543</v>
      </c>
      <c r="U527" s="61">
        <f t="shared" si="222"/>
        <v>-129976.1156804472</v>
      </c>
      <c r="V527" s="61">
        <f t="shared" si="222"/>
        <v>-28166.632237774225</v>
      </c>
      <c r="W527" s="61">
        <f t="shared" si="222"/>
        <v>-41552.42584162829</v>
      </c>
      <c r="X527" s="61">
        <f t="shared" si="222"/>
        <v>-7854.1818956231518</v>
      </c>
      <c r="Y527" s="61">
        <f t="shared" si="222"/>
        <v>-5492.8405981402166</v>
      </c>
      <c r="Z527" s="61">
        <f t="shared" si="222"/>
        <v>-1991.9033303020178</v>
      </c>
      <c r="AA527" s="61">
        <f t="shared" si="222"/>
        <v>-193486.86129345128</v>
      </c>
      <c r="AB527" s="61">
        <f t="shared" si="222"/>
        <v>-6646.1501164805859</v>
      </c>
      <c r="AC527" s="61">
        <f t="shared" si="222"/>
        <v>-198955.39949009084</v>
      </c>
      <c r="AD527" s="61">
        <f t="shared" si="222"/>
        <v>-54621.028271943032</v>
      </c>
      <c r="AE527" s="61">
        <f t="shared" si="222"/>
        <v>0</v>
      </c>
      <c r="AF527" s="61">
        <f t="shared" si="223"/>
        <v>-2423558.2800000007</v>
      </c>
      <c r="AG527" s="56" t="str">
        <f t="shared" si="224"/>
        <v>ok</v>
      </c>
    </row>
    <row r="528" spans="1:33">
      <c r="A528" s="58">
        <v>923</v>
      </c>
      <c r="B528" s="58" t="s">
        <v>1052</v>
      </c>
      <c r="C528" s="42" t="s">
        <v>89</v>
      </c>
      <c r="D528" s="42" t="s">
        <v>664</v>
      </c>
      <c r="F528" s="76"/>
      <c r="H528" s="61">
        <f t="shared" si="221"/>
        <v>0</v>
      </c>
      <c r="I528" s="61">
        <f t="shared" si="221"/>
        <v>0</v>
      </c>
      <c r="J528" s="61">
        <f t="shared" si="221"/>
        <v>0</v>
      </c>
      <c r="K528" s="61">
        <f t="shared" si="221"/>
        <v>0</v>
      </c>
      <c r="L528" s="61">
        <f t="shared" si="221"/>
        <v>0</v>
      </c>
      <c r="M528" s="61">
        <f t="shared" si="221"/>
        <v>0</v>
      </c>
      <c r="N528" s="61">
        <f t="shared" si="221"/>
        <v>0</v>
      </c>
      <c r="O528" s="61">
        <f t="shared" si="221"/>
        <v>0</v>
      </c>
      <c r="P528" s="61">
        <f t="shared" si="221"/>
        <v>0</v>
      </c>
      <c r="Q528" s="61">
        <f t="shared" si="221"/>
        <v>0</v>
      </c>
      <c r="R528" s="61">
        <f t="shared" si="222"/>
        <v>0</v>
      </c>
      <c r="S528" s="61">
        <f t="shared" si="222"/>
        <v>0</v>
      </c>
      <c r="T528" s="61">
        <f t="shared" si="222"/>
        <v>0</v>
      </c>
      <c r="U528" s="61">
        <f t="shared" si="222"/>
        <v>0</v>
      </c>
      <c r="V528" s="61">
        <f t="shared" si="222"/>
        <v>0</v>
      </c>
      <c r="W528" s="61">
        <f t="shared" si="222"/>
        <v>0</v>
      </c>
      <c r="X528" s="61">
        <f t="shared" si="222"/>
        <v>0</v>
      </c>
      <c r="Y528" s="61">
        <f t="shared" si="222"/>
        <v>0</v>
      </c>
      <c r="Z528" s="61">
        <f t="shared" si="222"/>
        <v>0</v>
      </c>
      <c r="AA528" s="61">
        <f t="shared" si="222"/>
        <v>0</v>
      </c>
      <c r="AB528" s="61">
        <f t="shared" si="222"/>
        <v>0</v>
      </c>
      <c r="AC528" s="61">
        <f t="shared" si="222"/>
        <v>0</v>
      </c>
      <c r="AD528" s="61">
        <f t="shared" si="222"/>
        <v>0</v>
      </c>
      <c r="AE528" s="61">
        <f t="shared" si="222"/>
        <v>0</v>
      </c>
      <c r="AF528" s="61">
        <f t="shared" si="223"/>
        <v>0</v>
      </c>
      <c r="AG528" s="56" t="str">
        <f t="shared" si="224"/>
        <v>ok</v>
      </c>
    </row>
    <row r="529" spans="1:33">
      <c r="A529" s="58">
        <v>924</v>
      </c>
      <c r="B529" s="58" t="s">
        <v>1054</v>
      </c>
      <c r="C529" s="42" t="s">
        <v>90</v>
      </c>
      <c r="D529" s="42" t="s">
        <v>968</v>
      </c>
      <c r="F529" s="76"/>
      <c r="H529" s="61">
        <f t="shared" si="221"/>
        <v>0</v>
      </c>
      <c r="I529" s="61">
        <f t="shared" si="221"/>
        <v>0</v>
      </c>
      <c r="J529" s="61">
        <f t="shared" si="221"/>
        <v>0</v>
      </c>
      <c r="K529" s="61">
        <f t="shared" si="221"/>
        <v>0</v>
      </c>
      <c r="L529" s="61">
        <f t="shared" si="221"/>
        <v>0</v>
      </c>
      <c r="M529" s="61">
        <f t="shared" si="221"/>
        <v>0</v>
      </c>
      <c r="N529" s="61">
        <f t="shared" si="221"/>
        <v>0</v>
      </c>
      <c r="O529" s="61">
        <f t="shared" si="221"/>
        <v>0</v>
      </c>
      <c r="P529" s="61">
        <f t="shared" si="221"/>
        <v>0</v>
      </c>
      <c r="Q529" s="61">
        <f t="shared" si="221"/>
        <v>0</v>
      </c>
      <c r="R529" s="61">
        <f t="shared" si="222"/>
        <v>0</v>
      </c>
      <c r="S529" s="61">
        <f t="shared" si="222"/>
        <v>0</v>
      </c>
      <c r="T529" s="61">
        <f t="shared" si="222"/>
        <v>0</v>
      </c>
      <c r="U529" s="61">
        <f t="shared" si="222"/>
        <v>0</v>
      </c>
      <c r="V529" s="61">
        <f t="shared" si="222"/>
        <v>0</v>
      </c>
      <c r="W529" s="61">
        <f t="shared" si="222"/>
        <v>0</v>
      </c>
      <c r="X529" s="61">
        <f t="shared" si="222"/>
        <v>0</v>
      </c>
      <c r="Y529" s="61">
        <f t="shared" si="222"/>
        <v>0</v>
      </c>
      <c r="Z529" s="61">
        <f t="shared" si="222"/>
        <v>0</v>
      </c>
      <c r="AA529" s="61">
        <f t="shared" si="222"/>
        <v>0</v>
      </c>
      <c r="AB529" s="61">
        <f t="shared" si="222"/>
        <v>0</v>
      </c>
      <c r="AC529" s="61">
        <f t="shared" si="222"/>
        <v>0</v>
      </c>
      <c r="AD529" s="61">
        <f t="shared" si="222"/>
        <v>0</v>
      </c>
      <c r="AE529" s="61">
        <f t="shared" si="222"/>
        <v>0</v>
      </c>
      <c r="AF529" s="61">
        <f t="shared" si="223"/>
        <v>0</v>
      </c>
      <c r="AG529" s="56" t="str">
        <f t="shared" si="224"/>
        <v>ok</v>
      </c>
    </row>
    <row r="530" spans="1:33">
      <c r="A530" s="58">
        <v>925</v>
      </c>
      <c r="B530" s="58" t="s">
        <v>1313</v>
      </c>
      <c r="C530" s="42" t="s">
        <v>91</v>
      </c>
      <c r="D530" s="42" t="s">
        <v>664</v>
      </c>
      <c r="F530" s="76"/>
      <c r="H530" s="61">
        <f t="shared" si="221"/>
        <v>0</v>
      </c>
      <c r="I530" s="61">
        <f t="shared" si="221"/>
        <v>0</v>
      </c>
      <c r="J530" s="61">
        <f t="shared" si="221"/>
        <v>0</v>
      </c>
      <c r="K530" s="61">
        <f t="shared" si="221"/>
        <v>0</v>
      </c>
      <c r="L530" s="61">
        <f t="shared" si="221"/>
        <v>0</v>
      </c>
      <c r="M530" s="61">
        <f t="shared" si="221"/>
        <v>0</v>
      </c>
      <c r="N530" s="61">
        <f t="shared" si="221"/>
        <v>0</v>
      </c>
      <c r="O530" s="61">
        <f t="shared" si="221"/>
        <v>0</v>
      </c>
      <c r="P530" s="61">
        <f t="shared" si="221"/>
        <v>0</v>
      </c>
      <c r="Q530" s="61">
        <f t="shared" si="221"/>
        <v>0</v>
      </c>
      <c r="R530" s="61">
        <f t="shared" si="222"/>
        <v>0</v>
      </c>
      <c r="S530" s="61">
        <f t="shared" si="222"/>
        <v>0</v>
      </c>
      <c r="T530" s="61">
        <f t="shared" si="222"/>
        <v>0</v>
      </c>
      <c r="U530" s="61">
        <f t="shared" si="222"/>
        <v>0</v>
      </c>
      <c r="V530" s="61">
        <f t="shared" si="222"/>
        <v>0</v>
      </c>
      <c r="W530" s="61">
        <f t="shared" si="222"/>
        <v>0</v>
      </c>
      <c r="X530" s="61">
        <f t="shared" si="222"/>
        <v>0</v>
      </c>
      <c r="Y530" s="61">
        <f t="shared" si="222"/>
        <v>0</v>
      </c>
      <c r="Z530" s="61">
        <f t="shared" si="222"/>
        <v>0</v>
      </c>
      <c r="AA530" s="61">
        <f t="shared" si="222"/>
        <v>0</v>
      </c>
      <c r="AB530" s="61">
        <f t="shared" si="222"/>
        <v>0</v>
      </c>
      <c r="AC530" s="61">
        <f t="shared" si="222"/>
        <v>0</v>
      </c>
      <c r="AD530" s="61">
        <f t="shared" si="222"/>
        <v>0</v>
      </c>
      <c r="AE530" s="61">
        <f t="shared" si="222"/>
        <v>0</v>
      </c>
      <c r="AF530" s="61">
        <f t="shared" si="223"/>
        <v>0</v>
      </c>
      <c r="AG530" s="56" t="str">
        <f t="shared" si="224"/>
        <v>ok</v>
      </c>
    </row>
    <row r="531" spans="1:33">
      <c r="A531" s="58">
        <v>926</v>
      </c>
      <c r="B531" s="58" t="s">
        <v>1057</v>
      </c>
      <c r="C531" s="42" t="s">
        <v>92</v>
      </c>
      <c r="D531" s="42" t="s">
        <v>664</v>
      </c>
      <c r="F531" s="76"/>
      <c r="H531" s="61">
        <f t="shared" si="221"/>
        <v>0</v>
      </c>
      <c r="I531" s="61">
        <f t="shared" si="221"/>
        <v>0</v>
      </c>
      <c r="J531" s="61">
        <f t="shared" si="221"/>
        <v>0</v>
      </c>
      <c r="K531" s="61">
        <f t="shared" si="221"/>
        <v>0</v>
      </c>
      <c r="L531" s="61">
        <f t="shared" si="221"/>
        <v>0</v>
      </c>
      <c r="M531" s="61">
        <f t="shared" si="221"/>
        <v>0</v>
      </c>
      <c r="N531" s="61">
        <f t="shared" si="221"/>
        <v>0</v>
      </c>
      <c r="O531" s="61">
        <f t="shared" si="221"/>
        <v>0</v>
      </c>
      <c r="P531" s="61">
        <f t="shared" si="221"/>
        <v>0</v>
      </c>
      <c r="Q531" s="61">
        <f t="shared" si="221"/>
        <v>0</v>
      </c>
      <c r="R531" s="61">
        <f t="shared" si="222"/>
        <v>0</v>
      </c>
      <c r="S531" s="61">
        <f t="shared" si="222"/>
        <v>0</v>
      </c>
      <c r="T531" s="61">
        <f t="shared" si="222"/>
        <v>0</v>
      </c>
      <c r="U531" s="61">
        <f t="shared" si="222"/>
        <v>0</v>
      </c>
      <c r="V531" s="61">
        <f t="shared" si="222"/>
        <v>0</v>
      </c>
      <c r="W531" s="61">
        <f t="shared" si="222"/>
        <v>0</v>
      </c>
      <c r="X531" s="61">
        <f t="shared" si="222"/>
        <v>0</v>
      </c>
      <c r="Y531" s="61">
        <f t="shared" si="222"/>
        <v>0</v>
      </c>
      <c r="Z531" s="61">
        <f t="shared" si="222"/>
        <v>0</v>
      </c>
      <c r="AA531" s="61">
        <f t="shared" si="222"/>
        <v>0</v>
      </c>
      <c r="AB531" s="61">
        <f t="shared" si="222"/>
        <v>0</v>
      </c>
      <c r="AC531" s="61">
        <f t="shared" si="222"/>
        <v>0</v>
      </c>
      <c r="AD531" s="61">
        <f t="shared" si="222"/>
        <v>0</v>
      </c>
      <c r="AE531" s="61">
        <f t="shared" si="222"/>
        <v>0</v>
      </c>
      <c r="AF531" s="61">
        <f t="shared" si="223"/>
        <v>0</v>
      </c>
      <c r="AG531" s="56" t="str">
        <f t="shared" si="224"/>
        <v>ok</v>
      </c>
    </row>
    <row r="532" spans="1:33">
      <c r="A532" s="58">
        <v>928</v>
      </c>
      <c r="B532" s="58" t="s">
        <v>887</v>
      </c>
      <c r="C532" s="42" t="s">
        <v>93</v>
      </c>
      <c r="D532" s="42" t="s">
        <v>968</v>
      </c>
      <c r="F532" s="76"/>
      <c r="H532" s="61">
        <f t="shared" si="221"/>
        <v>0</v>
      </c>
      <c r="I532" s="61">
        <f t="shared" si="221"/>
        <v>0</v>
      </c>
      <c r="J532" s="61">
        <f t="shared" si="221"/>
        <v>0</v>
      </c>
      <c r="K532" s="61">
        <f t="shared" si="221"/>
        <v>0</v>
      </c>
      <c r="L532" s="61">
        <f t="shared" si="221"/>
        <v>0</v>
      </c>
      <c r="M532" s="61">
        <f t="shared" si="221"/>
        <v>0</v>
      </c>
      <c r="N532" s="61">
        <f t="shared" si="221"/>
        <v>0</v>
      </c>
      <c r="O532" s="61">
        <f t="shared" si="221"/>
        <v>0</v>
      </c>
      <c r="P532" s="61">
        <f t="shared" si="221"/>
        <v>0</v>
      </c>
      <c r="Q532" s="61">
        <f t="shared" si="221"/>
        <v>0</v>
      </c>
      <c r="R532" s="61">
        <f t="shared" si="222"/>
        <v>0</v>
      </c>
      <c r="S532" s="61">
        <f t="shared" si="222"/>
        <v>0</v>
      </c>
      <c r="T532" s="61">
        <f t="shared" si="222"/>
        <v>0</v>
      </c>
      <c r="U532" s="61">
        <f t="shared" si="222"/>
        <v>0</v>
      </c>
      <c r="V532" s="61">
        <f t="shared" si="222"/>
        <v>0</v>
      </c>
      <c r="W532" s="61">
        <f t="shared" si="222"/>
        <v>0</v>
      </c>
      <c r="X532" s="61">
        <f t="shared" si="222"/>
        <v>0</v>
      </c>
      <c r="Y532" s="61">
        <f t="shared" si="222"/>
        <v>0</v>
      </c>
      <c r="Z532" s="61">
        <f t="shared" si="222"/>
        <v>0</v>
      </c>
      <c r="AA532" s="61">
        <f t="shared" si="222"/>
        <v>0</v>
      </c>
      <c r="AB532" s="61">
        <f t="shared" si="222"/>
        <v>0</v>
      </c>
      <c r="AC532" s="61">
        <f t="shared" si="222"/>
        <v>0</v>
      </c>
      <c r="AD532" s="61">
        <f t="shared" si="222"/>
        <v>0</v>
      </c>
      <c r="AE532" s="61">
        <f t="shared" si="222"/>
        <v>0</v>
      </c>
      <c r="AF532" s="61">
        <f t="shared" si="223"/>
        <v>0</v>
      </c>
      <c r="AG532" s="56" t="str">
        <f t="shared" si="224"/>
        <v>ok</v>
      </c>
    </row>
    <row r="533" spans="1:33">
      <c r="A533" s="58">
        <v>929</v>
      </c>
      <c r="B533" s="58" t="s">
        <v>1158</v>
      </c>
      <c r="C533" s="42" t="s">
        <v>94</v>
      </c>
      <c r="D533" s="42" t="s">
        <v>664</v>
      </c>
      <c r="F533" s="76"/>
      <c r="H533" s="61">
        <f t="shared" si="221"/>
        <v>0</v>
      </c>
      <c r="I533" s="61">
        <f t="shared" si="221"/>
        <v>0</v>
      </c>
      <c r="J533" s="61">
        <f t="shared" si="221"/>
        <v>0</v>
      </c>
      <c r="K533" s="61">
        <f t="shared" si="221"/>
        <v>0</v>
      </c>
      <c r="L533" s="61">
        <f t="shared" si="221"/>
        <v>0</v>
      </c>
      <c r="M533" s="61">
        <f t="shared" si="221"/>
        <v>0</v>
      </c>
      <c r="N533" s="61">
        <f t="shared" si="221"/>
        <v>0</v>
      </c>
      <c r="O533" s="61">
        <f t="shared" si="221"/>
        <v>0</v>
      </c>
      <c r="P533" s="61">
        <f t="shared" si="221"/>
        <v>0</v>
      </c>
      <c r="Q533" s="61">
        <f t="shared" si="221"/>
        <v>0</v>
      </c>
      <c r="R533" s="61">
        <f t="shared" si="222"/>
        <v>0</v>
      </c>
      <c r="S533" s="61">
        <f t="shared" si="222"/>
        <v>0</v>
      </c>
      <c r="T533" s="61">
        <f t="shared" si="222"/>
        <v>0</v>
      </c>
      <c r="U533" s="61">
        <f t="shared" si="222"/>
        <v>0</v>
      </c>
      <c r="V533" s="61">
        <f t="shared" si="222"/>
        <v>0</v>
      </c>
      <c r="W533" s="61">
        <f t="shared" si="222"/>
        <v>0</v>
      </c>
      <c r="X533" s="61">
        <f t="shared" si="222"/>
        <v>0</v>
      </c>
      <c r="Y533" s="61">
        <f t="shared" si="222"/>
        <v>0</v>
      </c>
      <c r="Z533" s="61">
        <f t="shared" si="222"/>
        <v>0</v>
      </c>
      <c r="AA533" s="61">
        <f t="shared" si="222"/>
        <v>0</v>
      </c>
      <c r="AB533" s="61">
        <f t="shared" si="222"/>
        <v>0</v>
      </c>
      <c r="AC533" s="61">
        <f t="shared" si="222"/>
        <v>0</v>
      </c>
      <c r="AD533" s="61">
        <f t="shared" si="222"/>
        <v>0</v>
      </c>
      <c r="AE533" s="61">
        <f t="shared" si="222"/>
        <v>0</v>
      </c>
      <c r="AF533" s="61">
        <f t="shared" si="223"/>
        <v>0</v>
      </c>
      <c r="AG533" s="56" t="str">
        <f t="shared" si="224"/>
        <v>ok</v>
      </c>
    </row>
    <row r="534" spans="1:33">
      <c r="A534" s="58">
        <v>930</v>
      </c>
      <c r="B534" s="58" t="s">
        <v>1060</v>
      </c>
      <c r="C534" s="42" t="s">
        <v>95</v>
      </c>
      <c r="D534" s="42" t="s">
        <v>664</v>
      </c>
      <c r="F534" s="76"/>
      <c r="H534" s="61">
        <f t="shared" si="221"/>
        <v>0</v>
      </c>
      <c r="I534" s="61">
        <f t="shared" si="221"/>
        <v>0</v>
      </c>
      <c r="J534" s="61">
        <f t="shared" si="221"/>
        <v>0</v>
      </c>
      <c r="K534" s="61">
        <f t="shared" si="221"/>
        <v>0</v>
      </c>
      <c r="L534" s="61">
        <f t="shared" si="221"/>
        <v>0</v>
      </c>
      <c r="M534" s="61">
        <f t="shared" si="221"/>
        <v>0</v>
      </c>
      <c r="N534" s="61">
        <f t="shared" si="221"/>
        <v>0</v>
      </c>
      <c r="O534" s="61">
        <f t="shared" si="221"/>
        <v>0</v>
      </c>
      <c r="P534" s="61">
        <f t="shared" si="221"/>
        <v>0</v>
      </c>
      <c r="Q534" s="61">
        <f t="shared" si="221"/>
        <v>0</v>
      </c>
      <c r="R534" s="61">
        <f t="shared" si="222"/>
        <v>0</v>
      </c>
      <c r="S534" s="61">
        <f t="shared" si="222"/>
        <v>0</v>
      </c>
      <c r="T534" s="61">
        <f t="shared" si="222"/>
        <v>0</v>
      </c>
      <c r="U534" s="61">
        <f t="shared" si="222"/>
        <v>0</v>
      </c>
      <c r="V534" s="61">
        <f t="shared" si="222"/>
        <v>0</v>
      </c>
      <c r="W534" s="61">
        <f t="shared" si="222"/>
        <v>0</v>
      </c>
      <c r="X534" s="61">
        <f t="shared" si="222"/>
        <v>0</v>
      </c>
      <c r="Y534" s="61">
        <f t="shared" si="222"/>
        <v>0</v>
      </c>
      <c r="Z534" s="61">
        <f t="shared" si="222"/>
        <v>0</v>
      </c>
      <c r="AA534" s="61">
        <f t="shared" si="222"/>
        <v>0</v>
      </c>
      <c r="AB534" s="61">
        <f t="shared" si="222"/>
        <v>0</v>
      </c>
      <c r="AC534" s="61">
        <f t="shared" si="222"/>
        <v>0</v>
      </c>
      <c r="AD534" s="61">
        <f t="shared" si="222"/>
        <v>0</v>
      </c>
      <c r="AE534" s="61">
        <f t="shared" si="222"/>
        <v>0</v>
      </c>
      <c r="AF534" s="61">
        <f t="shared" si="223"/>
        <v>0</v>
      </c>
      <c r="AG534" s="56" t="str">
        <f t="shared" si="224"/>
        <v>ok</v>
      </c>
    </row>
    <row r="535" spans="1:33">
      <c r="A535" s="58">
        <v>931</v>
      </c>
      <c r="B535" s="58" t="s">
        <v>1062</v>
      </c>
      <c r="C535" s="42" t="s">
        <v>96</v>
      </c>
      <c r="D535" s="42" t="s">
        <v>958</v>
      </c>
      <c r="F535" s="76"/>
      <c r="H535" s="61">
        <f t="shared" si="221"/>
        <v>0</v>
      </c>
      <c r="I535" s="61">
        <f t="shared" si="221"/>
        <v>0</v>
      </c>
      <c r="J535" s="61">
        <f t="shared" si="221"/>
        <v>0</v>
      </c>
      <c r="K535" s="61">
        <f t="shared" si="221"/>
        <v>0</v>
      </c>
      <c r="L535" s="61">
        <f t="shared" si="221"/>
        <v>0</v>
      </c>
      <c r="M535" s="61">
        <f t="shared" si="221"/>
        <v>0</v>
      </c>
      <c r="N535" s="61">
        <f t="shared" si="221"/>
        <v>0</v>
      </c>
      <c r="O535" s="61">
        <f t="shared" si="221"/>
        <v>0</v>
      </c>
      <c r="P535" s="61">
        <f t="shared" si="221"/>
        <v>0</v>
      </c>
      <c r="Q535" s="61">
        <f t="shared" si="221"/>
        <v>0</v>
      </c>
      <c r="R535" s="61">
        <f t="shared" si="222"/>
        <v>0</v>
      </c>
      <c r="S535" s="61">
        <f t="shared" si="222"/>
        <v>0</v>
      </c>
      <c r="T535" s="61">
        <f t="shared" si="222"/>
        <v>0</v>
      </c>
      <c r="U535" s="61">
        <f t="shared" si="222"/>
        <v>0</v>
      </c>
      <c r="V535" s="61">
        <f t="shared" si="222"/>
        <v>0</v>
      </c>
      <c r="W535" s="61">
        <f t="shared" si="222"/>
        <v>0</v>
      </c>
      <c r="X535" s="61">
        <f t="shared" si="222"/>
        <v>0</v>
      </c>
      <c r="Y535" s="61">
        <f t="shared" si="222"/>
        <v>0</v>
      </c>
      <c r="Z535" s="61">
        <f t="shared" si="222"/>
        <v>0</v>
      </c>
      <c r="AA535" s="61">
        <f t="shared" si="222"/>
        <v>0</v>
      </c>
      <c r="AB535" s="61">
        <f t="shared" si="222"/>
        <v>0</v>
      </c>
      <c r="AC535" s="61">
        <f t="shared" si="222"/>
        <v>0</v>
      </c>
      <c r="AD535" s="61">
        <f t="shared" si="222"/>
        <v>0</v>
      </c>
      <c r="AE535" s="61">
        <f t="shared" si="222"/>
        <v>0</v>
      </c>
      <c r="AF535" s="61">
        <f t="shared" si="223"/>
        <v>0</v>
      </c>
      <c r="AG535" s="56" t="str">
        <f t="shared" si="224"/>
        <v>ok</v>
      </c>
    </row>
    <row r="536" spans="1:33">
      <c r="A536" s="58">
        <v>935</v>
      </c>
      <c r="B536" s="58" t="s">
        <v>1064</v>
      </c>
      <c r="C536" s="42" t="s">
        <v>97</v>
      </c>
      <c r="D536" s="42" t="s">
        <v>958</v>
      </c>
      <c r="F536" s="76">
        <v>430712.79999999993</v>
      </c>
      <c r="H536" s="61">
        <f t="shared" si="221"/>
        <v>83058.253487253809</v>
      </c>
      <c r="I536" s="61">
        <f t="shared" si="221"/>
        <v>87008.777643796129</v>
      </c>
      <c r="J536" s="61">
        <f t="shared" si="221"/>
        <v>71520.921827806756</v>
      </c>
      <c r="K536" s="61">
        <f t="shared" si="221"/>
        <v>0</v>
      </c>
      <c r="L536" s="61">
        <f t="shared" si="221"/>
        <v>0</v>
      </c>
      <c r="M536" s="61">
        <f t="shared" si="221"/>
        <v>0</v>
      </c>
      <c r="N536" s="61">
        <f t="shared" si="221"/>
        <v>46338.533719054532</v>
      </c>
      <c r="O536" s="61">
        <f t="shared" si="221"/>
        <v>0</v>
      </c>
      <c r="P536" s="61">
        <f t="shared" si="221"/>
        <v>0</v>
      </c>
      <c r="Q536" s="61">
        <f t="shared" si="221"/>
        <v>0</v>
      </c>
      <c r="R536" s="61">
        <f t="shared" si="222"/>
        <v>15998.114439020788</v>
      </c>
      <c r="S536" s="61">
        <f t="shared" si="222"/>
        <v>0</v>
      </c>
      <c r="T536" s="61">
        <f t="shared" si="222"/>
        <v>27358.421257728867</v>
      </c>
      <c r="U536" s="61">
        <f t="shared" si="222"/>
        <v>43537.416460110828</v>
      </c>
      <c r="V536" s="61">
        <f t="shared" si="222"/>
        <v>7520.9328171211573</v>
      </c>
      <c r="W536" s="61">
        <f t="shared" si="222"/>
        <v>11429.231173530683</v>
      </c>
      <c r="X536" s="61">
        <f t="shared" si="222"/>
        <v>10396.198263774761</v>
      </c>
      <c r="Y536" s="61">
        <f t="shared" si="222"/>
        <v>7270.605729337537</v>
      </c>
      <c r="Z536" s="61">
        <f t="shared" si="222"/>
        <v>3610.7187483921398</v>
      </c>
      <c r="AA536" s="61">
        <f t="shared" si="222"/>
        <v>4188.3328937878196</v>
      </c>
      <c r="AB536" s="61">
        <f t="shared" si="222"/>
        <v>11476.341539284123</v>
      </c>
      <c r="AC536" s="61">
        <f t="shared" si="222"/>
        <v>0</v>
      </c>
      <c r="AD536" s="61">
        <f t="shared" si="222"/>
        <v>0</v>
      </c>
      <c r="AE536" s="61">
        <f t="shared" si="222"/>
        <v>0</v>
      </c>
      <c r="AF536" s="61">
        <f t="shared" si="223"/>
        <v>430712.79999999993</v>
      </c>
      <c r="AG536" s="56" t="str">
        <f t="shared" si="224"/>
        <v>ok</v>
      </c>
    </row>
    <row r="537" spans="1:33">
      <c r="A537" s="58"/>
      <c r="B537" s="58"/>
      <c r="F537" s="76"/>
      <c r="H537" s="61"/>
      <c r="I537" s="61"/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  <c r="AA537" s="61"/>
      <c r="AB537" s="61"/>
      <c r="AC537" s="61"/>
      <c r="AD537" s="61"/>
      <c r="AE537" s="61"/>
      <c r="AF537" s="61"/>
      <c r="AG537" s="56"/>
    </row>
    <row r="538" spans="1:33">
      <c r="A538" s="58" t="s">
        <v>1065</v>
      </c>
      <c r="B538" s="58"/>
      <c r="C538" s="42" t="s">
        <v>98</v>
      </c>
      <c r="F538" s="73">
        <f t="shared" ref="F538:M538" si="225">SUM(F525:F537)</f>
        <v>19231654.739999998</v>
      </c>
      <c r="G538" s="60">
        <f t="shared" si="225"/>
        <v>0</v>
      </c>
      <c r="H538" s="60">
        <f t="shared" si="225"/>
        <v>2270132.2702119607</v>
      </c>
      <c r="I538" s="60">
        <f t="shared" si="225"/>
        <v>2378107.2395314742</v>
      </c>
      <c r="J538" s="60">
        <f t="shared" si="225"/>
        <v>1954796.1318681876</v>
      </c>
      <c r="K538" s="60">
        <f t="shared" si="225"/>
        <v>4751464.2592489347</v>
      </c>
      <c r="L538" s="60">
        <f t="shared" si="225"/>
        <v>0</v>
      </c>
      <c r="M538" s="60">
        <f t="shared" si="225"/>
        <v>0</v>
      </c>
      <c r="N538" s="60">
        <f>SUM(N525:N537)</f>
        <v>1173314.1725444531</v>
      </c>
      <c r="O538" s="60">
        <f>SUM(O525:O537)</f>
        <v>0</v>
      </c>
      <c r="P538" s="60">
        <f>SUM(P525:P537)</f>
        <v>0</v>
      </c>
      <c r="Q538" s="60">
        <f t="shared" ref="Q538:AB538" si="226">SUM(Q525:Q537)</f>
        <v>0</v>
      </c>
      <c r="R538" s="60">
        <f t="shared" si="226"/>
        <v>721748.34084863227</v>
      </c>
      <c r="S538" s="60">
        <f t="shared" si="226"/>
        <v>0</v>
      </c>
      <c r="T538" s="60">
        <f t="shared" si="226"/>
        <v>694832.50967875903</v>
      </c>
      <c r="U538" s="60">
        <f t="shared" si="226"/>
        <v>1051837.2476054181</v>
      </c>
      <c r="V538" s="60">
        <f t="shared" si="226"/>
        <v>226025.77411506814</v>
      </c>
      <c r="W538" s="60">
        <f t="shared" si="226"/>
        <v>333775.40793417743</v>
      </c>
      <c r="X538" s="60">
        <f t="shared" si="226"/>
        <v>71325.625471859064</v>
      </c>
      <c r="Y538" s="60">
        <f t="shared" si="226"/>
        <v>49881.744080551056</v>
      </c>
      <c r="Z538" s="60">
        <f t="shared" si="226"/>
        <v>19063.063827999995</v>
      </c>
      <c r="AA538" s="60">
        <f t="shared" si="226"/>
        <v>1505177.7150558745</v>
      </c>
      <c r="AB538" s="60">
        <f t="shared" si="226"/>
        <v>63034.368220811128</v>
      </c>
      <c r="AC538" s="60">
        <f>SUM(AC525:AC537)</f>
        <v>1543411.9927426309</v>
      </c>
      <c r="AD538" s="60">
        <f>SUM(AD525:AD537)</f>
        <v>423726.87701320689</v>
      </c>
      <c r="AE538" s="60">
        <f>SUM(AE525:AE537)</f>
        <v>0</v>
      </c>
      <c r="AF538" s="61">
        <f>SUM(H538:AE538)</f>
        <v>19231654.739999998</v>
      </c>
      <c r="AG538" s="56" t="str">
        <f>IF(ABS(AF538-F538)&lt;1,"ok","err")</f>
        <v>ok</v>
      </c>
    </row>
    <row r="539" spans="1:33">
      <c r="A539" s="58"/>
      <c r="B539" s="58"/>
      <c r="F539" s="76"/>
      <c r="H539" s="61"/>
      <c r="I539" s="61"/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  <c r="AA539" s="61"/>
      <c r="AB539" s="61"/>
      <c r="AC539" s="61"/>
      <c r="AD539" s="61"/>
      <c r="AE539" s="61"/>
      <c r="AF539" s="61"/>
      <c r="AG539" s="56"/>
    </row>
    <row r="540" spans="1:33">
      <c r="A540" s="58" t="s">
        <v>1067</v>
      </c>
      <c r="B540" s="58"/>
      <c r="C540" s="42" t="s">
        <v>99</v>
      </c>
      <c r="F540" s="73">
        <f>F490+F499+F514+F538</f>
        <v>71538724.159999996</v>
      </c>
      <c r="G540" s="60"/>
      <c r="H540" s="60">
        <f t="shared" ref="H540:M540" si="227">H490+H499+H514+H538</f>
        <v>8354903.5962755047</v>
      </c>
      <c r="I540" s="60">
        <f t="shared" si="227"/>
        <v>8752290.3350628056</v>
      </c>
      <c r="J540" s="60">
        <f t="shared" si="227"/>
        <v>7194353.14251801</v>
      </c>
      <c r="K540" s="60">
        <f t="shared" si="227"/>
        <v>17970757.827004239</v>
      </c>
      <c r="L540" s="60">
        <f t="shared" si="227"/>
        <v>0</v>
      </c>
      <c r="M540" s="60">
        <f t="shared" si="227"/>
        <v>0</v>
      </c>
      <c r="N540" s="60">
        <f>N490+N499+N514+N538</f>
        <v>4308731.1725444533</v>
      </c>
      <c r="O540" s="60">
        <f>O490+O499+O514+O538</f>
        <v>0</v>
      </c>
      <c r="P540" s="60">
        <f>P490+P499+P514+P538</f>
        <v>0</v>
      </c>
      <c r="Q540" s="60">
        <f t="shared" ref="Q540:AB540" si="228">Q490+Q499+Q514+Q538</f>
        <v>0</v>
      </c>
      <c r="R540" s="60">
        <f t="shared" si="228"/>
        <v>2685252.4144103993</v>
      </c>
      <c r="S540" s="60">
        <f t="shared" si="228"/>
        <v>0</v>
      </c>
      <c r="T540" s="60">
        <f t="shared" si="228"/>
        <v>2551846.5672994298</v>
      </c>
      <c r="U540" s="60">
        <f t="shared" si="228"/>
        <v>3857080.1674658395</v>
      </c>
      <c r="V540" s="60">
        <f t="shared" si="228"/>
        <v>833939.35306513414</v>
      </c>
      <c r="W540" s="60">
        <f t="shared" si="228"/>
        <v>1230591.3174189094</v>
      </c>
      <c r="X540" s="60">
        <f t="shared" si="228"/>
        <v>240840.52471813068</v>
      </c>
      <c r="Y540" s="60">
        <f t="shared" si="228"/>
        <v>168432.38792143884</v>
      </c>
      <c r="Z540" s="60">
        <f t="shared" si="228"/>
        <v>62053.82936306145</v>
      </c>
      <c r="AA540" s="60">
        <f t="shared" si="228"/>
        <v>5681157.6240409669</v>
      </c>
      <c r="AB540" s="60">
        <f t="shared" si="228"/>
        <v>206476.61113584062</v>
      </c>
      <c r="AC540" s="60">
        <f>AC490+AC499+AC514+AC538</f>
        <v>5837418.0327426316</v>
      </c>
      <c r="AD540" s="60">
        <f>AD490+AD499+AD514+AD538</f>
        <v>1602599.2570132071</v>
      </c>
      <c r="AE540" s="60">
        <f>AE490+AE499+AE514+AE538</f>
        <v>0</v>
      </c>
      <c r="AF540" s="61">
        <f>SUM(H540:AE540)</f>
        <v>71538724.159999996</v>
      </c>
      <c r="AG540" s="56" t="str">
        <f>IF(ABS(AF540-F540)&lt;1,"ok","err")</f>
        <v>ok</v>
      </c>
    </row>
    <row r="541" spans="1:33">
      <c r="A541" s="58"/>
      <c r="B541" s="58"/>
      <c r="F541" s="76"/>
      <c r="H541" s="61"/>
      <c r="I541" s="61"/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  <c r="AA541" s="61"/>
      <c r="AB541" s="61"/>
      <c r="AC541" s="61"/>
      <c r="AD541" s="61"/>
      <c r="AE541" s="61"/>
      <c r="AF541" s="61"/>
      <c r="AG541" s="56"/>
    </row>
    <row r="542" spans="1:33">
      <c r="A542" s="58" t="s">
        <v>19</v>
      </c>
      <c r="B542" s="58"/>
      <c r="C542" s="42" t="s">
        <v>100</v>
      </c>
      <c r="F542" s="77">
        <f t="shared" ref="F542:M542" si="229">F540-F430</f>
        <v>71538724.159999996</v>
      </c>
      <c r="G542" s="62">
        <f t="shared" si="229"/>
        <v>0</v>
      </c>
      <c r="H542" s="62">
        <f t="shared" si="229"/>
        <v>8354903.5962755047</v>
      </c>
      <c r="I542" s="62">
        <f t="shared" si="229"/>
        <v>8752290.3350628056</v>
      </c>
      <c r="J542" s="62">
        <f t="shared" si="229"/>
        <v>7194353.14251801</v>
      </c>
      <c r="K542" s="62">
        <f t="shared" si="229"/>
        <v>17970757.827004239</v>
      </c>
      <c r="L542" s="62">
        <f t="shared" si="229"/>
        <v>0</v>
      </c>
      <c r="M542" s="62">
        <f t="shared" si="229"/>
        <v>0</v>
      </c>
      <c r="N542" s="62">
        <f>N540-N430</f>
        <v>4308731.1725444533</v>
      </c>
      <c r="O542" s="62">
        <f>O540-O430</f>
        <v>0</v>
      </c>
      <c r="P542" s="62">
        <f>P540-P430</f>
        <v>0</v>
      </c>
      <c r="Q542" s="62">
        <f t="shared" ref="Q542:AB542" si="230">Q540-Q430</f>
        <v>0</v>
      </c>
      <c r="R542" s="62">
        <f t="shared" si="230"/>
        <v>2685252.4144103993</v>
      </c>
      <c r="S542" s="62">
        <f t="shared" si="230"/>
        <v>0</v>
      </c>
      <c r="T542" s="62">
        <f t="shared" si="230"/>
        <v>2551846.5672994298</v>
      </c>
      <c r="U542" s="62">
        <f t="shared" si="230"/>
        <v>3857080.1674658395</v>
      </c>
      <c r="V542" s="62">
        <f t="shared" si="230"/>
        <v>833939.35306513414</v>
      </c>
      <c r="W542" s="62">
        <f t="shared" si="230"/>
        <v>1230591.3174189094</v>
      </c>
      <c r="X542" s="62">
        <f t="shared" si="230"/>
        <v>240840.52471813068</v>
      </c>
      <c r="Y542" s="62">
        <f t="shared" si="230"/>
        <v>168432.38792143884</v>
      </c>
      <c r="Z542" s="62">
        <f t="shared" si="230"/>
        <v>62053.82936306145</v>
      </c>
      <c r="AA542" s="62">
        <f t="shared" si="230"/>
        <v>5681157.6240409669</v>
      </c>
      <c r="AB542" s="62">
        <f t="shared" si="230"/>
        <v>206476.61113584062</v>
      </c>
      <c r="AC542" s="62">
        <f>AC540-AC430</f>
        <v>5837418.0327426316</v>
      </c>
      <c r="AD542" s="62">
        <f>AD540-AD430</f>
        <v>1602599.2570132071</v>
      </c>
      <c r="AE542" s="62">
        <f>AE540-AE430</f>
        <v>0</v>
      </c>
      <c r="AF542" s="61">
        <f>SUM(H542:AE542)</f>
        <v>71538724.159999996</v>
      </c>
      <c r="AG542" s="56" t="str">
        <f>IF(ABS(AF542-F542)&lt;1,"ok","err")</f>
        <v>ok</v>
      </c>
    </row>
    <row r="543" spans="1:33">
      <c r="A543" s="58"/>
      <c r="B543" s="58"/>
      <c r="F543" s="77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2"/>
      <c r="W543" s="62"/>
      <c r="X543" s="62"/>
      <c r="Y543" s="62"/>
      <c r="Z543" s="62"/>
      <c r="AA543" s="62"/>
      <c r="AB543" s="62"/>
      <c r="AC543" s="62"/>
      <c r="AD543" s="62"/>
      <c r="AE543" s="62"/>
      <c r="AF543" s="61"/>
      <c r="AG543" s="56"/>
    </row>
    <row r="544" spans="1:33">
      <c r="A544" s="58"/>
      <c r="B544" s="58"/>
      <c r="F544" s="77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2"/>
      <c r="W544" s="62"/>
      <c r="X544" s="62"/>
      <c r="Y544" s="62"/>
      <c r="Z544" s="62"/>
      <c r="AA544" s="62"/>
      <c r="AB544" s="62"/>
      <c r="AC544" s="62"/>
      <c r="AD544" s="62"/>
      <c r="AE544" s="62"/>
      <c r="AF544" s="61"/>
      <c r="AG544" s="56"/>
    </row>
    <row r="545" spans="1:33">
      <c r="A545" s="58"/>
      <c r="B545" s="58"/>
      <c r="F545" s="77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2"/>
      <c r="W545" s="62"/>
      <c r="X545" s="62"/>
      <c r="Y545" s="62"/>
      <c r="Z545" s="62"/>
      <c r="AA545" s="62"/>
      <c r="AB545" s="62"/>
      <c r="AC545" s="62"/>
      <c r="AD545" s="62"/>
      <c r="AE545" s="62"/>
      <c r="AF545" s="61"/>
      <c r="AG545" s="56"/>
    </row>
    <row r="546" spans="1:33">
      <c r="A546" s="58"/>
      <c r="B546" s="58"/>
      <c r="F546" s="77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2"/>
      <c r="W546" s="62"/>
      <c r="X546" s="62"/>
      <c r="Y546" s="62"/>
      <c r="Z546" s="62"/>
      <c r="AA546" s="62"/>
      <c r="AB546" s="62"/>
      <c r="AC546" s="62"/>
      <c r="AD546" s="62"/>
      <c r="AE546" s="62"/>
      <c r="AF546" s="61"/>
      <c r="AG546" s="56"/>
    </row>
    <row r="547" spans="1:33">
      <c r="A547" s="58"/>
      <c r="B547" s="58"/>
      <c r="F547" s="77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2"/>
      <c r="W547" s="62"/>
      <c r="X547" s="62"/>
      <c r="Y547" s="62"/>
      <c r="Z547" s="62"/>
      <c r="AA547" s="62"/>
      <c r="AB547" s="62"/>
      <c r="AC547" s="62"/>
      <c r="AD547" s="62"/>
      <c r="AE547" s="62"/>
      <c r="AF547" s="61"/>
      <c r="AG547" s="56"/>
    </row>
    <row r="548" spans="1:33">
      <c r="A548" s="58"/>
      <c r="B548" s="58"/>
      <c r="F548" s="77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2"/>
      <c r="W548" s="62"/>
      <c r="X548" s="62"/>
      <c r="Y548" s="62"/>
      <c r="Z548" s="62"/>
      <c r="AA548" s="62"/>
      <c r="AB548" s="62"/>
      <c r="AC548" s="62"/>
      <c r="AD548" s="62"/>
      <c r="AE548" s="62"/>
      <c r="AF548" s="61"/>
      <c r="AG548" s="56"/>
    </row>
    <row r="549" spans="1:33">
      <c r="A549" s="58"/>
      <c r="B549" s="58"/>
      <c r="F549" s="77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2"/>
      <c r="W549" s="62"/>
      <c r="X549" s="62"/>
      <c r="Y549" s="62"/>
      <c r="Z549" s="62"/>
      <c r="AA549" s="62"/>
      <c r="AB549" s="62"/>
      <c r="AC549" s="62"/>
      <c r="AD549" s="62"/>
      <c r="AE549" s="62"/>
      <c r="AF549" s="61"/>
      <c r="AG549" s="56"/>
    </row>
    <row r="550" spans="1:33">
      <c r="A550" s="58"/>
      <c r="B550" s="58"/>
      <c r="F550" s="77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2"/>
      <c r="W550" s="62"/>
      <c r="X550" s="62"/>
      <c r="Y550" s="62"/>
      <c r="Z550" s="62"/>
      <c r="AA550" s="62"/>
      <c r="AB550" s="62"/>
      <c r="AC550" s="62"/>
      <c r="AD550" s="62"/>
      <c r="AE550" s="62"/>
      <c r="AF550" s="61"/>
      <c r="AG550" s="56"/>
    </row>
    <row r="551" spans="1:33">
      <c r="A551" s="58"/>
      <c r="B551" s="58"/>
      <c r="F551" s="77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2"/>
      <c r="W551" s="62"/>
      <c r="X551" s="62"/>
      <c r="Y551" s="62"/>
      <c r="Z551" s="62"/>
      <c r="AA551" s="62"/>
      <c r="AB551" s="62"/>
      <c r="AC551" s="62"/>
      <c r="AD551" s="62"/>
      <c r="AE551" s="62"/>
      <c r="AF551" s="61"/>
      <c r="AG551" s="56"/>
    </row>
    <row r="552" spans="1:33">
      <c r="A552" s="58"/>
      <c r="B552" s="58"/>
      <c r="F552" s="77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2"/>
      <c r="W552" s="62"/>
      <c r="X552" s="62"/>
      <c r="Y552" s="62"/>
      <c r="Z552" s="62"/>
      <c r="AA552" s="62"/>
      <c r="AB552" s="62"/>
      <c r="AC552" s="62"/>
      <c r="AD552" s="62"/>
      <c r="AE552" s="62"/>
      <c r="AF552" s="61"/>
      <c r="AG552" s="56"/>
    </row>
    <row r="553" spans="1:33">
      <c r="A553" s="58"/>
      <c r="B553" s="58"/>
      <c r="F553" s="77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2"/>
      <c r="W553" s="62"/>
      <c r="X553" s="62"/>
      <c r="Y553" s="62"/>
      <c r="Z553" s="62"/>
      <c r="AA553" s="62"/>
      <c r="AB553" s="62"/>
      <c r="AC553" s="62"/>
      <c r="AD553" s="62"/>
      <c r="AE553" s="62"/>
      <c r="AF553" s="61"/>
      <c r="AG553" s="56"/>
    </row>
    <row r="554" spans="1:33">
      <c r="A554" s="58"/>
      <c r="B554" s="58"/>
      <c r="F554" s="77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2"/>
      <c r="W554" s="62"/>
      <c r="X554" s="62"/>
      <c r="Y554" s="62"/>
      <c r="Z554" s="62"/>
      <c r="AA554" s="62"/>
      <c r="AB554" s="62"/>
      <c r="AC554" s="62"/>
      <c r="AD554" s="62"/>
      <c r="AE554" s="62"/>
      <c r="AF554" s="61"/>
      <c r="AG554" s="56"/>
    </row>
    <row r="555" spans="1:33">
      <c r="A555" s="58"/>
      <c r="B555" s="58"/>
      <c r="F555" s="77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2"/>
      <c r="W555" s="62"/>
      <c r="X555" s="62"/>
      <c r="Y555" s="62"/>
      <c r="Z555" s="62"/>
      <c r="AA555" s="62"/>
      <c r="AB555" s="62"/>
      <c r="AC555" s="62"/>
      <c r="AD555" s="62"/>
      <c r="AE555" s="62"/>
      <c r="AF555" s="61"/>
      <c r="AG555" s="56"/>
    </row>
    <row r="556" spans="1:33">
      <c r="A556" s="58"/>
      <c r="B556" s="58"/>
      <c r="F556" s="77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2"/>
      <c r="W556" s="62"/>
      <c r="X556" s="62"/>
      <c r="Y556" s="62"/>
      <c r="Z556" s="62"/>
      <c r="AA556" s="62"/>
      <c r="AB556" s="62"/>
      <c r="AC556" s="62"/>
      <c r="AD556" s="62"/>
      <c r="AE556" s="62"/>
      <c r="AF556" s="61"/>
      <c r="AG556" s="56"/>
    </row>
    <row r="557" spans="1:33">
      <c r="A557" s="58"/>
      <c r="B557" s="58"/>
      <c r="F557" s="77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2"/>
      <c r="W557" s="62"/>
      <c r="X557" s="62"/>
      <c r="Y557" s="62"/>
      <c r="Z557" s="62"/>
      <c r="AA557" s="62"/>
      <c r="AB557" s="62"/>
      <c r="AC557" s="62"/>
      <c r="AD557" s="62"/>
      <c r="AE557" s="62"/>
      <c r="AF557" s="61"/>
      <c r="AG557" s="56"/>
    </row>
    <row r="558" spans="1:33">
      <c r="A558" s="58"/>
      <c r="B558" s="58"/>
      <c r="F558" s="77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2"/>
      <c r="W558" s="62"/>
      <c r="X558" s="62"/>
      <c r="Y558" s="62"/>
      <c r="Z558" s="62"/>
      <c r="AA558" s="62"/>
      <c r="AB558" s="62"/>
      <c r="AC558" s="62"/>
      <c r="AD558" s="62"/>
      <c r="AE558" s="62"/>
      <c r="AF558" s="61"/>
      <c r="AG558" s="56"/>
    </row>
    <row r="559" spans="1:33">
      <c r="A559" s="58"/>
      <c r="B559" s="58"/>
      <c r="F559" s="77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2"/>
      <c r="W559" s="62"/>
      <c r="X559" s="62"/>
      <c r="Y559" s="62"/>
      <c r="Z559" s="62"/>
      <c r="AA559" s="62"/>
      <c r="AB559" s="62"/>
      <c r="AC559" s="62"/>
      <c r="AD559" s="62"/>
      <c r="AE559" s="62"/>
      <c r="AF559" s="61"/>
      <c r="AG559" s="56"/>
    </row>
    <row r="560" spans="1:33">
      <c r="A560" s="58"/>
      <c r="B560" s="58"/>
      <c r="F560" s="77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2"/>
      <c r="W560" s="62"/>
      <c r="X560" s="62"/>
      <c r="Y560" s="62"/>
      <c r="Z560" s="62"/>
      <c r="AA560" s="62"/>
      <c r="AB560" s="62"/>
      <c r="AC560" s="62"/>
      <c r="AD560" s="62"/>
      <c r="AE560" s="62"/>
      <c r="AF560" s="61"/>
      <c r="AG560" s="56"/>
    </row>
    <row r="561" spans="1:33">
      <c r="A561" s="58"/>
      <c r="B561" s="58"/>
      <c r="F561" s="77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2"/>
      <c r="W561" s="62"/>
      <c r="X561" s="62"/>
      <c r="Y561" s="62"/>
      <c r="Z561" s="62"/>
      <c r="AA561" s="62"/>
      <c r="AB561" s="62"/>
      <c r="AC561" s="62"/>
      <c r="AD561" s="62"/>
      <c r="AE561" s="62"/>
      <c r="AF561" s="61"/>
      <c r="AG561" s="56"/>
    </row>
    <row r="562" spans="1:33">
      <c r="A562" s="58"/>
      <c r="B562" s="58"/>
      <c r="F562" s="77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2"/>
      <c r="W562" s="62"/>
      <c r="X562" s="62"/>
      <c r="Y562" s="62"/>
      <c r="Z562" s="62"/>
      <c r="AA562" s="62"/>
      <c r="AB562" s="62"/>
      <c r="AC562" s="62"/>
      <c r="AD562" s="62"/>
      <c r="AE562" s="62"/>
      <c r="AF562" s="61"/>
      <c r="AG562" s="56"/>
    </row>
    <row r="563" spans="1:33">
      <c r="A563" s="58"/>
      <c r="B563" s="58"/>
      <c r="F563" s="77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2"/>
      <c r="W563" s="62"/>
      <c r="X563" s="62"/>
      <c r="Y563" s="62"/>
      <c r="Z563" s="62"/>
      <c r="AA563" s="62"/>
      <c r="AB563" s="62"/>
      <c r="AC563" s="62"/>
      <c r="AD563" s="62"/>
      <c r="AE563" s="62"/>
      <c r="AF563" s="61"/>
      <c r="AG563" s="56"/>
    </row>
    <row r="564" spans="1:33">
      <c r="A564" s="58"/>
      <c r="B564" s="58"/>
      <c r="F564" s="77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2"/>
      <c r="W564" s="62"/>
      <c r="X564" s="62"/>
      <c r="Y564" s="62"/>
      <c r="Z564" s="62"/>
      <c r="AA564" s="62"/>
      <c r="AB564" s="62"/>
      <c r="AC564" s="62"/>
      <c r="AD564" s="62"/>
      <c r="AE564" s="62"/>
      <c r="AF564" s="61"/>
      <c r="AG564" s="56"/>
    </row>
    <row r="565" spans="1:33">
      <c r="A565" s="58"/>
      <c r="B565" s="58"/>
      <c r="F565" s="77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2"/>
      <c r="W565" s="62"/>
      <c r="X565" s="62"/>
      <c r="Y565" s="62"/>
      <c r="Z565" s="62"/>
      <c r="AA565" s="62"/>
      <c r="AB565" s="62"/>
      <c r="AC565" s="62"/>
      <c r="AD565" s="62"/>
      <c r="AE565" s="62"/>
      <c r="AF565" s="61"/>
      <c r="AG565" s="56"/>
    </row>
    <row r="566" spans="1:33">
      <c r="A566" s="58"/>
      <c r="B566" s="58"/>
      <c r="F566" s="77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2"/>
      <c r="W566" s="62"/>
      <c r="X566" s="62"/>
      <c r="Y566" s="62"/>
      <c r="Z566" s="62"/>
      <c r="AA566" s="62"/>
      <c r="AB566" s="62"/>
      <c r="AC566" s="62"/>
      <c r="AD566" s="62"/>
      <c r="AE566" s="62"/>
      <c r="AF566" s="61"/>
      <c r="AG566" s="56"/>
    </row>
    <row r="567" spans="1:33">
      <c r="A567" s="58"/>
      <c r="B567" s="58"/>
      <c r="F567" s="77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2"/>
      <c r="W567" s="62"/>
      <c r="X567" s="62"/>
      <c r="Y567" s="62"/>
      <c r="Z567" s="62"/>
      <c r="AA567" s="62"/>
      <c r="AB567" s="62"/>
      <c r="AC567" s="62"/>
      <c r="AD567" s="62"/>
      <c r="AE567" s="62"/>
      <c r="AF567" s="61"/>
      <c r="AG567" s="56"/>
    </row>
    <row r="568" spans="1:33" ht="15">
      <c r="A568" s="57" t="s">
        <v>1070</v>
      </c>
      <c r="B568" s="58"/>
      <c r="AG568" s="56"/>
    </row>
    <row r="569" spans="1:33">
      <c r="A569" s="58"/>
      <c r="B569" s="58"/>
      <c r="AG569" s="56"/>
    </row>
    <row r="570" spans="1:33" ht="15">
      <c r="A570" s="63" t="s">
        <v>1071</v>
      </c>
      <c r="B570" s="58"/>
      <c r="AG570" s="56"/>
    </row>
    <row r="571" spans="1:33">
      <c r="A571" s="66" t="s">
        <v>314</v>
      </c>
      <c r="B571" s="58"/>
      <c r="C571" s="42" t="s">
        <v>21</v>
      </c>
      <c r="D571" s="42" t="s">
        <v>201</v>
      </c>
      <c r="F571" s="73">
        <v>51173948.915298611</v>
      </c>
      <c r="H571" s="61">
        <f t="shared" ref="H571:Q578" si="231">IF(VLOOKUP($D571,$C$6:$AE$653,H$2,)=0,0,((VLOOKUP($D571,$C$6:$AE$653,H$2,)/VLOOKUP($D571,$C$6:$AE$653,4,))*$F571))</f>
        <v>17593670.416481867</v>
      </c>
      <c r="I571" s="61">
        <f t="shared" si="231"/>
        <v>18430483.340717282</v>
      </c>
      <c r="J571" s="61">
        <f t="shared" si="231"/>
        <v>15149795.158099467</v>
      </c>
      <c r="K571" s="61">
        <f t="shared" si="231"/>
        <v>0</v>
      </c>
      <c r="L571" s="61">
        <f t="shared" si="231"/>
        <v>0</v>
      </c>
      <c r="M571" s="61">
        <f t="shared" si="231"/>
        <v>0</v>
      </c>
      <c r="N571" s="61">
        <f t="shared" si="231"/>
        <v>0</v>
      </c>
      <c r="O571" s="61">
        <f t="shared" si="231"/>
        <v>0</v>
      </c>
      <c r="P571" s="61">
        <f t="shared" si="231"/>
        <v>0</v>
      </c>
      <c r="Q571" s="61">
        <f t="shared" si="231"/>
        <v>0</v>
      </c>
      <c r="R571" s="61">
        <f t="shared" ref="R571:AE578" si="232">IF(VLOOKUP($D571,$C$6:$AE$653,R$2,)=0,0,((VLOOKUP($D571,$C$6:$AE$653,R$2,)/VLOOKUP($D571,$C$6:$AE$653,4,))*$F571))</f>
        <v>0</v>
      </c>
      <c r="S571" s="61">
        <f t="shared" si="232"/>
        <v>0</v>
      </c>
      <c r="T571" s="61">
        <f t="shared" si="232"/>
        <v>0</v>
      </c>
      <c r="U571" s="61">
        <f t="shared" si="232"/>
        <v>0</v>
      </c>
      <c r="V571" s="61">
        <f t="shared" si="232"/>
        <v>0</v>
      </c>
      <c r="W571" s="61">
        <f t="shared" si="232"/>
        <v>0</v>
      </c>
      <c r="X571" s="61">
        <f t="shared" si="232"/>
        <v>0</v>
      </c>
      <c r="Y571" s="61">
        <f t="shared" si="232"/>
        <v>0</v>
      </c>
      <c r="Z571" s="61">
        <f t="shared" si="232"/>
        <v>0</v>
      </c>
      <c r="AA571" s="61">
        <f t="shared" si="232"/>
        <v>0</v>
      </c>
      <c r="AB571" s="61">
        <f t="shared" si="232"/>
        <v>0</v>
      </c>
      <c r="AC571" s="61">
        <f t="shared" si="232"/>
        <v>0</v>
      </c>
      <c r="AD571" s="61">
        <f t="shared" si="232"/>
        <v>0</v>
      </c>
      <c r="AE571" s="61">
        <f t="shared" si="232"/>
        <v>0</v>
      </c>
      <c r="AF571" s="61">
        <f t="shared" ref="AF571:AF578" si="233">SUM(H571:AE571)</f>
        <v>51173948.915298618</v>
      </c>
      <c r="AG571" s="56" t="str">
        <f t="shared" ref="AG571:AG578" si="234">IF(ABS(AF571-F571)&lt;1,"ok","err")</f>
        <v>ok</v>
      </c>
    </row>
    <row r="572" spans="1:33">
      <c r="A572" s="66" t="s">
        <v>313</v>
      </c>
      <c r="B572" s="58"/>
      <c r="C572" s="42" t="s">
        <v>35</v>
      </c>
      <c r="D572" s="42" t="s">
        <v>201</v>
      </c>
      <c r="F572" s="76">
        <v>4023932.7831582283</v>
      </c>
      <c r="H572" s="61">
        <f t="shared" si="231"/>
        <v>1383433.3418775478</v>
      </c>
      <c r="I572" s="61">
        <f t="shared" si="231"/>
        <v>1449233.989093083</v>
      </c>
      <c r="J572" s="61">
        <f t="shared" si="231"/>
        <v>1191265.452187598</v>
      </c>
      <c r="K572" s="61">
        <f t="shared" si="231"/>
        <v>0</v>
      </c>
      <c r="L572" s="61">
        <f t="shared" si="231"/>
        <v>0</v>
      </c>
      <c r="M572" s="61">
        <f t="shared" si="231"/>
        <v>0</v>
      </c>
      <c r="N572" s="61">
        <f t="shared" si="231"/>
        <v>0</v>
      </c>
      <c r="O572" s="61">
        <f t="shared" si="231"/>
        <v>0</v>
      </c>
      <c r="P572" s="61">
        <f t="shared" si="231"/>
        <v>0</v>
      </c>
      <c r="Q572" s="61">
        <f t="shared" si="231"/>
        <v>0</v>
      </c>
      <c r="R572" s="61">
        <f t="shared" si="232"/>
        <v>0</v>
      </c>
      <c r="S572" s="61">
        <f t="shared" si="232"/>
        <v>0</v>
      </c>
      <c r="T572" s="61">
        <f t="shared" si="232"/>
        <v>0</v>
      </c>
      <c r="U572" s="61">
        <f t="shared" si="232"/>
        <v>0</v>
      </c>
      <c r="V572" s="61">
        <f t="shared" si="232"/>
        <v>0</v>
      </c>
      <c r="W572" s="61">
        <f t="shared" si="232"/>
        <v>0</v>
      </c>
      <c r="X572" s="61">
        <f t="shared" si="232"/>
        <v>0</v>
      </c>
      <c r="Y572" s="61">
        <f t="shared" si="232"/>
        <v>0</v>
      </c>
      <c r="Z572" s="61">
        <f t="shared" si="232"/>
        <v>0</v>
      </c>
      <c r="AA572" s="61">
        <f t="shared" si="232"/>
        <v>0</v>
      </c>
      <c r="AB572" s="61">
        <f t="shared" si="232"/>
        <v>0</v>
      </c>
      <c r="AC572" s="61">
        <f t="shared" si="232"/>
        <v>0</v>
      </c>
      <c r="AD572" s="61">
        <f t="shared" si="232"/>
        <v>0</v>
      </c>
      <c r="AE572" s="61">
        <f t="shared" si="232"/>
        <v>0</v>
      </c>
      <c r="AF572" s="61">
        <f t="shared" si="233"/>
        <v>4023932.7831582287</v>
      </c>
      <c r="AG572" s="56" t="str">
        <f t="shared" si="234"/>
        <v>ok</v>
      </c>
    </row>
    <row r="573" spans="1:33">
      <c r="A573" s="199" t="s">
        <v>312</v>
      </c>
      <c r="B573" s="58"/>
      <c r="C573" s="42" t="s">
        <v>36</v>
      </c>
      <c r="D573" s="42" t="s">
        <v>201</v>
      </c>
      <c r="F573" s="76">
        <v>16258222</v>
      </c>
      <c r="H573" s="61">
        <f t="shared" si="231"/>
        <v>5589597.9397533182</v>
      </c>
      <c r="I573" s="61">
        <f t="shared" si="231"/>
        <v>5855457.6317072697</v>
      </c>
      <c r="J573" s="61">
        <f t="shared" si="231"/>
        <v>4813166.428539414</v>
      </c>
      <c r="K573" s="61">
        <f t="shared" si="231"/>
        <v>0</v>
      </c>
      <c r="L573" s="61">
        <f t="shared" si="231"/>
        <v>0</v>
      </c>
      <c r="M573" s="61">
        <f t="shared" si="231"/>
        <v>0</v>
      </c>
      <c r="N573" s="61">
        <f t="shared" si="231"/>
        <v>0</v>
      </c>
      <c r="O573" s="61">
        <f t="shared" si="231"/>
        <v>0</v>
      </c>
      <c r="P573" s="61">
        <f t="shared" si="231"/>
        <v>0</v>
      </c>
      <c r="Q573" s="61">
        <f t="shared" si="231"/>
        <v>0</v>
      </c>
      <c r="R573" s="61">
        <f t="shared" si="232"/>
        <v>0</v>
      </c>
      <c r="S573" s="61">
        <f t="shared" si="232"/>
        <v>0</v>
      </c>
      <c r="T573" s="61">
        <f t="shared" si="232"/>
        <v>0</v>
      </c>
      <c r="U573" s="61">
        <f t="shared" si="232"/>
        <v>0</v>
      </c>
      <c r="V573" s="61">
        <f t="shared" si="232"/>
        <v>0</v>
      </c>
      <c r="W573" s="61">
        <f t="shared" si="232"/>
        <v>0</v>
      </c>
      <c r="X573" s="61">
        <f t="shared" si="232"/>
        <v>0</v>
      </c>
      <c r="Y573" s="61">
        <f t="shared" si="232"/>
        <v>0</v>
      </c>
      <c r="Z573" s="61">
        <f t="shared" si="232"/>
        <v>0</v>
      </c>
      <c r="AA573" s="61">
        <f t="shared" si="232"/>
        <v>0</v>
      </c>
      <c r="AB573" s="61">
        <f t="shared" si="232"/>
        <v>0</v>
      </c>
      <c r="AC573" s="61">
        <f t="shared" si="232"/>
        <v>0</v>
      </c>
      <c r="AD573" s="61">
        <f t="shared" si="232"/>
        <v>0</v>
      </c>
      <c r="AE573" s="61">
        <f t="shared" si="232"/>
        <v>0</v>
      </c>
      <c r="AF573" s="61">
        <f t="shared" si="233"/>
        <v>16258222.000000002</v>
      </c>
      <c r="AG573" s="56" t="str">
        <f t="shared" si="234"/>
        <v>ok</v>
      </c>
    </row>
    <row r="574" spans="1:33">
      <c r="A574" s="58" t="s">
        <v>315</v>
      </c>
      <c r="B574" s="58"/>
      <c r="C574" s="42" t="s">
        <v>37</v>
      </c>
      <c r="D574" s="42" t="s">
        <v>1161</v>
      </c>
      <c r="F574" s="76">
        <v>9613104.5034347512</v>
      </c>
      <c r="H574" s="61">
        <f t="shared" si="231"/>
        <v>0</v>
      </c>
      <c r="I574" s="61">
        <f t="shared" si="231"/>
        <v>0</v>
      </c>
      <c r="J574" s="61">
        <f t="shared" si="231"/>
        <v>0</v>
      </c>
      <c r="K574" s="61">
        <f t="shared" si="231"/>
        <v>0</v>
      </c>
      <c r="L574" s="61">
        <f t="shared" si="231"/>
        <v>0</v>
      </c>
      <c r="M574" s="61">
        <f t="shared" si="231"/>
        <v>0</v>
      </c>
      <c r="N574" s="61">
        <f t="shared" si="231"/>
        <v>9613104.5034347512</v>
      </c>
      <c r="O574" s="61">
        <f t="shared" si="231"/>
        <v>0</v>
      </c>
      <c r="P574" s="61">
        <f t="shared" si="231"/>
        <v>0</v>
      </c>
      <c r="Q574" s="61">
        <f t="shared" si="231"/>
        <v>0</v>
      </c>
      <c r="R574" s="61">
        <f t="shared" si="232"/>
        <v>0</v>
      </c>
      <c r="S574" s="61">
        <f t="shared" si="232"/>
        <v>0</v>
      </c>
      <c r="T574" s="61">
        <f t="shared" si="232"/>
        <v>0</v>
      </c>
      <c r="U574" s="61">
        <f t="shared" si="232"/>
        <v>0</v>
      </c>
      <c r="V574" s="61">
        <f t="shared" si="232"/>
        <v>0</v>
      </c>
      <c r="W574" s="61">
        <f t="shared" si="232"/>
        <v>0</v>
      </c>
      <c r="X574" s="61">
        <f t="shared" si="232"/>
        <v>0</v>
      </c>
      <c r="Y574" s="61">
        <f t="shared" si="232"/>
        <v>0</v>
      </c>
      <c r="Z574" s="61">
        <f t="shared" si="232"/>
        <v>0</v>
      </c>
      <c r="AA574" s="61">
        <f t="shared" si="232"/>
        <v>0</v>
      </c>
      <c r="AB574" s="61">
        <f t="shared" si="232"/>
        <v>0</v>
      </c>
      <c r="AC574" s="61">
        <f t="shared" si="232"/>
        <v>0</v>
      </c>
      <c r="AD574" s="61">
        <f t="shared" si="232"/>
        <v>0</v>
      </c>
      <c r="AE574" s="61">
        <f t="shared" si="232"/>
        <v>0</v>
      </c>
      <c r="AF574" s="61">
        <f t="shared" si="233"/>
        <v>9613104.5034347512</v>
      </c>
      <c r="AG574" s="56" t="str">
        <f t="shared" si="234"/>
        <v>ok</v>
      </c>
    </row>
    <row r="575" spans="1:33">
      <c r="A575" s="58" t="s">
        <v>316</v>
      </c>
      <c r="B575" s="58"/>
      <c r="C575" s="42" t="s">
        <v>38</v>
      </c>
      <c r="D575" s="42" t="s">
        <v>1161</v>
      </c>
      <c r="F575" s="76"/>
      <c r="H575" s="61">
        <f t="shared" si="231"/>
        <v>0</v>
      </c>
      <c r="I575" s="61">
        <f t="shared" si="231"/>
        <v>0</v>
      </c>
      <c r="J575" s="61">
        <f t="shared" si="231"/>
        <v>0</v>
      </c>
      <c r="K575" s="61">
        <f t="shared" si="231"/>
        <v>0</v>
      </c>
      <c r="L575" s="61">
        <f t="shared" si="231"/>
        <v>0</v>
      </c>
      <c r="M575" s="61">
        <f t="shared" si="231"/>
        <v>0</v>
      </c>
      <c r="N575" s="61">
        <f t="shared" si="231"/>
        <v>0</v>
      </c>
      <c r="O575" s="61">
        <f t="shared" si="231"/>
        <v>0</v>
      </c>
      <c r="P575" s="61">
        <f t="shared" si="231"/>
        <v>0</v>
      </c>
      <c r="Q575" s="61">
        <f t="shared" si="231"/>
        <v>0</v>
      </c>
      <c r="R575" s="61">
        <f t="shared" si="232"/>
        <v>0</v>
      </c>
      <c r="S575" s="61">
        <f t="shared" si="232"/>
        <v>0</v>
      </c>
      <c r="T575" s="61">
        <f t="shared" si="232"/>
        <v>0</v>
      </c>
      <c r="U575" s="61">
        <f t="shared" si="232"/>
        <v>0</v>
      </c>
      <c r="V575" s="61">
        <f t="shared" si="232"/>
        <v>0</v>
      </c>
      <c r="W575" s="61">
        <f t="shared" si="232"/>
        <v>0</v>
      </c>
      <c r="X575" s="61">
        <f t="shared" si="232"/>
        <v>0</v>
      </c>
      <c r="Y575" s="61">
        <f t="shared" si="232"/>
        <v>0</v>
      </c>
      <c r="Z575" s="61">
        <f t="shared" si="232"/>
        <v>0</v>
      </c>
      <c r="AA575" s="61">
        <f t="shared" si="232"/>
        <v>0</v>
      </c>
      <c r="AB575" s="61">
        <f t="shared" si="232"/>
        <v>0</v>
      </c>
      <c r="AC575" s="61">
        <f t="shared" si="232"/>
        <v>0</v>
      </c>
      <c r="AD575" s="61">
        <f t="shared" si="232"/>
        <v>0</v>
      </c>
      <c r="AE575" s="61">
        <f t="shared" si="232"/>
        <v>0</v>
      </c>
      <c r="AF575" s="61">
        <f t="shared" si="233"/>
        <v>0</v>
      </c>
      <c r="AG575" s="56" t="str">
        <f t="shared" si="234"/>
        <v>ok</v>
      </c>
    </row>
    <row r="576" spans="1:33">
      <c r="A576" s="58" t="s">
        <v>318</v>
      </c>
      <c r="B576" s="58"/>
      <c r="C576" s="42" t="s">
        <v>39</v>
      </c>
      <c r="D576" s="42" t="s">
        <v>935</v>
      </c>
      <c r="F576" s="76">
        <v>37717920.303745985</v>
      </c>
      <c r="H576" s="61">
        <f t="shared" si="231"/>
        <v>0</v>
      </c>
      <c r="I576" s="61">
        <f t="shared" si="231"/>
        <v>0</v>
      </c>
      <c r="J576" s="61">
        <f t="shared" si="231"/>
        <v>0</v>
      </c>
      <c r="K576" s="61">
        <f t="shared" si="231"/>
        <v>0</v>
      </c>
      <c r="L576" s="61">
        <f t="shared" si="231"/>
        <v>0</v>
      </c>
      <c r="M576" s="61">
        <f t="shared" si="231"/>
        <v>0</v>
      </c>
      <c r="N576" s="61">
        <f t="shared" si="231"/>
        <v>0</v>
      </c>
      <c r="O576" s="61">
        <f t="shared" si="231"/>
        <v>0</v>
      </c>
      <c r="P576" s="61">
        <f t="shared" si="231"/>
        <v>0</v>
      </c>
      <c r="Q576" s="61">
        <f t="shared" si="231"/>
        <v>0</v>
      </c>
      <c r="R576" s="61">
        <f t="shared" si="232"/>
        <v>4226004.5194951259</v>
      </c>
      <c r="S576" s="61">
        <f t="shared" si="232"/>
        <v>0</v>
      </c>
      <c r="T576" s="61">
        <f t="shared" si="232"/>
        <v>7226902.4154130509</v>
      </c>
      <c r="U576" s="61">
        <f t="shared" si="232"/>
        <v>11500687.748476405</v>
      </c>
      <c r="V576" s="61">
        <f t="shared" si="232"/>
        <v>1986702.6328084341</v>
      </c>
      <c r="W576" s="61">
        <f t="shared" si="232"/>
        <v>3019104.7062325925</v>
      </c>
      <c r="X576" s="61">
        <f t="shared" si="232"/>
        <v>2746222.4386343779</v>
      </c>
      <c r="Y576" s="61">
        <f t="shared" si="232"/>
        <v>1920577.1273085256</v>
      </c>
      <c r="Z576" s="61">
        <f t="shared" si="232"/>
        <v>953794.51169027481</v>
      </c>
      <c r="AA576" s="61">
        <f t="shared" si="232"/>
        <v>1106374.9922381977</v>
      </c>
      <c r="AB576" s="61">
        <f t="shared" si="232"/>
        <v>3031549.2114490019</v>
      </c>
      <c r="AC576" s="61">
        <f t="shared" si="232"/>
        <v>0</v>
      </c>
      <c r="AD576" s="61">
        <f t="shared" si="232"/>
        <v>0</v>
      </c>
      <c r="AE576" s="61">
        <f t="shared" si="232"/>
        <v>0</v>
      </c>
      <c r="AF576" s="61">
        <f t="shared" si="233"/>
        <v>37717920.303745992</v>
      </c>
      <c r="AG576" s="56" t="str">
        <f t="shared" si="234"/>
        <v>ok</v>
      </c>
    </row>
    <row r="577" spans="1:33">
      <c r="A577" s="66" t="s">
        <v>619</v>
      </c>
      <c r="B577" s="58"/>
      <c r="C577" s="42" t="s">
        <v>40</v>
      </c>
      <c r="D577" s="42" t="s">
        <v>958</v>
      </c>
      <c r="F577" s="76">
        <f>339019+19716379</f>
        <v>20055398</v>
      </c>
      <c r="H577" s="61">
        <f t="shared" si="231"/>
        <v>3867464.1916185524</v>
      </c>
      <c r="I577" s="61">
        <f t="shared" si="231"/>
        <v>4051413.5292469454</v>
      </c>
      <c r="J577" s="61">
        <f t="shared" si="231"/>
        <v>3330248.2595909671</v>
      </c>
      <c r="K577" s="61">
        <f t="shared" si="231"/>
        <v>0</v>
      </c>
      <c r="L577" s="61">
        <f t="shared" si="231"/>
        <v>0</v>
      </c>
      <c r="M577" s="61">
        <f t="shared" si="231"/>
        <v>0</v>
      </c>
      <c r="N577" s="61">
        <f t="shared" si="231"/>
        <v>2157673.8292246223</v>
      </c>
      <c r="O577" s="61">
        <f t="shared" si="231"/>
        <v>0</v>
      </c>
      <c r="P577" s="61">
        <f t="shared" si="231"/>
        <v>0</v>
      </c>
      <c r="Q577" s="61">
        <f t="shared" si="231"/>
        <v>0</v>
      </c>
      <c r="R577" s="61">
        <f t="shared" si="232"/>
        <v>744924.58158686874</v>
      </c>
      <c r="S577" s="61">
        <f t="shared" si="232"/>
        <v>0</v>
      </c>
      <c r="T577" s="61">
        <f t="shared" si="232"/>
        <v>1273897.6575003415</v>
      </c>
      <c r="U577" s="61">
        <f t="shared" si="232"/>
        <v>2027244.6395818139</v>
      </c>
      <c r="V577" s="61">
        <f t="shared" si="232"/>
        <v>350199.25337400247</v>
      </c>
      <c r="W577" s="61">
        <f t="shared" si="232"/>
        <v>532182.4195128748</v>
      </c>
      <c r="X577" s="61">
        <f t="shared" si="232"/>
        <v>484081.02537679829</v>
      </c>
      <c r="Y577" s="61">
        <f t="shared" si="232"/>
        <v>338543.20466664701</v>
      </c>
      <c r="Z577" s="61">
        <f t="shared" si="232"/>
        <v>168126.88539803377</v>
      </c>
      <c r="AA577" s="61">
        <f t="shared" si="232"/>
        <v>195022.49095315128</v>
      </c>
      <c r="AB577" s="61">
        <f t="shared" si="232"/>
        <v>534376.03236838046</v>
      </c>
      <c r="AC577" s="61">
        <f t="shared" si="232"/>
        <v>0</v>
      </c>
      <c r="AD577" s="61">
        <f t="shared" si="232"/>
        <v>0</v>
      </c>
      <c r="AE577" s="61">
        <f t="shared" si="232"/>
        <v>0</v>
      </c>
      <c r="AF577" s="61">
        <f t="shared" si="233"/>
        <v>20055398</v>
      </c>
      <c r="AG577" s="56" t="str">
        <f t="shared" si="234"/>
        <v>ok</v>
      </c>
    </row>
    <row r="578" spans="1:33">
      <c r="A578" s="66" t="s">
        <v>317</v>
      </c>
      <c r="B578" s="58"/>
      <c r="C578" s="42" t="s">
        <v>22</v>
      </c>
      <c r="D578" s="42" t="s">
        <v>937</v>
      </c>
      <c r="F578" s="76"/>
      <c r="H578" s="61">
        <f t="shared" si="231"/>
        <v>0</v>
      </c>
      <c r="I578" s="61">
        <f t="shared" si="231"/>
        <v>0</v>
      </c>
      <c r="J578" s="61">
        <f t="shared" si="231"/>
        <v>0</v>
      </c>
      <c r="K578" s="61">
        <f t="shared" si="231"/>
        <v>0</v>
      </c>
      <c r="L578" s="61">
        <f t="shared" si="231"/>
        <v>0</v>
      </c>
      <c r="M578" s="61">
        <f t="shared" si="231"/>
        <v>0</v>
      </c>
      <c r="N578" s="61">
        <f t="shared" si="231"/>
        <v>0</v>
      </c>
      <c r="O578" s="61">
        <f t="shared" si="231"/>
        <v>0</v>
      </c>
      <c r="P578" s="61">
        <f t="shared" si="231"/>
        <v>0</v>
      </c>
      <c r="Q578" s="61">
        <f t="shared" si="231"/>
        <v>0</v>
      </c>
      <c r="R578" s="61">
        <f t="shared" si="232"/>
        <v>0</v>
      </c>
      <c r="S578" s="61">
        <f t="shared" si="232"/>
        <v>0</v>
      </c>
      <c r="T578" s="61">
        <f t="shared" si="232"/>
        <v>0</v>
      </c>
      <c r="U578" s="61">
        <f t="shared" si="232"/>
        <v>0</v>
      </c>
      <c r="V578" s="61">
        <f t="shared" si="232"/>
        <v>0</v>
      </c>
      <c r="W578" s="61">
        <f t="shared" si="232"/>
        <v>0</v>
      </c>
      <c r="X578" s="61">
        <f t="shared" si="232"/>
        <v>0</v>
      </c>
      <c r="Y578" s="61">
        <f t="shared" si="232"/>
        <v>0</v>
      </c>
      <c r="Z578" s="61">
        <f t="shared" si="232"/>
        <v>0</v>
      </c>
      <c r="AA578" s="61">
        <f t="shared" si="232"/>
        <v>0</v>
      </c>
      <c r="AB578" s="61">
        <f t="shared" si="232"/>
        <v>0</v>
      </c>
      <c r="AC578" s="61">
        <f t="shared" si="232"/>
        <v>0</v>
      </c>
      <c r="AD578" s="61">
        <f t="shared" si="232"/>
        <v>0</v>
      </c>
      <c r="AE578" s="61">
        <f t="shared" si="232"/>
        <v>0</v>
      </c>
      <c r="AF578" s="61">
        <f t="shared" si="233"/>
        <v>0</v>
      </c>
      <c r="AG578" s="56" t="str">
        <f t="shared" si="234"/>
        <v>ok</v>
      </c>
    </row>
    <row r="579" spans="1:33">
      <c r="A579" s="58"/>
      <c r="B579" s="58"/>
      <c r="F579" s="76"/>
      <c r="AG579" s="56"/>
    </row>
    <row r="580" spans="1:33">
      <c r="A580" s="58" t="s">
        <v>1072</v>
      </c>
      <c r="B580" s="58"/>
      <c r="C580" s="42" t="s">
        <v>1073</v>
      </c>
      <c r="F580" s="73">
        <f>SUM(F571:F579)</f>
        <v>138842526.50563759</v>
      </c>
      <c r="H580" s="61">
        <f t="shared" ref="H580:M580" si="235">SUM(H571:H579)</f>
        <v>28434165.889731288</v>
      </c>
      <c r="I580" s="61">
        <f t="shared" si="235"/>
        <v>29786588.490764581</v>
      </c>
      <c r="J580" s="61">
        <f t="shared" si="235"/>
        <v>24484475.298417449</v>
      </c>
      <c r="K580" s="61">
        <f t="shared" si="235"/>
        <v>0</v>
      </c>
      <c r="L580" s="61">
        <f t="shared" si="235"/>
        <v>0</v>
      </c>
      <c r="M580" s="61">
        <f t="shared" si="235"/>
        <v>0</v>
      </c>
      <c r="N580" s="61">
        <f>SUM(N571:N579)</f>
        <v>11770778.332659373</v>
      </c>
      <c r="O580" s="61">
        <f>SUM(O571:O579)</f>
        <v>0</v>
      </c>
      <c r="P580" s="61">
        <f>SUM(P571:P579)</f>
        <v>0</v>
      </c>
      <c r="Q580" s="61">
        <f t="shared" ref="Q580:AB580" si="236">SUM(Q571:Q579)</f>
        <v>0</v>
      </c>
      <c r="R580" s="61">
        <f t="shared" si="236"/>
        <v>4970929.1010819944</v>
      </c>
      <c r="S580" s="61">
        <f t="shared" si="236"/>
        <v>0</v>
      </c>
      <c r="T580" s="61">
        <f t="shared" si="236"/>
        <v>8500800.0729133934</v>
      </c>
      <c r="U580" s="61">
        <f t="shared" si="236"/>
        <v>13527932.388058219</v>
      </c>
      <c r="V580" s="61">
        <f t="shared" si="236"/>
        <v>2336901.8861824367</v>
      </c>
      <c r="W580" s="61">
        <f t="shared" si="236"/>
        <v>3551287.1257454674</v>
      </c>
      <c r="X580" s="61">
        <f t="shared" si="236"/>
        <v>3230303.464011176</v>
      </c>
      <c r="Y580" s="61">
        <f t="shared" si="236"/>
        <v>2259120.3319751727</v>
      </c>
      <c r="Z580" s="61">
        <f t="shared" si="236"/>
        <v>1121921.3970883086</v>
      </c>
      <c r="AA580" s="61">
        <f t="shared" si="236"/>
        <v>1301397.4831913491</v>
      </c>
      <c r="AB580" s="61">
        <f t="shared" si="236"/>
        <v>3565925.2438173825</v>
      </c>
      <c r="AC580" s="61">
        <f>SUM(AC571:AC579)</f>
        <v>0</v>
      </c>
      <c r="AD580" s="61">
        <f>SUM(AD571:AD579)</f>
        <v>0</v>
      </c>
      <c r="AE580" s="61">
        <f>SUM(AE571:AE579)</f>
        <v>0</v>
      </c>
      <c r="AF580" s="61">
        <f>SUM(H580:AE580)</f>
        <v>138842526.50563762</v>
      </c>
      <c r="AG580" s="56" t="str">
        <f>IF(ABS(AF580-F580)&lt;1,"ok","err")</f>
        <v>ok</v>
      </c>
    </row>
    <row r="581" spans="1:33">
      <c r="A581" s="58"/>
      <c r="B581" s="58"/>
      <c r="F581" s="73"/>
      <c r="H581" s="61"/>
      <c r="I581" s="61"/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  <c r="AA581" s="61"/>
      <c r="AB581" s="61"/>
      <c r="AC581" s="61"/>
      <c r="AD581" s="61"/>
      <c r="AE581" s="61"/>
      <c r="AF581" s="61"/>
      <c r="AG581" s="56"/>
    </row>
    <row r="582" spans="1:33" ht="15">
      <c r="A582" s="63" t="s">
        <v>759</v>
      </c>
      <c r="B582" s="58"/>
      <c r="F582" s="73"/>
      <c r="H582" s="61"/>
      <c r="I582" s="61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  <c r="AD582" s="61"/>
      <c r="AE582" s="61"/>
      <c r="AF582" s="61"/>
      <c r="AG582" s="56"/>
    </row>
    <row r="583" spans="1:33" ht="15">
      <c r="A583" s="63"/>
      <c r="B583" s="58" t="s">
        <v>721</v>
      </c>
      <c r="C583" s="91" t="s">
        <v>760</v>
      </c>
      <c r="D583" s="42" t="s">
        <v>638</v>
      </c>
      <c r="F583" s="73">
        <v>0</v>
      </c>
      <c r="H583" s="61">
        <f t="shared" ref="H583:Q586" si="237">IF(VLOOKUP($D583,$C$6:$AE$653,H$2,)=0,0,((VLOOKUP($D583,$C$6:$AE$653,H$2,)/VLOOKUP($D583,$C$6:$AE$653,4,))*$F583))</f>
        <v>0</v>
      </c>
      <c r="I583" s="61">
        <f t="shared" si="237"/>
        <v>0</v>
      </c>
      <c r="J583" s="61">
        <f t="shared" si="237"/>
        <v>0</v>
      </c>
      <c r="K583" s="61">
        <f t="shared" si="237"/>
        <v>0</v>
      </c>
      <c r="L583" s="61">
        <f t="shared" si="237"/>
        <v>0</v>
      </c>
      <c r="M583" s="61">
        <f t="shared" si="237"/>
        <v>0</v>
      </c>
      <c r="N583" s="61">
        <f t="shared" si="237"/>
        <v>0</v>
      </c>
      <c r="O583" s="61">
        <f t="shared" si="237"/>
        <v>0</v>
      </c>
      <c r="P583" s="61">
        <f t="shared" si="237"/>
        <v>0</v>
      </c>
      <c r="Q583" s="61">
        <f t="shared" si="237"/>
        <v>0</v>
      </c>
      <c r="R583" s="61">
        <f t="shared" ref="R583:AE586" si="238">IF(VLOOKUP($D583,$C$6:$AE$653,R$2,)=0,0,((VLOOKUP($D583,$C$6:$AE$653,R$2,)/VLOOKUP($D583,$C$6:$AE$653,4,))*$F583))</f>
        <v>0</v>
      </c>
      <c r="S583" s="61">
        <f t="shared" si="238"/>
        <v>0</v>
      </c>
      <c r="T583" s="61">
        <f t="shared" si="238"/>
        <v>0</v>
      </c>
      <c r="U583" s="61">
        <f t="shared" si="238"/>
        <v>0</v>
      </c>
      <c r="V583" s="61">
        <f t="shared" si="238"/>
        <v>0</v>
      </c>
      <c r="W583" s="61">
        <f t="shared" si="238"/>
        <v>0</v>
      </c>
      <c r="X583" s="61">
        <f t="shared" si="238"/>
        <v>0</v>
      </c>
      <c r="Y583" s="61">
        <f t="shared" si="238"/>
        <v>0</v>
      </c>
      <c r="Z583" s="61">
        <f t="shared" si="238"/>
        <v>0</v>
      </c>
      <c r="AA583" s="61">
        <f t="shared" si="238"/>
        <v>0</v>
      </c>
      <c r="AB583" s="61">
        <f t="shared" si="238"/>
        <v>0</v>
      </c>
      <c r="AC583" s="61">
        <f t="shared" si="238"/>
        <v>0</v>
      </c>
      <c r="AD583" s="61">
        <f t="shared" si="238"/>
        <v>0</v>
      </c>
      <c r="AE583" s="61">
        <f t="shared" si="238"/>
        <v>0</v>
      </c>
      <c r="AF583" s="61">
        <f>SUM(H583:AE583)</f>
        <v>0</v>
      </c>
      <c r="AG583" s="56" t="str">
        <f>IF(ABS(AF583-F583)&lt;1,"ok","err")</f>
        <v>ok</v>
      </c>
    </row>
    <row r="584" spans="1:33" ht="15">
      <c r="A584" s="63"/>
      <c r="B584" s="58" t="s">
        <v>1130</v>
      </c>
      <c r="C584" s="91" t="s">
        <v>761</v>
      </c>
      <c r="D584" s="42" t="s">
        <v>1161</v>
      </c>
      <c r="F584" s="76">
        <v>0</v>
      </c>
      <c r="H584" s="61">
        <f t="shared" si="237"/>
        <v>0</v>
      </c>
      <c r="I584" s="61">
        <f t="shared" si="237"/>
        <v>0</v>
      </c>
      <c r="J584" s="61">
        <f t="shared" si="237"/>
        <v>0</v>
      </c>
      <c r="K584" s="61">
        <f t="shared" si="237"/>
        <v>0</v>
      </c>
      <c r="L584" s="61">
        <f t="shared" si="237"/>
        <v>0</v>
      </c>
      <c r="M584" s="61">
        <f t="shared" si="237"/>
        <v>0</v>
      </c>
      <c r="N584" s="61">
        <f t="shared" si="237"/>
        <v>0</v>
      </c>
      <c r="O584" s="61">
        <f t="shared" si="237"/>
        <v>0</v>
      </c>
      <c r="P584" s="61">
        <f t="shared" si="237"/>
        <v>0</v>
      </c>
      <c r="Q584" s="61">
        <f t="shared" si="237"/>
        <v>0</v>
      </c>
      <c r="R584" s="61">
        <f t="shared" si="238"/>
        <v>0</v>
      </c>
      <c r="S584" s="61">
        <f t="shared" si="238"/>
        <v>0</v>
      </c>
      <c r="T584" s="61">
        <f t="shared" si="238"/>
        <v>0</v>
      </c>
      <c r="U584" s="61">
        <f t="shared" si="238"/>
        <v>0</v>
      </c>
      <c r="V584" s="61">
        <f t="shared" si="238"/>
        <v>0</v>
      </c>
      <c r="W584" s="61">
        <f t="shared" si="238"/>
        <v>0</v>
      </c>
      <c r="X584" s="61">
        <f t="shared" si="238"/>
        <v>0</v>
      </c>
      <c r="Y584" s="61">
        <f t="shared" si="238"/>
        <v>0</v>
      </c>
      <c r="Z584" s="61">
        <f t="shared" si="238"/>
        <v>0</v>
      </c>
      <c r="AA584" s="61">
        <f t="shared" si="238"/>
        <v>0</v>
      </c>
      <c r="AB584" s="61">
        <f t="shared" si="238"/>
        <v>0</v>
      </c>
      <c r="AC584" s="61">
        <f t="shared" si="238"/>
        <v>0</v>
      </c>
      <c r="AD584" s="61">
        <f t="shared" si="238"/>
        <v>0</v>
      </c>
      <c r="AE584" s="61">
        <f t="shared" si="238"/>
        <v>0</v>
      </c>
      <c r="AF584" s="61">
        <f>SUM(H584:AE584)</f>
        <v>0</v>
      </c>
      <c r="AG584" s="56" t="str">
        <f>IF(ABS(AF584-F584)&lt;1,"ok","err")</f>
        <v>ok</v>
      </c>
    </row>
    <row r="585" spans="1:33" ht="15">
      <c r="A585" s="63"/>
      <c r="B585" s="58" t="s">
        <v>938</v>
      </c>
      <c r="C585" s="91" t="s">
        <v>762</v>
      </c>
      <c r="D585" s="42" t="s">
        <v>935</v>
      </c>
      <c r="F585" s="76">
        <v>0</v>
      </c>
      <c r="H585" s="61">
        <f t="shared" si="237"/>
        <v>0</v>
      </c>
      <c r="I585" s="61">
        <f t="shared" si="237"/>
        <v>0</v>
      </c>
      <c r="J585" s="61">
        <f t="shared" si="237"/>
        <v>0</v>
      </c>
      <c r="K585" s="61">
        <f t="shared" si="237"/>
        <v>0</v>
      </c>
      <c r="L585" s="61">
        <f t="shared" si="237"/>
        <v>0</v>
      </c>
      <c r="M585" s="61">
        <f t="shared" si="237"/>
        <v>0</v>
      </c>
      <c r="N585" s="61">
        <f t="shared" si="237"/>
        <v>0</v>
      </c>
      <c r="O585" s="61">
        <f t="shared" si="237"/>
        <v>0</v>
      </c>
      <c r="P585" s="61">
        <f t="shared" si="237"/>
        <v>0</v>
      </c>
      <c r="Q585" s="61">
        <f t="shared" si="237"/>
        <v>0</v>
      </c>
      <c r="R585" s="61">
        <f t="shared" si="238"/>
        <v>0</v>
      </c>
      <c r="S585" s="61">
        <f t="shared" si="238"/>
        <v>0</v>
      </c>
      <c r="T585" s="61">
        <f t="shared" si="238"/>
        <v>0</v>
      </c>
      <c r="U585" s="61">
        <f t="shared" si="238"/>
        <v>0</v>
      </c>
      <c r="V585" s="61">
        <f t="shared" si="238"/>
        <v>0</v>
      </c>
      <c r="W585" s="61">
        <f t="shared" si="238"/>
        <v>0</v>
      </c>
      <c r="X585" s="61">
        <f t="shared" si="238"/>
        <v>0</v>
      </c>
      <c r="Y585" s="61">
        <f t="shared" si="238"/>
        <v>0</v>
      </c>
      <c r="Z585" s="61">
        <f t="shared" si="238"/>
        <v>0</v>
      </c>
      <c r="AA585" s="61">
        <f t="shared" si="238"/>
        <v>0</v>
      </c>
      <c r="AB585" s="61">
        <f t="shared" si="238"/>
        <v>0</v>
      </c>
      <c r="AC585" s="61">
        <f t="shared" si="238"/>
        <v>0</v>
      </c>
      <c r="AD585" s="61">
        <f t="shared" si="238"/>
        <v>0</v>
      </c>
      <c r="AE585" s="61">
        <f t="shared" si="238"/>
        <v>0</v>
      </c>
      <c r="AF585" s="61">
        <f>SUM(H585:AE585)</f>
        <v>0</v>
      </c>
      <c r="AG585" s="56" t="str">
        <f>IF(ABS(AF585-F585)&lt;1,"ok","err")</f>
        <v>ok</v>
      </c>
    </row>
    <row r="586" spans="1:33" ht="15">
      <c r="A586" s="63"/>
      <c r="B586" s="58" t="s">
        <v>722</v>
      </c>
      <c r="C586" s="91" t="s">
        <v>763</v>
      </c>
      <c r="D586" s="42" t="s">
        <v>958</v>
      </c>
      <c r="F586" s="76">
        <v>0</v>
      </c>
      <c r="H586" s="61">
        <f t="shared" si="237"/>
        <v>0</v>
      </c>
      <c r="I586" s="61">
        <f t="shared" si="237"/>
        <v>0</v>
      </c>
      <c r="J586" s="61">
        <f t="shared" si="237"/>
        <v>0</v>
      </c>
      <c r="K586" s="61">
        <f t="shared" si="237"/>
        <v>0</v>
      </c>
      <c r="L586" s="61">
        <f t="shared" si="237"/>
        <v>0</v>
      </c>
      <c r="M586" s="61">
        <f t="shared" si="237"/>
        <v>0</v>
      </c>
      <c r="N586" s="61">
        <f t="shared" si="237"/>
        <v>0</v>
      </c>
      <c r="O586" s="61">
        <f t="shared" si="237"/>
        <v>0</v>
      </c>
      <c r="P586" s="61">
        <f t="shared" si="237"/>
        <v>0</v>
      </c>
      <c r="Q586" s="61">
        <f t="shared" si="237"/>
        <v>0</v>
      </c>
      <c r="R586" s="61">
        <f t="shared" si="238"/>
        <v>0</v>
      </c>
      <c r="S586" s="61">
        <f t="shared" si="238"/>
        <v>0</v>
      </c>
      <c r="T586" s="61">
        <f t="shared" si="238"/>
        <v>0</v>
      </c>
      <c r="U586" s="61">
        <f t="shared" si="238"/>
        <v>0</v>
      </c>
      <c r="V586" s="61">
        <f t="shared" si="238"/>
        <v>0</v>
      </c>
      <c r="W586" s="61">
        <f t="shared" si="238"/>
        <v>0</v>
      </c>
      <c r="X586" s="61">
        <f t="shared" si="238"/>
        <v>0</v>
      </c>
      <c r="Y586" s="61">
        <f t="shared" si="238"/>
        <v>0</v>
      </c>
      <c r="Z586" s="61">
        <f t="shared" si="238"/>
        <v>0</v>
      </c>
      <c r="AA586" s="61">
        <f t="shared" si="238"/>
        <v>0</v>
      </c>
      <c r="AB586" s="61">
        <f t="shared" si="238"/>
        <v>0</v>
      </c>
      <c r="AC586" s="61">
        <f t="shared" si="238"/>
        <v>0</v>
      </c>
      <c r="AD586" s="61">
        <f t="shared" si="238"/>
        <v>0</v>
      </c>
      <c r="AE586" s="61">
        <f t="shared" si="238"/>
        <v>0</v>
      </c>
      <c r="AF586" s="61">
        <f>SUM(H586:AE586)</f>
        <v>0</v>
      </c>
      <c r="AG586" s="56" t="str">
        <f>IF(ABS(AF586-F586)&lt;1,"ok","err")</f>
        <v>ok</v>
      </c>
    </row>
    <row r="587" spans="1:33" ht="15">
      <c r="A587" s="63"/>
      <c r="B587" s="58"/>
      <c r="F587" s="73"/>
      <c r="H587" s="61"/>
      <c r="I587" s="61"/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  <c r="AA587" s="61"/>
      <c r="AB587" s="61"/>
      <c r="AC587" s="61"/>
      <c r="AD587" s="61"/>
      <c r="AE587" s="61"/>
      <c r="AF587" s="61"/>
      <c r="AG587" s="56"/>
    </row>
    <row r="588" spans="1:33">
      <c r="A588" s="58" t="s">
        <v>758</v>
      </c>
      <c r="B588" s="58"/>
      <c r="C588" s="91" t="s">
        <v>765</v>
      </c>
      <c r="F588" s="73">
        <f>SUM(F583:F587)</f>
        <v>0</v>
      </c>
      <c r="H588" s="60">
        <f t="shared" ref="H588:AE588" si="239">SUM(H583:H587)</f>
        <v>0</v>
      </c>
      <c r="I588" s="60">
        <f t="shared" si="239"/>
        <v>0</v>
      </c>
      <c r="J588" s="60">
        <f t="shared" si="239"/>
        <v>0</v>
      </c>
      <c r="K588" s="60">
        <f t="shared" si="239"/>
        <v>0</v>
      </c>
      <c r="L588" s="60">
        <f t="shared" si="239"/>
        <v>0</v>
      </c>
      <c r="M588" s="60">
        <f t="shared" si="239"/>
        <v>0</v>
      </c>
      <c r="N588" s="60">
        <f t="shared" si="239"/>
        <v>0</v>
      </c>
      <c r="O588" s="60">
        <f t="shared" si="239"/>
        <v>0</v>
      </c>
      <c r="P588" s="60">
        <f t="shared" si="239"/>
        <v>0</v>
      </c>
      <c r="Q588" s="60">
        <f t="shared" si="239"/>
        <v>0</v>
      </c>
      <c r="R588" s="60">
        <f t="shared" si="239"/>
        <v>0</v>
      </c>
      <c r="S588" s="60">
        <f t="shared" si="239"/>
        <v>0</v>
      </c>
      <c r="T588" s="60">
        <f t="shared" si="239"/>
        <v>0</v>
      </c>
      <c r="U588" s="60">
        <f t="shared" si="239"/>
        <v>0</v>
      </c>
      <c r="V588" s="60">
        <f t="shared" si="239"/>
        <v>0</v>
      </c>
      <c r="W588" s="60">
        <f t="shared" si="239"/>
        <v>0</v>
      </c>
      <c r="X588" s="60">
        <f t="shared" si="239"/>
        <v>0</v>
      </c>
      <c r="Y588" s="60">
        <f t="shared" si="239"/>
        <v>0</v>
      </c>
      <c r="Z588" s="60">
        <f t="shared" si="239"/>
        <v>0</v>
      </c>
      <c r="AA588" s="60">
        <f t="shared" si="239"/>
        <v>0</v>
      </c>
      <c r="AB588" s="60">
        <f t="shared" si="239"/>
        <v>0</v>
      </c>
      <c r="AC588" s="60">
        <f t="shared" si="239"/>
        <v>0</v>
      </c>
      <c r="AD588" s="60">
        <f t="shared" si="239"/>
        <v>0</v>
      </c>
      <c r="AE588" s="60">
        <f t="shared" si="239"/>
        <v>0</v>
      </c>
      <c r="AF588" s="61">
        <f>SUM(H588:AE588)</f>
        <v>0</v>
      </c>
      <c r="AG588" s="56" t="str">
        <f>IF(ABS(AF588-F588)&lt;1,"ok","err")</f>
        <v>ok</v>
      </c>
    </row>
    <row r="589" spans="1:33">
      <c r="A589" s="58"/>
      <c r="B589" s="58"/>
      <c r="F589" s="76"/>
      <c r="AG589" s="56"/>
    </row>
    <row r="590" spans="1:33" ht="15">
      <c r="A590" s="63" t="s">
        <v>728</v>
      </c>
      <c r="B590" s="58"/>
      <c r="F590" s="73"/>
      <c r="H590" s="61"/>
      <c r="I590" s="61"/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  <c r="AA590" s="61"/>
      <c r="AB590" s="61"/>
      <c r="AC590" s="61"/>
      <c r="AD590" s="61"/>
      <c r="AE590" s="61"/>
      <c r="AF590" s="61"/>
      <c r="AG590" s="56"/>
    </row>
    <row r="591" spans="1:33" ht="15">
      <c r="A591" s="63"/>
      <c r="B591" s="58" t="s">
        <v>721</v>
      </c>
      <c r="C591" s="42" t="s">
        <v>729</v>
      </c>
      <c r="D591" s="42" t="s">
        <v>638</v>
      </c>
      <c r="F591" s="73">
        <v>0</v>
      </c>
      <c r="H591" s="61">
        <f t="shared" ref="H591:Q594" si="240">IF(VLOOKUP($D591,$C$6:$AE$653,H$2,)=0,0,((VLOOKUP($D591,$C$6:$AE$653,H$2,)/VLOOKUP($D591,$C$6:$AE$653,4,))*$F591))</f>
        <v>0</v>
      </c>
      <c r="I591" s="61">
        <f t="shared" si="240"/>
        <v>0</v>
      </c>
      <c r="J591" s="61">
        <f t="shared" si="240"/>
        <v>0</v>
      </c>
      <c r="K591" s="61">
        <f t="shared" si="240"/>
        <v>0</v>
      </c>
      <c r="L591" s="61">
        <f t="shared" si="240"/>
        <v>0</v>
      </c>
      <c r="M591" s="61">
        <f t="shared" si="240"/>
        <v>0</v>
      </c>
      <c r="N591" s="61">
        <f t="shared" si="240"/>
        <v>0</v>
      </c>
      <c r="O591" s="61">
        <f t="shared" si="240"/>
        <v>0</v>
      </c>
      <c r="P591" s="61">
        <f t="shared" si="240"/>
        <v>0</v>
      </c>
      <c r="Q591" s="61">
        <f t="shared" si="240"/>
        <v>0</v>
      </c>
      <c r="R591" s="61">
        <f t="shared" ref="R591:AE594" si="241">IF(VLOOKUP($D591,$C$6:$AE$653,R$2,)=0,0,((VLOOKUP($D591,$C$6:$AE$653,R$2,)/VLOOKUP($D591,$C$6:$AE$653,4,))*$F591))</f>
        <v>0</v>
      </c>
      <c r="S591" s="61">
        <f t="shared" si="241"/>
        <v>0</v>
      </c>
      <c r="T591" s="61">
        <f t="shared" si="241"/>
        <v>0</v>
      </c>
      <c r="U591" s="61">
        <f t="shared" si="241"/>
        <v>0</v>
      </c>
      <c r="V591" s="61">
        <f t="shared" si="241"/>
        <v>0</v>
      </c>
      <c r="W591" s="61">
        <f t="shared" si="241"/>
        <v>0</v>
      </c>
      <c r="X591" s="61">
        <f t="shared" si="241"/>
        <v>0</v>
      </c>
      <c r="Y591" s="61">
        <f t="shared" si="241"/>
        <v>0</v>
      </c>
      <c r="Z591" s="61">
        <f t="shared" si="241"/>
        <v>0</v>
      </c>
      <c r="AA591" s="61">
        <f t="shared" si="241"/>
        <v>0</v>
      </c>
      <c r="AB591" s="61">
        <f t="shared" si="241"/>
        <v>0</v>
      </c>
      <c r="AC591" s="61">
        <f t="shared" si="241"/>
        <v>0</v>
      </c>
      <c r="AD591" s="61">
        <f t="shared" si="241"/>
        <v>0</v>
      </c>
      <c r="AE591" s="61">
        <f t="shared" si="241"/>
        <v>0</v>
      </c>
      <c r="AF591" s="61">
        <f>SUM(H591:AE591)</f>
        <v>0</v>
      </c>
      <c r="AG591" s="56" t="str">
        <f>IF(ABS(AF591-F591)&lt;1,"ok","err")</f>
        <v>ok</v>
      </c>
    </row>
    <row r="592" spans="1:33" ht="15">
      <c r="A592" s="63"/>
      <c r="B592" s="58" t="s">
        <v>1130</v>
      </c>
      <c r="C592" s="42" t="s">
        <v>731</v>
      </c>
      <c r="D592" s="42" t="s">
        <v>1161</v>
      </c>
      <c r="F592" s="76">
        <v>0</v>
      </c>
      <c r="H592" s="61">
        <f t="shared" si="240"/>
        <v>0</v>
      </c>
      <c r="I592" s="61">
        <f t="shared" si="240"/>
        <v>0</v>
      </c>
      <c r="J592" s="61">
        <f t="shared" si="240"/>
        <v>0</v>
      </c>
      <c r="K592" s="61">
        <f t="shared" si="240"/>
        <v>0</v>
      </c>
      <c r="L592" s="61">
        <f t="shared" si="240"/>
        <v>0</v>
      </c>
      <c r="M592" s="61">
        <f t="shared" si="240"/>
        <v>0</v>
      </c>
      <c r="N592" s="61">
        <f t="shared" si="240"/>
        <v>0</v>
      </c>
      <c r="O592" s="61">
        <f t="shared" si="240"/>
        <v>0</v>
      </c>
      <c r="P592" s="61">
        <f t="shared" si="240"/>
        <v>0</v>
      </c>
      <c r="Q592" s="61">
        <f t="shared" si="240"/>
        <v>0</v>
      </c>
      <c r="R592" s="61">
        <f t="shared" si="241"/>
        <v>0</v>
      </c>
      <c r="S592" s="61">
        <f t="shared" si="241"/>
        <v>0</v>
      </c>
      <c r="T592" s="61">
        <f t="shared" si="241"/>
        <v>0</v>
      </c>
      <c r="U592" s="61">
        <f t="shared" si="241"/>
        <v>0</v>
      </c>
      <c r="V592" s="61">
        <f t="shared" si="241"/>
        <v>0</v>
      </c>
      <c r="W592" s="61">
        <f t="shared" si="241"/>
        <v>0</v>
      </c>
      <c r="X592" s="61">
        <f t="shared" si="241"/>
        <v>0</v>
      </c>
      <c r="Y592" s="61">
        <f t="shared" si="241"/>
        <v>0</v>
      </c>
      <c r="Z592" s="61">
        <f t="shared" si="241"/>
        <v>0</v>
      </c>
      <c r="AA592" s="61">
        <f t="shared" si="241"/>
        <v>0</v>
      </c>
      <c r="AB592" s="61">
        <f t="shared" si="241"/>
        <v>0</v>
      </c>
      <c r="AC592" s="61">
        <f t="shared" si="241"/>
        <v>0</v>
      </c>
      <c r="AD592" s="61">
        <f t="shared" si="241"/>
        <v>0</v>
      </c>
      <c r="AE592" s="61">
        <f t="shared" si="241"/>
        <v>0</v>
      </c>
      <c r="AF592" s="61">
        <f>SUM(H592:AE592)</f>
        <v>0</v>
      </c>
      <c r="AG592" s="56" t="str">
        <f>IF(ABS(AF592-F592)&lt;1,"ok","err")</f>
        <v>ok</v>
      </c>
    </row>
    <row r="593" spans="1:33" ht="15">
      <c r="A593" s="63"/>
      <c r="B593" s="58" t="s">
        <v>938</v>
      </c>
      <c r="C593" s="42" t="s">
        <v>730</v>
      </c>
      <c r="D593" s="42" t="s">
        <v>935</v>
      </c>
      <c r="F593" s="76">
        <v>0</v>
      </c>
      <c r="H593" s="61">
        <f t="shared" si="240"/>
        <v>0</v>
      </c>
      <c r="I593" s="61">
        <f t="shared" si="240"/>
        <v>0</v>
      </c>
      <c r="J593" s="61">
        <f t="shared" si="240"/>
        <v>0</v>
      </c>
      <c r="K593" s="61">
        <f t="shared" si="240"/>
        <v>0</v>
      </c>
      <c r="L593" s="61">
        <f t="shared" si="240"/>
        <v>0</v>
      </c>
      <c r="M593" s="61">
        <f t="shared" si="240"/>
        <v>0</v>
      </c>
      <c r="N593" s="61">
        <f t="shared" si="240"/>
        <v>0</v>
      </c>
      <c r="O593" s="61">
        <f t="shared" si="240"/>
        <v>0</v>
      </c>
      <c r="P593" s="61">
        <f t="shared" si="240"/>
        <v>0</v>
      </c>
      <c r="Q593" s="61">
        <f t="shared" si="240"/>
        <v>0</v>
      </c>
      <c r="R593" s="61">
        <f t="shared" si="241"/>
        <v>0</v>
      </c>
      <c r="S593" s="61">
        <f t="shared" si="241"/>
        <v>0</v>
      </c>
      <c r="T593" s="61">
        <f t="shared" si="241"/>
        <v>0</v>
      </c>
      <c r="U593" s="61">
        <f t="shared" si="241"/>
        <v>0</v>
      </c>
      <c r="V593" s="61">
        <f t="shared" si="241"/>
        <v>0</v>
      </c>
      <c r="W593" s="61">
        <f t="shared" si="241"/>
        <v>0</v>
      </c>
      <c r="X593" s="61">
        <f t="shared" si="241"/>
        <v>0</v>
      </c>
      <c r="Y593" s="61">
        <f t="shared" si="241"/>
        <v>0</v>
      </c>
      <c r="Z593" s="61">
        <f t="shared" si="241"/>
        <v>0</v>
      </c>
      <c r="AA593" s="61">
        <f t="shared" si="241"/>
        <v>0</v>
      </c>
      <c r="AB593" s="61">
        <f t="shared" si="241"/>
        <v>0</v>
      </c>
      <c r="AC593" s="61">
        <f t="shared" si="241"/>
        <v>0</v>
      </c>
      <c r="AD593" s="61">
        <f t="shared" si="241"/>
        <v>0</v>
      </c>
      <c r="AE593" s="61">
        <f t="shared" si="241"/>
        <v>0</v>
      </c>
      <c r="AF593" s="61">
        <f>SUM(H593:AE593)</f>
        <v>0</v>
      </c>
      <c r="AG593" s="56" t="str">
        <f>IF(ABS(AF593-F593)&lt;1,"ok","err")</f>
        <v>ok</v>
      </c>
    </row>
    <row r="594" spans="1:33" ht="15">
      <c r="A594" s="63"/>
      <c r="B594" s="58" t="s">
        <v>722</v>
      </c>
      <c r="C594" s="91" t="s">
        <v>764</v>
      </c>
      <c r="D594" s="42" t="s">
        <v>958</v>
      </c>
      <c r="F594" s="76">
        <v>0</v>
      </c>
      <c r="H594" s="61">
        <f t="shared" si="240"/>
        <v>0</v>
      </c>
      <c r="I594" s="61">
        <f t="shared" si="240"/>
        <v>0</v>
      </c>
      <c r="J594" s="61">
        <f t="shared" si="240"/>
        <v>0</v>
      </c>
      <c r="K594" s="61">
        <f t="shared" si="240"/>
        <v>0</v>
      </c>
      <c r="L594" s="61">
        <f t="shared" si="240"/>
        <v>0</v>
      </c>
      <c r="M594" s="61">
        <f t="shared" si="240"/>
        <v>0</v>
      </c>
      <c r="N594" s="61">
        <f t="shared" si="240"/>
        <v>0</v>
      </c>
      <c r="O594" s="61">
        <f t="shared" si="240"/>
        <v>0</v>
      </c>
      <c r="P594" s="61">
        <f t="shared" si="240"/>
        <v>0</v>
      </c>
      <c r="Q594" s="61">
        <f t="shared" si="240"/>
        <v>0</v>
      </c>
      <c r="R594" s="61">
        <f t="shared" si="241"/>
        <v>0</v>
      </c>
      <c r="S594" s="61">
        <f t="shared" si="241"/>
        <v>0</v>
      </c>
      <c r="T594" s="61">
        <f t="shared" si="241"/>
        <v>0</v>
      </c>
      <c r="U594" s="61">
        <f t="shared" si="241"/>
        <v>0</v>
      </c>
      <c r="V594" s="61">
        <f t="shared" si="241"/>
        <v>0</v>
      </c>
      <c r="W594" s="61">
        <f t="shared" si="241"/>
        <v>0</v>
      </c>
      <c r="X594" s="61">
        <f t="shared" si="241"/>
        <v>0</v>
      </c>
      <c r="Y594" s="61">
        <f t="shared" si="241"/>
        <v>0</v>
      </c>
      <c r="Z594" s="61">
        <f t="shared" si="241"/>
        <v>0</v>
      </c>
      <c r="AA594" s="61">
        <f t="shared" si="241"/>
        <v>0</v>
      </c>
      <c r="AB594" s="61">
        <f t="shared" si="241"/>
        <v>0</v>
      </c>
      <c r="AC594" s="61">
        <f t="shared" si="241"/>
        <v>0</v>
      </c>
      <c r="AD594" s="61">
        <f t="shared" si="241"/>
        <v>0</v>
      </c>
      <c r="AE594" s="61">
        <f t="shared" si="241"/>
        <v>0</v>
      </c>
      <c r="AF594" s="61">
        <f>SUM(H594:AE594)</f>
        <v>0</v>
      </c>
      <c r="AG594" s="56" t="str">
        <f>IF(ABS(AF594-F594)&lt;1,"ok","err")</f>
        <v>ok</v>
      </c>
    </row>
    <row r="595" spans="1:33" ht="15">
      <c r="A595" s="63"/>
      <c r="B595" s="58"/>
      <c r="F595" s="73"/>
      <c r="H595" s="61"/>
      <c r="I595" s="61"/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  <c r="AA595" s="61"/>
      <c r="AB595" s="61"/>
      <c r="AC595" s="61"/>
      <c r="AD595" s="61"/>
      <c r="AE595" s="61"/>
      <c r="AF595" s="61"/>
      <c r="AG595" s="56"/>
    </row>
    <row r="596" spans="1:33">
      <c r="A596" s="58" t="s">
        <v>732</v>
      </c>
      <c r="B596" s="58"/>
      <c r="C596" s="42" t="s">
        <v>734</v>
      </c>
      <c r="F596" s="73">
        <f>SUM(F591:F595)</f>
        <v>0</v>
      </c>
      <c r="H596" s="60">
        <f>SUM(H591:H595)</f>
        <v>0</v>
      </c>
      <c r="I596" s="60">
        <f t="shared" ref="I596:W596" si="242">SUM(I591:I595)</f>
        <v>0</v>
      </c>
      <c r="J596" s="60">
        <f t="shared" si="242"/>
        <v>0</v>
      </c>
      <c r="K596" s="60">
        <f t="shared" si="242"/>
        <v>0</v>
      </c>
      <c r="L596" s="60">
        <f t="shared" si="242"/>
        <v>0</v>
      </c>
      <c r="M596" s="60">
        <f t="shared" si="242"/>
        <v>0</v>
      </c>
      <c r="N596" s="60">
        <f t="shared" si="242"/>
        <v>0</v>
      </c>
      <c r="O596" s="60">
        <f t="shared" si="242"/>
        <v>0</v>
      </c>
      <c r="P596" s="60">
        <f t="shared" si="242"/>
        <v>0</v>
      </c>
      <c r="Q596" s="60">
        <f t="shared" si="242"/>
        <v>0</v>
      </c>
      <c r="R596" s="60">
        <f t="shared" si="242"/>
        <v>0</v>
      </c>
      <c r="S596" s="60">
        <f t="shared" si="242"/>
        <v>0</v>
      </c>
      <c r="T596" s="60">
        <f t="shared" si="242"/>
        <v>0</v>
      </c>
      <c r="U596" s="60">
        <f t="shared" si="242"/>
        <v>0</v>
      </c>
      <c r="V596" s="60">
        <f t="shared" si="242"/>
        <v>0</v>
      </c>
      <c r="W596" s="60">
        <f t="shared" si="242"/>
        <v>0</v>
      </c>
      <c r="X596" s="60">
        <f t="shared" ref="X596:AE596" si="243">SUM(X591:X595)</f>
        <v>0</v>
      </c>
      <c r="Y596" s="60">
        <f t="shared" si="243"/>
        <v>0</v>
      </c>
      <c r="Z596" s="60">
        <f t="shared" si="243"/>
        <v>0</v>
      </c>
      <c r="AA596" s="60">
        <f t="shared" si="243"/>
        <v>0</v>
      </c>
      <c r="AB596" s="60">
        <f t="shared" si="243"/>
        <v>0</v>
      </c>
      <c r="AC596" s="60">
        <f t="shared" si="243"/>
        <v>0</v>
      </c>
      <c r="AD596" s="60">
        <f t="shared" si="243"/>
        <v>0</v>
      </c>
      <c r="AE596" s="60">
        <f t="shared" si="243"/>
        <v>0</v>
      </c>
      <c r="AF596" s="61">
        <f>SUM(H596:AE596)</f>
        <v>0</v>
      </c>
      <c r="AG596" s="56" t="str">
        <f>IF(ABS(AF596-F596)&lt;1,"ok","err")</f>
        <v>ok</v>
      </c>
    </row>
    <row r="597" spans="1:33">
      <c r="A597" s="58"/>
      <c r="B597" s="58"/>
      <c r="F597" s="76"/>
      <c r="AG597" s="56"/>
    </row>
    <row r="598" spans="1:33">
      <c r="A598" s="58" t="s">
        <v>636</v>
      </c>
      <c r="B598" s="58"/>
      <c r="C598" s="42" t="s">
        <v>1074</v>
      </c>
      <c r="D598" s="42" t="s">
        <v>968</v>
      </c>
      <c r="F598" s="73">
        <v>32529208.918825753</v>
      </c>
      <c r="H598" s="61">
        <f t="shared" ref="H598:AE598" si="244">IF(VLOOKUP($D598,$C$6:$AE$653,H$2,)=0,0,((VLOOKUP($D598,$C$6:$AE$653,H$2,)/VLOOKUP($D598,$C$6:$AE$653,4,))*$F598))</f>
        <v>6289766.8709144518</v>
      </c>
      <c r="I598" s="61">
        <f t="shared" si="244"/>
        <v>6588928.9038168211</v>
      </c>
      <c r="J598" s="61">
        <f t="shared" si="244"/>
        <v>5416077.3409332</v>
      </c>
      <c r="K598" s="61">
        <f t="shared" si="244"/>
        <v>0</v>
      </c>
      <c r="L598" s="61">
        <f t="shared" si="244"/>
        <v>0</v>
      </c>
      <c r="M598" s="61">
        <f t="shared" si="244"/>
        <v>0</v>
      </c>
      <c r="N598" s="61">
        <f t="shared" si="244"/>
        <v>3464936.7094208836</v>
      </c>
      <c r="O598" s="61">
        <f t="shared" si="244"/>
        <v>0</v>
      </c>
      <c r="P598" s="61">
        <f t="shared" si="244"/>
        <v>0</v>
      </c>
      <c r="Q598" s="61">
        <f t="shared" si="244"/>
        <v>0</v>
      </c>
      <c r="R598" s="61">
        <f t="shared" si="244"/>
        <v>1206640.0129257792</v>
      </c>
      <c r="S598" s="61">
        <f t="shared" si="244"/>
        <v>0</v>
      </c>
      <c r="T598" s="61">
        <f t="shared" si="244"/>
        <v>2063478.5371666257</v>
      </c>
      <c r="U598" s="61">
        <f t="shared" si="244"/>
        <v>3283761.2807699526</v>
      </c>
      <c r="V598" s="61">
        <f t="shared" si="244"/>
        <v>567258.00445145834</v>
      </c>
      <c r="W598" s="61">
        <f t="shared" si="244"/>
        <v>862037.06715107756</v>
      </c>
      <c r="X598" s="61">
        <f t="shared" si="244"/>
        <v>784121.70729214803</v>
      </c>
      <c r="Y598" s="61">
        <f t="shared" si="244"/>
        <v>548377.36188634671</v>
      </c>
      <c r="Z598" s="61">
        <f t="shared" si="244"/>
        <v>272334.4512778669</v>
      </c>
      <c r="AA598" s="61">
        <f t="shared" si="244"/>
        <v>315900.35665521439</v>
      </c>
      <c r="AB598" s="61">
        <f t="shared" si="244"/>
        <v>865590.31416392652</v>
      </c>
      <c r="AC598" s="61">
        <f t="shared" si="244"/>
        <v>0</v>
      </c>
      <c r="AD598" s="61">
        <f t="shared" si="244"/>
        <v>0</v>
      </c>
      <c r="AE598" s="61">
        <f t="shared" si="244"/>
        <v>0</v>
      </c>
      <c r="AF598" s="61">
        <f>SUM(H598:AE598)</f>
        <v>32529208.918825746</v>
      </c>
      <c r="AG598" s="56" t="str">
        <f>IF(ABS(AF598-F598)&lt;1,"ok","err")</f>
        <v>ok</v>
      </c>
    </row>
    <row r="599" spans="1:33">
      <c r="A599" s="58"/>
      <c r="B599" s="58"/>
      <c r="AG599" s="56"/>
    </row>
    <row r="600" spans="1:33">
      <c r="A600" s="58" t="s">
        <v>725</v>
      </c>
      <c r="B600" s="58"/>
      <c r="C600" s="42" t="s">
        <v>533</v>
      </c>
      <c r="D600" s="42" t="s">
        <v>968</v>
      </c>
      <c r="F600" s="73">
        <f>-1002535</f>
        <v>-1002535</v>
      </c>
      <c r="G600" s="60">
        <v>600157</v>
      </c>
      <c r="H600" s="61">
        <f t="shared" ref="H600:AE600" si="245">IF(VLOOKUP($D600,$C$6:$AE$653,H$2,)=0,0,((VLOOKUP($D600,$C$6:$AE$653,H$2,)/VLOOKUP($D600,$C$6:$AE$653,4,))*$F600))</f>
        <v>-193847.67227717277</v>
      </c>
      <c r="I600" s="61">
        <f t="shared" si="245"/>
        <v>-203067.70616745905</v>
      </c>
      <c r="J600" s="61">
        <f t="shared" si="245"/>
        <v>-166920.96972115582</v>
      </c>
      <c r="K600" s="61">
        <f t="shared" si="245"/>
        <v>0</v>
      </c>
      <c r="L600" s="61">
        <f t="shared" si="245"/>
        <v>0</v>
      </c>
      <c r="M600" s="61">
        <f t="shared" si="245"/>
        <v>0</v>
      </c>
      <c r="N600" s="61">
        <f t="shared" si="245"/>
        <v>-106787.72830435807</v>
      </c>
      <c r="O600" s="61">
        <f t="shared" si="245"/>
        <v>0</v>
      </c>
      <c r="P600" s="61">
        <f t="shared" si="245"/>
        <v>0</v>
      </c>
      <c r="Q600" s="61">
        <f t="shared" si="245"/>
        <v>0</v>
      </c>
      <c r="R600" s="61">
        <f t="shared" si="245"/>
        <v>-37188.080668584982</v>
      </c>
      <c r="S600" s="61">
        <f t="shared" si="245"/>
        <v>0</v>
      </c>
      <c r="T600" s="61">
        <f t="shared" si="245"/>
        <v>-63595.443111471155</v>
      </c>
      <c r="U600" s="61">
        <f t="shared" si="245"/>
        <v>-101203.98635674978</v>
      </c>
      <c r="V600" s="61">
        <f t="shared" si="245"/>
        <v>-17482.626304005174</v>
      </c>
      <c r="W600" s="61">
        <f t="shared" si="245"/>
        <v>-26567.579103227159</v>
      </c>
      <c r="X600" s="61">
        <f t="shared" si="245"/>
        <v>-24166.2641652864</v>
      </c>
      <c r="Y600" s="61">
        <f t="shared" si="245"/>
        <v>-16900.733733508026</v>
      </c>
      <c r="Z600" s="61">
        <f t="shared" si="245"/>
        <v>-8393.220375975623</v>
      </c>
      <c r="AA600" s="61">
        <f t="shared" si="245"/>
        <v>-9735.9011972790304</v>
      </c>
      <c r="AB600" s="61">
        <f t="shared" si="245"/>
        <v>-26677.088513766957</v>
      </c>
      <c r="AC600" s="61">
        <f t="shared" si="245"/>
        <v>0</v>
      </c>
      <c r="AD600" s="61">
        <f t="shared" si="245"/>
        <v>0</v>
      </c>
      <c r="AE600" s="61">
        <f t="shared" si="245"/>
        <v>0</v>
      </c>
      <c r="AF600" s="61">
        <f>SUM(H600:AE600)</f>
        <v>-1002535</v>
      </c>
      <c r="AG600" s="56" t="str">
        <f>IF(ABS(AF600-F600)&lt;1,"ok","err")</f>
        <v>ok</v>
      </c>
    </row>
    <row r="601" spans="1:33">
      <c r="A601" s="58"/>
      <c r="B601" s="58"/>
      <c r="W601" s="42"/>
    </row>
    <row r="602" spans="1:33">
      <c r="A602" s="58" t="s">
        <v>757</v>
      </c>
      <c r="B602" s="58"/>
      <c r="C602" s="42" t="s">
        <v>1075</v>
      </c>
      <c r="D602" s="42" t="s">
        <v>968</v>
      </c>
      <c r="F602" s="73">
        <v>0</v>
      </c>
      <c r="G602" s="60">
        <v>600157</v>
      </c>
      <c r="H602" s="61">
        <f t="shared" ref="H602:AE602" si="246">IF(VLOOKUP($D602,$C$6:$AE$653,H$2,)=0,0,((VLOOKUP($D602,$C$6:$AE$653,H$2,)/VLOOKUP($D602,$C$6:$AE$653,4,))*$F602))</f>
        <v>0</v>
      </c>
      <c r="I602" s="61">
        <f t="shared" si="246"/>
        <v>0</v>
      </c>
      <c r="J602" s="61">
        <f t="shared" si="246"/>
        <v>0</v>
      </c>
      <c r="K602" s="61">
        <f t="shared" si="246"/>
        <v>0</v>
      </c>
      <c r="L602" s="61">
        <f t="shared" si="246"/>
        <v>0</v>
      </c>
      <c r="M602" s="61">
        <f t="shared" si="246"/>
        <v>0</v>
      </c>
      <c r="N602" s="61">
        <f t="shared" si="246"/>
        <v>0</v>
      </c>
      <c r="O602" s="61">
        <f t="shared" si="246"/>
        <v>0</v>
      </c>
      <c r="P602" s="61">
        <f t="shared" si="246"/>
        <v>0</v>
      </c>
      <c r="Q602" s="61">
        <f t="shared" si="246"/>
        <v>0</v>
      </c>
      <c r="R602" s="61">
        <f t="shared" si="246"/>
        <v>0</v>
      </c>
      <c r="S602" s="61">
        <f t="shared" si="246"/>
        <v>0</v>
      </c>
      <c r="T602" s="61">
        <f t="shared" si="246"/>
        <v>0</v>
      </c>
      <c r="U602" s="61">
        <f t="shared" si="246"/>
        <v>0</v>
      </c>
      <c r="V602" s="61">
        <f t="shared" si="246"/>
        <v>0</v>
      </c>
      <c r="W602" s="61">
        <f t="shared" si="246"/>
        <v>0</v>
      </c>
      <c r="X602" s="61">
        <f t="shared" si="246"/>
        <v>0</v>
      </c>
      <c r="Y602" s="61">
        <f t="shared" si="246"/>
        <v>0</v>
      </c>
      <c r="Z602" s="61">
        <f t="shared" si="246"/>
        <v>0</v>
      </c>
      <c r="AA602" s="61">
        <f t="shared" si="246"/>
        <v>0</v>
      </c>
      <c r="AB602" s="61">
        <f t="shared" si="246"/>
        <v>0</v>
      </c>
      <c r="AC602" s="61">
        <f t="shared" si="246"/>
        <v>0</v>
      </c>
      <c r="AD602" s="61">
        <f t="shared" si="246"/>
        <v>0</v>
      </c>
      <c r="AE602" s="61">
        <f t="shared" si="246"/>
        <v>0</v>
      </c>
      <c r="AF602" s="61">
        <f>SUM(H602:AE602)</f>
        <v>0</v>
      </c>
      <c r="AG602" s="56" t="str">
        <f>IF(ABS(AF602-F602)&lt;1,"ok","err")</f>
        <v>ok</v>
      </c>
    </row>
    <row r="603" spans="1:33">
      <c r="A603" s="58"/>
      <c r="B603" s="58"/>
      <c r="W603" s="42"/>
    </row>
    <row r="604" spans="1:33">
      <c r="A604" s="58" t="s">
        <v>872</v>
      </c>
      <c r="B604" s="58"/>
      <c r="C604" s="42" t="s">
        <v>1076</v>
      </c>
      <c r="D604" s="42" t="s">
        <v>968</v>
      </c>
      <c r="F604" s="73">
        <v>62185554.183806494</v>
      </c>
      <c r="H604" s="61">
        <f t="shared" ref="H604:AE604" si="247">IF(VLOOKUP($D604,$C$6:$AE$653,H$2,)=0,0,((VLOOKUP($D604,$C$6:$AE$653,H$2,)/VLOOKUP($D604,$C$6:$AE$653,4,))*$F604))</f>
        <v>12024043.976316927</v>
      </c>
      <c r="I604" s="61">
        <f t="shared" si="247"/>
        <v>12595947.11891138</v>
      </c>
      <c r="J604" s="61">
        <f t="shared" si="247"/>
        <v>10353826.057951551</v>
      </c>
      <c r="K604" s="61">
        <f t="shared" si="247"/>
        <v>0</v>
      </c>
      <c r="L604" s="61">
        <f t="shared" si="247"/>
        <v>0</v>
      </c>
      <c r="M604" s="61">
        <f t="shared" si="247"/>
        <v>0</v>
      </c>
      <c r="N604" s="61">
        <f t="shared" si="247"/>
        <v>6623862.5730136754</v>
      </c>
      <c r="O604" s="61">
        <f t="shared" si="247"/>
        <v>0</v>
      </c>
      <c r="P604" s="61">
        <f t="shared" si="247"/>
        <v>0</v>
      </c>
      <c r="Q604" s="61">
        <f t="shared" si="247"/>
        <v>0</v>
      </c>
      <c r="R604" s="61">
        <f t="shared" si="247"/>
        <v>2306713.8857077891</v>
      </c>
      <c r="S604" s="61">
        <f t="shared" si="247"/>
        <v>0</v>
      </c>
      <c r="T604" s="61">
        <f t="shared" si="247"/>
        <v>3944718.0132878879</v>
      </c>
      <c r="U604" s="61">
        <f t="shared" si="247"/>
        <v>6277512.483060318</v>
      </c>
      <c r="V604" s="61">
        <f t="shared" si="247"/>
        <v>1084417.8061643278</v>
      </c>
      <c r="W604" s="61">
        <f t="shared" si="247"/>
        <v>1647942.0966413119</v>
      </c>
      <c r="X604" s="61">
        <f t="shared" si="247"/>
        <v>1498992.5834714985</v>
      </c>
      <c r="Y604" s="61">
        <f t="shared" si="247"/>
        <v>1048323.9920114006</v>
      </c>
      <c r="Z604" s="61">
        <f t="shared" si="247"/>
        <v>520617.29562245787</v>
      </c>
      <c r="AA604" s="61">
        <f t="shared" si="247"/>
        <v>603901.52107565489</v>
      </c>
      <c r="AB604" s="61">
        <f t="shared" si="247"/>
        <v>1654734.7805703112</v>
      </c>
      <c r="AC604" s="61">
        <f t="shared" si="247"/>
        <v>0</v>
      </c>
      <c r="AD604" s="61">
        <f t="shared" si="247"/>
        <v>0</v>
      </c>
      <c r="AE604" s="61">
        <f t="shared" si="247"/>
        <v>0</v>
      </c>
      <c r="AF604" s="61">
        <f>SUM(H604:AE604)</f>
        <v>62185554.183806486</v>
      </c>
      <c r="AG604" s="56" t="str">
        <f>IF(ABS(AF604-F604)&lt;1,"ok","err")</f>
        <v>ok</v>
      </c>
    </row>
    <row r="605" spans="1:33">
      <c r="A605" s="58"/>
      <c r="B605" s="58"/>
      <c r="F605" s="73"/>
      <c r="H605" s="61"/>
      <c r="I605" s="61"/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  <c r="AA605" s="61"/>
      <c r="AB605" s="61"/>
      <c r="AC605" s="61"/>
      <c r="AD605" s="61"/>
      <c r="AE605" s="61"/>
      <c r="AF605" s="61"/>
      <c r="AG605" s="56"/>
    </row>
    <row r="606" spans="1:33">
      <c r="A606" s="58" t="s">
        <v>1077</v>
      </c>
      <c r="B606" s="58"/>
      <c r="C606" s="42" t="s">
        <v>1078</v>
      </c>
      <c r="D606" s="42" t="s">
        <v>968</v>
      </c>
      <c r="F606" s="73">
        <v>0</v>
      </c>
      <c r="H606" s="61">
        <f t="shared" ref="H606:AE606" si="248">IF(VLOOKUP($D606,$C$6:$AE$653,H$2,)=0,0,((VLOOKUP($D606,$C$6:$AE$653,H$2,)/VLOOKUP($D606,$C$6:$AE$653,4,))*$F606))</f>
        <v>0</v>
      </c>
      <c r="I606" s="61">
        <f t="shared" si="248"/>
        <v>0</v>
      </c>
      <c r="J606" s="61">
        <f t="shared" si="248"/>
        <v>0</v>
      </c>
      <c r="K606" s="61">
        <f t="shared" si="248"/>
        <v>0</v>
      </c>
      <c r="L606" s="61">
        <f t="shared" si="248"/>
        <v>0</v>
      </c>
      <c r="M606" s="61">
        <f t="shared" si="248"/>
        <v>0</v>
      </c>
      <c r="N606" s="61">
        <f t="shared" si="248"/>
        <v>0</v>
      </c>
      <c r="O606" s="61">
        <f t="shared" si="248"/>
        <v>0</v>
      </c>
      <c r="P606" s="61">
        <f t="shared" si="248"/>
        <v>0</v>
      </c>
      <c r="Q606" s="61">
        <f t="shared" si="248"/>
        <v>0</v>
      </c>
      <c r="R606" s="61">
        <f t="shared" si="248"/>
        <v>0</v>
      </c>
      <c r="S606" s="61">
        <f t="shared" si="248"/>
        <v>0</v>
      </c>
      <c r="T606" s="61">
        <f t="shared" si="248"/>
        <v>0</v>
      </c>
      <c r="U606" s="61">
        <f t="shared" si="248"/>
        <v>0</v>
      </c>
      <c r="V606" s="61">
        <f t="shared" si="248"/>
        <v>0</v>
      </c>
      <c r="W606" s="61">
        <f t="shared" si="248"/>
        <v>0</v>
      </c>
      <c r="X606" s="61">
        <f t="shared" si="248"/>
        <v>0</v>
      </c>
      <c r="Y606" s="61">
        <f t="shared" si="248"/>
        <v>0</v>
      </c>
      <c r="Z606" s="61">
        <f t="shared" si="248"/>
        <v>0</v>
      </c>
      <c r="AA606" s="61">
        <f t="shared" si="248"/>
        <v>0</v>
      </c>
      <c r="AB606" s="61">
        <f t="shared" si="248"/>
        <v>0</v>
      </c>
      <c r="AC606" s="61">
        <f t="shared" si="248"/>
        <v>0</v>
      </c>
      <c r="AD606" s="61">
        <f t="shared" si="248"/>
        <v>0</v>
      </c>
      <c r="AE606" s="61">
        <f t="shared" si="248"/>
        <v>0</v>
      </c>
      <c r="AF606" s="61">
        <f>SUM(H606:AE606)</f>
        <v>0</v>
      </c>
      <c r="AG606" s="56" t="str">
        <f>IF(ABS(AF606-F606)&lt;1,"ok","err")</f>
        <v>ok</v>
      </c>
    </row>
    <row r="607" spans="1:33">
      <c r="A607" s="58"/>
      <c r="B607" s="58"/>
      <c r="AF607" s="61"/>
      <c r="AG607" s="56"/>
    </row>
    <row r="608" spans="1:33" ht="15">
      <c r="A608" s="63" t="s">
        <v>1079</v>
      </c>
      <c r="B608" s="58"/>
      <c r="C608" s="42" t="s">
        <v>1080</v>
      </c>
      <c r="F608" s="77">
        <f>F580+F588+F596+F598+F600+F602+F604+F606</f>
        <v>232554754.60826981</v>
      </c>
      <c r="G608" s="62"/>
      <c r="H608" s="77">
        <f t="shared" ref="H608:AE608" si="249">H580+H588+H596+H598+H600+H602+H604+H606</f>
        <v>46554129.064685494</v>
      </c>
      <c r="I608" s="77">
        <f t="shared" si="249"/>
        <v>48768396.807325318</v>
      </c>
      <c r="J608" s="77">
        <f t="shared" si="249"/>
        <v>40087457.727581039</v>
      </c>
      <c r="K608" s="77">
        <f t="shared" si="249"/>
        <v>0</v>
      </c>
      <c r="L608" s="77">
        <f t="shared" si="249"/>
        <v>0</v>
      </c>
      <c r="M608" s="77">
        <f t="shared" si="249"/>
        <v>0</v>
      </c>
      <c r="N608" s="77">
        <f t="shared" si="249"/>
        <v>21752789.886789575</v>
      </c>
      <c r="O608" s="77">
        <f t="shared" si="249"/>
        <v>0</v>
      </c>
      <c r="P608" s="77">
        <f t="shared" si="249"/>
        <v>0</v>
      </c>
      <c r="Q608" s="77">
        <f t="shared" si="249"/>
        <v>0</v>
      </c>
      <c r="R608" s="77">
        <f t="shared" si="249"/>
        <v>8447094.9190469775</v>
      </c>
      <c r="S608" s="77">
        <f t="shared" si="249"/>
        <v>0</v>
      </c>
      <c r="T608" s="77">
        <f t="shared" si="249"/>
        <v>14445401.180256434</v>
      </c>
      <c r="U608" s="77">
        <f t="shared" si="249"/>
        <v>22988002.16553174</v>
      </c>
      <c r="V608" s="77">
        <f t="shared" si="249"/>
        <v>3971095.0704942178</v>
      </c>
      <c r="W608" s="77">
        <f t="shared" si="249"/>
        <v>6034698.7104346305</v>
      </c>
      <c r="X608" s="77">
        <f t="shared" si="249"/>
        <v>5489251.4906095359</v>
      </c>
      <c r="Y608" s="77">
        <f t="shared" si="249"/>
        <v>3838920.9521394121</v>
      </c>
      <c r="Z608" s="77">
        <f t="shared" si="249"/>
        <v>1906479.9236126579</v>
      </c>
      <c r="AA608" s="77">
        <f t="shared" si="249"/>
        <v>2211463.4597249394</v>
      </c>
      <c r="AB608" s="77">
        <f t="shared" si="249"/>
        <v>6059573.2500378527</v>
      </c>
      <c r="AC608" s="77">
        <f t="shared" si="249"/>
        <v>0</v>
      </c>
      <c r="AD608" s="77">
        <f t="shared" si="249"/>
        <v>0</v>
      </c>
      <c r="AE608" s="77">
        <f t="shared" si="249"/>
        <v>0</v>
      </c>
      <c r="AF608" s="61">
        <f>SUM(H608:AE608)</f>
        <v>232554754.60826975</v>
      </c>
      <c r="AG608" s="56" t="str">
        <f>IF(ABS(AF608-F608)&lt;1,"ok","err")</f>
        <v>ok</v>
      </c>
    </row>
    <row r="609" spans="1:34">
      <c r="A609" s="58"/>
      <c r="B609" s="58"/>
      <c r="AG609" s="56"/>
    </row>
    <row r="610" spans="1:34" ht="15">
      <c r="A610" s="63" t="s">
        <v>1160</v>
      </c>
      <c r="B610" s="58"/>
      <c r="F610" s="77">
        <f>F333+F608</f>
        <v>918176657.42650473</v>
      </c>
      <c r="G610" s="62">
        <f t="shared" ref="G610:AE610" si="250">G333+G608</f>
        <v>0</v>
      </c>
      <c r="H610" s="62">
        <f t="shared" si="250"/>
        <v>79777528.757929891</v>
      </c>
      <c r="I610" s="62">
        <f t="shared" si="250"/>
        <v>83572010.838579655</v>
      </c>
      <c r="J610" s="62">
        <f t="shared" si="250"/>
        <v>68695911.102767408</v>
      </c>
      <c r="K610" s="62">
        <f t="shared" si="250"/>
        <v>465540988.35893065</v>
      </c>
      <c r="L610" s="62">
        <f t="shared" si="250"/>
        <v>0</v>
      </c>
      <c r="M610" s="62">
        <f t="shared" si="250"/>
        <v>0</v>
      </c>
      <c r="N610" s="62">
        <f t="shared" si="250"/>
        <v>43904484.438644156</v>
      </c>
      <c r="O610" s="62">
        <f t="shared" si="250"/>
        <v>0</v>
      </c>
      <c r="P610" s="62">
        <f t="shared" si="250"/>
        <v>0</v>
      </c>
      <c r="Q610" s="62">
        <f t="shared" si="250"/>
        <v>0</v>
      </c>
      <c r="R610" s="62">
        <f t="shared" si="250"/>
        <v>16636359.393299256</v>
      </c>
      <c r="S610" s="62">
        <f t="shared" si="250"/>
        <v>0</v>
      </c>
      <c r="T610" s="62">
        <f t="shared" si="250"/>
        <v>28675558.858074948</v>
      </c>
      <c r="U610" s="62">
        <f t="shared" si="250"/>
        <v>44288718.517956272</v>
      </c>
      <c r="V610" s="62">
        <f t="shared" si="250"/>
        <v>8756585.0862900466</v>
      </c>
      <c r="W610" s="62">
        <f t="shared" si="250"/>
        <v>13064839.318581827</v>
      </c>
      <c r="X610" s="62">
        <f t="shared" si="250"/>
        <v>6609247.6826758962</v>
      </c>
      <c r="Y610" s="62">
        <f t="shared" si="250"/>
        <v>4622192.9256307334</v>
      </c>
      <c r="Z610" s="62">
        <f t="shared" si="250"/>
        <v>2202288.5573496805</v>
      </c>
      <c r="AA610" s="62">
        <f t="shared" si="250"/>
        <v>19382672.083369117</v>
      </c>
      <c r="AB610" s="62">
        <f t="shared" si="250"/>
        <v>7365717.8079636944</v>
      </c>
      <c r="AC610" s="62">
        <f t="shared" si="250"/>
        <v>20585101.39846275</v>
      </c>
      <c r="AD610" s="62">
        <f t="shared" si="250"/>
        <v>4496452.299998587</v>
      </c>
      <c r="AE610" s="62">
        <f t="shared" si="250"/>
        <v>0</v>
      </c>
      <c r="AF610" s="61">
        <f>SUM(H610:AE610)</f>
        <v>918176657.42650449</v>
      </c>
      <c r="AG610" s="56" t="str">
        <f>IF(ABS(AF610-F610)&lt;1,"ok","err")</f>
        <v>ok</v>
      </c>
    </row>
    <row r="611" spans="1:34">
      <c r="A611" s="58"/>
      <c r="B611" s="58"/>
      <c r="AG611" s="56"/>
    </row>
    <row r="612" spans="1:34">
      <c r="A612" s="58"/>
      <c r="B612" s="58"/>
      <c r="AG612" s="56"/>
    </row>
    <row r="613" spans="1:34" s="58" customFormat="1">
      <c r="F613" s="76"/>
      <c r="W613" s="74"/>
      <c r="AG613" s="90"/>
    </row>
    <row r="614" spans="1:34" s="58" customFormat="1" ht="15">
      <c r="A614" s="57" t="s">
        <v>1291</v>
      </c>
      <c r="W614" s="74"/>
      <c r="AG614" s="90"/>
    </row>
    <row r="615" spans="1:34" s="58" customFormat="1">
      <c r="W615" s="74"/>
      <c r="AG615" s="90"/>
    </row>
    <row r="616" spans="1:34" s="58" customFormat="1">
      <c r="A616" s="58" t="s">
        <v>923</v>
      </c>
      <c r="C616" s="58" t="s">
        <v>940</v>
      </c>
      <c r="F616" s="78">
        <v>1</v>
      </c>
      <c r="G616" s="78"/>
      <c r="H616" s="161">
        <v>0</v>
      </c>
      <c r="I616" s="161">
        <v>0</v>
      </c>
      <c r="J616" s="161">
        <v>0</v>
      </c>
      <c r="K616" s="161">
        <v>0</v>
      </c>
      <c r="L616" s="161">
        <v>0</v>
      </c>
      <c r="M616" s="161">
        <v>0</v>
      </c>
      <c r="N616" s="161">
        <v>0</v>
      </c>
      <c r="O616" s="161">
        <v>0</v>
      </c>
      <c r="P616" s="161">
        <v>0</v>
      </c>
      <c r="Q616" s="161">
        <v>0</v>
      </c>
      <c r="R616" s="161">
        <v>1</v>
      </c>
      <c r="S616" s="161">
        <v>0</v>
      </c>
      <c r="T616" s="161">
        <v>0</v>
      </c>
      <c r="U616" s="161">
        <v>0</v>
      </c>
      <c r="V616" s="161">
        <v>0</v>
      </c>
      <c r="W616" s="161">
        <v>0</v>
      </c>
      <c r="X616" s="78">
        <v>0</v>
      </c>
      <c r="Y616" s="78">
        <v>0</v>
      </c>
      <c r="Z616" s="78">
        <v>0</v>
      </c>
      <c r="AA616" s="78">
        <v>0</v>
      </c>
      <c r="AB616" s="78">
        <v>0</v>
      </c>
      <c r="AC616" s="78">
        <v>0</v>
      </c>
      <c r="AD616" s="78">
        <v>0</v>
      </c>
      <c r="AE616" s="78">
        <v>0</v>
      </c>
      <c r="AF616" s="161">
        <f>SUM(H616:AE616)</f>
        <v>1</v>
      </c>
      <c r="AG616" s="90" t="str">
        <f t="shared" ref="AG616:AG640" si="251">IF(ABS(AF616-F616)&lt;0.0000001,"ok","err")</f>
        <v>ok</v>
      </c>
    </row>
    <row r="617" spans="1:34" s="58" customFormat="1">
      <c r="A617" s="58" t="s">
        <v>1081</v>
      </c>
      <c r="C617" s="58" t="s">
        <v>941</v>
      </c>
      <c r="F617" s="78">
        <v>1</v>
      </c>
      <c r="G617" s="78"/>
      <c r="H617" s="161">
        <v>0</v>
      </c>
      <c r="I617" s="161">
        <v>0</v>
      </c>
      <c r="J617" s="161">
        <v>0</v>
      </c>
      <c r="K617" s="161">
        <v>0</v>
      </c>
      <c r="L617" s="161">
        <v>0</v>
      </c>
      <c r="M617" s="161">
        <v>0</v>
      </c>
      <c r="N617" s="161">
        <v>0</v>
      </c>
      <c r="O617" s="161">
        <v>0</v>
      </c>
      <c r="P617" s="161">
        <v>0</v>
      </c>
      <c r="Q617" s="161">
        <v>0</v>
      </c>
      <c r="R617" s="161">
        <v>0</v>
      </c>
      <c r="S617" s="161">
        <v>0</v>
      </c>
      <c r="T617" s="161">
        <f>0.4081*0.7318</f>
        <v>0.29864758000000002</v>
      </c>
      <c r="U617" s="161">
        <f>0.5919*0.7318</f>
        <v>0.43315241999999998</v>
      </c>
      <c r="V617" s="161">
        <f>0.4081*0.2682</f>
        <v>0.10945242000000001</v>
      </c>
      <c r="W617" s="161">
        <f>0.5919*0.2682</f>
        <v>0.15874758</v>
      </c>
      <c r="X617" s="78">
        <v>0</v>
      </c>
      <c r="Y617" s="78">
        <v>0</v>
      </c>
      <c r="Z617" s="78">
        <v>0</v>
      </c>
      <c r="AA617" s="78">
        <v>0</v>
      </c>
      <c r="AB617" s="78">
        <v>0</v>
      </c>
      <c r="AC617" s="78">
        <v>0</v>
      </c>
      <c r="AD617" s="78">
        <v>0</v>
      </c>
      <c r="AE617" s="78">
        <v>0</v>
      </c>
      <c r="AF617" s="161">
        <f t="shared" ref="AF617:AF625" si="252">SUM(H617:AE617)</f>
        <v>1</v>
      </c>
      <c r="AG617" s="90" t="str">
        <f t="shared" si="251"/>
        <v>ok</v>
      </c>
    </row>
    <row r="618" spans="1:34" s="58" customFormat="1">
      <c r="A618" s="58" t="s">
        <v>1082</v>
      </c>
      <c r="C618" s="58" t="s">
        <v>943</v>
      </c>
      <c r="F618" s="78">
        <v>1</v>
      </c>
      <c r="G618" s="78"/>
      <c r="H618" s="161">
        <v>0</v>
      </c>
      <c r="I618" s="161">
        <v>0</v>
      </c>
      <c r="J618" s="161">
        <v>0</v>
      </c>
      <c r="K618" s="161">
        <v>0</v>
      </c>
      <c r="L618" s="161">
        <v>0</v>
      </c>
      <c r="M618" s="161">
        <v>0</v>
      </c>
      <c r="N618" s="161">
        <v>0</v>
      </c>
      <c r="O618" s="161">
        <v>0</v>
      </c>
      <c r="P618" s="161">
        <v>0</v>
      </c>
      <c r="Q618" s="161">
        <v>0</v>
      </c>
      <c r="R618" s="161">
        <v>0</v>
      </c>
      <c r="S618" s="161">
        <v>0</v>
      </c>
      <c r="T618" s="161">
        <f>T617</f>
        <v>0.29864758000000002</v>
      </c>
      <c r="U618" s="161">
        <f>U617</f>
        <v>0.43315241999999998</v>
      </c>
      <c r="V618" s="161">
        <f>V617</f>
        <v>0.10945242000000001</v>
      </c>
      <c r="W618" s="161">
        <f>W617</f>
        <v>0.15874758</v>
      </c>
      <c r="X618" s="78">
        <v>0</v>
      </c>
      <c r="Y618" s="78">
        <v>0</v>
      </c>
      <c r="Z618" s="78">
        <v>0</v>
      </c>
      <c r="AA618" s="78">
        <v>0</v>
      </c>
      <c r="AB618" s="78">
        <v>0</v>
      </c>
      <c r="AC618" s="78">
        <v>0</v>
      </c>
      <c r="AD618" s="78">
        <v>0</v>
      </c>
      <c r="AE618" s="78">
        <v>0</v>
      </c>
      <c r="AF618" s="161">
        <f t="shared" si="252"/>
        <v>1</v>
      </c>
      <c r="AG618" s="90" t="str">
        <f t="shared" si="251"/>
        <v>ok</v>
      </c>
      <c r="AH618" s="78"/>
    </row>
    <row r="619" spans="1:34" s="58" customFormat="1">
      <c r="A619" s="58" t="s">
        <v>1083</v>
      </c>
      <c r="C619" s="58" t="s">
        <v>944</v>
      </c>
      <c r="F619" s="78">
        <v>1</v>
      </c>
      <c r="G619" s="78"/>
      <c r="H619" s="161">
        <v>0</v>
      </c>
      <c r="I619" s="161">
        <v>0</v>
      </c>
      <c r="J619" s="161">
        <v>0</v>
      </c>
      <c r="K619" s="161">
        <v>0</v>
      </c>
      <c r="L619" s="161">
        <v>0</v>
      </c>
      <c r="M619" s="161">
        <v>0</v>
      </c>
      <c r="N619" s="161">
        <v>0</v>
      </c>
      <c r="O619" s="161">
        <v>0</v>
      </c>
      <c r="P619" s="161">
        <v>0</v>
      </c>
      <c r="Q619" s="161">
        <v>0</v>
      </c>
      <c r="R619" s="161">
        <v>0</v>
      </c>
      <c r="S619" s="161">
        <v>0</v>
      </c>
      <c r="T619" s="161">
        <f>0.3563*0.881</f>
        <v>0.31390030000000002</v>
      </c>
      <c r="U619" s="161">
        <f>0.6437*0.881</f>
        <v>0.5670997000000001</v>
      </c>
      <c r="V619" s="161">
        <f>0.3563*0.119</f>
        <v>4.2399699999999999E-2</v>
      </c>
      <c r="W619" s="161">
        <f>0.6437*0.119</f>
        <v>7.6600299999999996E-2</v>
      </c>
      <c r="X619" s="78">
        <v>0</v>
      </c>
      <c r="Y619" s="78">
        <v>0</v>
      </c>
      <c r="Z619" s="78">
        <v>0</v>
      </c>
      <c r="AA619" s="78">
        <v>0</v>
      </c>
      <c r="AB619" s="78">
        <v>0</v>
      </c>
      <c r="AC619" s="78">
        <v>0</v>
      </c>
      <c r="AD619" s="78">
        <v>0</v>
      </c>
      <c r="AE619" s="78">
        <v>0</v>
      </c>
      <c r="AF619" s="161">
        <f t="shared" si="252"/>
        <v>1.0000000000000002</v>
      </c>
      <c r="AG619" s="90" t="str">
        <f t="shared" si="251"/>
        <v>ok</v>
      </c>
    </row>
    <row r="620" spans="1:34" s="58" customFormat="1">
      <c r="A620" s="58" t="s">
        <v>1084</v>
      </c>
      <c r="C620" s="58" t="s">
        <v>947</v>
      </c>
      <c r="F620" s="78">
        <v>1</v>
      </c>
      <c r="G620" s="78"/>
      <c r="H620" s="161">
        <v>0</v>
      </c>
      <c r="I620" s="161">
        <v>0</v>
      </c>
      <c r="J620" s="161">
        <v>0</v>
      </c>
      <c r="K620" s="161">
        <v>0</v>
      </c>
      <c r="L620" s="161">
        <v>0</v>
      </c>
      <c r="M620" s="161">
        <v>0</v>
      </c>
      <c r="N620" s="161">
        <v>0</v>
      </c>
      <c r="O620" s="161">
        <v>0</v>
      </c>
      <c r="P620" s="161">
        <v>0</v>
      </c>
      <c r="Q620" s="161">
        <v>0</v>
      </c>
      <c r="R620" s="161">
        <v>0</v>
      </c>
      <c r="S620" s="161">
        <v>0</v>
      </c>
      <c r="T620" s="161">
        <v>0</v>
      </c>
      <c r="U620" s="161">
        <v>0</v>
      </c>
      <c r="V620" s="161">
        <v>0</v>
      </c>
      <c r="W620" s="161">
        <v>0</v>
      </c>
      <c r="X620" s="78">
        <v>0.58845947845619928</v>
      </c>
      <c r="Y620" s="78">
        <v>0.41154052154380072</v>
      </c>
      <c r="Z620" s="78">
        <v>0</v>
      </c>
      <c r="AA620" s="78">
        <v>0</v>
      </c>
      <c r="AB620" s="78">
        <v>0</v>
      </c>
      <c r="AC620" s="78">
        <v>0</v>
      </c>
      <c r="AD620" s="78">
        <v>0</v>
      </c>
      <c r="AE620" s="78">
        <v>0</v>
      </c>
      <c r="AF620" s="161">
        <f t="shared" si="252"/>
        <v>1</v>
      </c>
      <c r="AG620" s="90" t="str">
        <f t="shared" si="251"/>
        <v>ok</v>
      </c>
    </row>
    <row r="621" spans="1:34" s="58" customFormat="1">
      <c r="A621" s="58" t="s">
        <v>1085</v>
      </c>
      <c r="C621" s="58" t="s">
        <v>949</v>
      </c>
      <c r="F621" s="78">
        <v>1</v>
      </c>
      <c r="G621" s="78"/>
      <c r="H621" s="161">
        <v>0</v>
      </c>
      <c r="I621" s="161">
        <v>0</v>
      </c>
      <c r="J621" s="161">
        <v>0</v>
      </c>
      <c r="K621" s="161">
        <v>0</v>
      </c>
      <c r="L621" s="161">
        <v>0</v>
      </c>
      <c r="M621" s="161">
        <v>0</v>
      </c>
      <c r="N621" s="161">
        <v>0</v>
      </c>
      <c r="O621" s="161">
        <v>0</v>
      </c>
      <c r="P621" s="161">
        <v>0</v>
      </c>
      <c r="Q621" s="161">
        <v>0</v>
      </c>
      <c r="R621" s="161">
        <v>0</v>
      </c>
      <c r="S621" s="161">
        <v>0</v>
      </c>
      <c r="T621" s="161">
        <v>0</v>
      </c>
      <c r="U621" s="161">
        <v>0</v>
      </c>
      <c r="V621" s="161">
        <v>0</v>
      </c>
      <c r="W621" s="161">
        <v>0</v>
      </c>
      <c r="X621" s="78">
        <v>0</v>
      </c>
      <c r="Y621" s="78">
        <v>0</v>
      </c>
      <c r="Z621" s="78">
        <v>1</v>
      </c>
      <c r="AA621" s="78">
        <v>0</v>
      </c>
      <c r="AB621" s="78">
        <v>0</v>
      </c>
      <c r="AC621" s="78">
        <v>0</v>
      </c>
      <c r="AD621" s="78">
        <v>0</v>
      </c>
      <c r="AE621" s="78">
        <v>0</v>
      </c>
      <c r="AF621" s="161">
        <f t="shared" si="252"/>
        <v>1</v>
      </c>
      <c r="AG621" s="90" t="str">
        <f t="shared" si="251"/>
        <v>ok</v>
      </c>
    </row>
    <row r="622" spans="1:34" s="58" customFormat="1">
      <c r="A622" s="58" t="s">
        <v>924</v>
      </c>
      <c r="C622" s="58" t="s">
        <v>951</v>
      </c>
      <c r="F622" s="78">
        <v>1</v>
      </c>
      <c r="G622" s="78"/>
      <c r="H622" s="161">
        <v>0</v>
      </c>
      <c r="I622" s="161">
        <v>0</v>
      </c>
      <c r="J622" s="161">
        <v>0</v>
      </c>
      <c r="K622" s="161">
        <v>0</v>
      </c>
      <c r="L622" s="161">
        <v>0</v>
      </c>
      <c r="M622" s="161">
        <v>0</v>
      </c>
      <c r="N622" s="161">
        <v>0</v>
      </c>
      <c r="O622" s="161">
        <v>0</v>
      </c>
      <c r="P622" s="161">
        <v>0</v>
      </c>
      <c r="Q622" s="161">
        <v>0</v>
      </c>
      <c r="R622" s="161">
        <v>0</v>
      </c>
      <c r="S622" s="161">
        <v>0</v>
      </c>
      <c r="T622" s="161">
        <v>0</v>
      </c>
      <c r="U622" s="161">
        <v>0</v>
      </c>
      <c r="V622" s="161">
        <v>0</v>
      </c>
      <c r="W622" s="161">
        <v>0</v>
      </c>
      <c r="X622" s="78">
        <v>0</v>
      </c>
      <c r="Y622" s="78">
        <v>0</v>
      </c>
      <c r="Z622" s="78">
        <v>0</v>
      </c>
      <c r="AA622" s="78">
        <v>1</v>
      </c>
      <c r="AB622" s="78">
        <v>0</v>
      </c>
      <c r="AC622" s="78">
        <v>0</v>
      </c>
      <c r="AD622" s="78">
        <v>0</v>
      </c>
      <c r="AE622" s="78">
        <v>0</v>
      </c>
      <c r="AF622" s="161">
        <f t="shared" si="252"/>
        <v>1</v>
      </c>
      <c r="AG622" s="90" t="str">
        <f t="shared" si="251"/>
        <v>ok</v>
      </c>
    </row>
    <row r="623" spans="1:34" s="58" customFormat="1">
      <c r="A623" s="58" t="s">
        <v>1086</v>
      </c>
      <c r="C623" s="58" t="s">
        <v>954</v>
      </c>
      <c r="F623" s="78">
        <v>1</v>
      </c>
      <c r="G623" s="78"/>
      <c r="H623" s="161">
        <v>0</v>
      </c>
      <c r="I623" s="161">
        <v>0</v>
      </c>
      <c r="J623" s="161">
        <v>0</v>
      </c>
      <c r="K623" s="161">
        <v>0</v>
      </c>
      <c r="L623" s="161">
        <v>0</v>
      </c>
      <c r="M623" s="161">
        <v>0</v>
      </c>
      <c r="N623" s="161">
        <v>0</v>
      </c>
      <c r="O623" s="161">
        <v>0</v>
      </c>
      <c r="P623" s="161">
        <v>0</v>
      </c>
      <c r="Q623" s="161">
        <v>0</v>
      </c>
      <c r="R623" s="161">
        <v>0</v>
      </c>
      <c r="S623" s="161">
        <v>0</v>
      </c>
      <c r="T623" s="161">
        <v>0</v>
      </c>
      <c r="U623" s="161">
        <v>0</v>
      </c>
      <c r="V623" s="161">
        <v>0</v>
      </c>
      <c r="W623" s="161">
        <v>0</v>
      </c>
      <c r="X623" s="78">
        <v>0</v>
      </c>
      <c r="Y623" s="78">
        <v>0</v>
      </c>
      <c r="Z623" s="78">
        <v>0</v>
      </c>
      <c r="AA623" s="78">
        <v>0</v>
      </c>
      <c r="AB623" s="78">
        <v>1</v>
      </c>
      <c r="AC623" s="78">
        <v>0</v>
      </c>
      <c r="AD623" s="78">
        <v>0</v>
      </c>
      <c r="AE623" s="78">
        <v>0</v>
      </c>
      <c r="AF623" s="161">
        <f t="shared" si="252"/>
        <v>1</v>
      </c>
      <c r="AG623" s="90" t="str">
        <f t="shared" si="251"/>
        <v>ok</v>
      </c>
    </row>
    <row r="624" spans="1:34" s="58" customFormat="1">
      <c r="A624" s="58" t="s">
        <v>1087</v>
      </c>
      <c r="C624" s="58" t="s">
        <v>1028</v>
      </c>
      <c r="F624" s="78">
        <v>1</v>
      </c>
      <c r="G624" s="78"/>
      <c r="H624" s="161">
        <v>0</v>
      </c>
      <c r="I624" s="161">
        <v>0</v>
      </c>
      <c r="J624" s="161">
        <v>0</v>
      </c>
      <c r="K624" s="161">
        <v>0</v>
      </c>
      <c r="L624" s="161">
        <v>0</v>
      </c>
      <c r="M624" s="161">
        <v>0</v>
      </c>
      <c r="N624" s="161">
        <v>0</v>
      </c>
      <c r="O624" s="161">
        <v>0</v>
      </c>
      <c r="P624" s="161">
        <v>0</v>
      </c>
      <c r="Q624" s="161">
        <v>0</v>
      </c>
      <c r="R624" s="161">
        <v>0</v>
      </c>
      <c r="S624" s="161">
        <v>0</v>
      </c>
      <c r="T624" s="161">
        <v>0</v>
      </c>
      <c r="U624" s="161">
        <v>0</v>
      </c>
      <c r="V624" s="161">
        <v>0</v>
      </c>
      <c r="W624" s="161">
        <v>0</v>
      </c>
      <c r="X624" s="78">
        <v>0</v>
      </c>
      <c r="Y624" s="78">
        <v>0</v>
      </c>
      <c r="Z624" s="78">
        <v>0</v>
      </c>
      <c r="AA624" s="78">
        <v>0</v>
      </c>
      <c r="AB624" s="78">
        <v>0</v>
      </c>
      <c r="AC624" s="78">
        <v>0</v>
      </c>
      <c r="AD624" s="78">
        <v>1</v>
      </c>
      <c r="AE624" s="78">
        <v>0</v>
      </c>
      <c r="AF624" s="161">
        <f t="shared" si="252"/>
        <v>1</v>
      </c>
      <c r="AG624" s="90" t="str">
        <f t="shared" si="251"/>
        <v>ok</v>
      </c>
    </row>
    <row r="625" spans="1:33" s="58" customFormat="1">
      <c r="A625" s="58" t="s">
        <v>1088</v>
      </c>
      <c r="C625" s="58" t="s">
        <v>1038</v>
      </c>
      <c r="F625" s="78">
        <v>1</v>
      </c>
      <c r="G625" s="78"/>
      <c r="H625" s="161">
        <v>0</v>
      </c>
      <c r="I625" s="161">
        <v>0</v>
      </c>
      <c r="J625" s="161">
        <v>0</v>
      </c>
      <c r="K625" s="161">
        <v>0</v>
      </c>
      <c r="L625" s="161">
        <v>0</v>
      </c>
      <c r="M625" s="161">
        <v>0</v>
      </c>
      <c r="N625" s="161">
        <v>0</v>
      </c>
      <c r="O625" s="161">
        <v>0</v>
      </c>
      <c r="P625" s="161">
        <v>0</v>
      </c>
      <c r="Q625" s="161">
        <v>0</v>
      </c>
      <c r="R625" s="161">
        <v>0</v>
      </c>
      <c r="S625" s="161">
        <v>0</v>
      </c>
      <c r="T625" s="161">
        <v>0</v>
      </c>
      <c r="U625" s="161">
        <v>0</v>
      </c>
      <c r="V625" s="161">
        <v>0</v>
      </c>
      <c r="W625" s="161">
        <v>0</v>
      </c>
      <c r="X625" s="78">
        <v>0</v>
      </c>
      <c r="Y625" s="78">
        <v>0</v>
      </c>
      <c r="Z625" s="78">
        <v>0</v>
      </c>
      <c r="AA625" s="78">
        <v>0</v>
      </c>
      <c r="AB625" s="78">
        <v>0</v>
      </c>
      <c r="AC625" s="78">
        <v>0</v>
      </c>
      <c r="AD625" s="78">
        <v>1</v>
      </c>
      <c r="AE625" s="78">
        <v>0</v>
      </c>
      <c r="AF625" s="161">
        <f t="shared" si="252"/>
        <v>1</v>
      </c>
      <c r="AG625" s="90" t="str">
        <f t="shared" si="251"/>
        <v>ok</v>
      </c>
    </row>
    <row r="626" spans="1:33" s="58" customFormat="1" ht="15">
      <c r="A626" s="58" t="s">
        <v>1130</v>
      </c>
      <c r="C626" s="58" t="s">
        <v>1162</v>
      </c>
      <c r="F626" s="78">
        <v>1</v>
      </c>
      <c r="G626" s="78"/>
      <c r="H626" s="161">
        <v>0</v>
      </c>
      <c r="I626" s="161">
        <v>0</v>
      </c>
      <c r="J626" s="161">
        <v>0</v>
      </c>
      <c r="K626" s="161">
        <v>0</v>
      </c>
      <c r="L626" s="161">
        <v>0</v>
      </c>
      <c r="M626" s="161">
        <v>0</v>
      </c>
      <c r="N626" s="162">
        <v>1</v>
      </c>
      <c r="O626" s="162">
        <v>0</v>
      </c>
      <c r="P626" s="162">
        <v>0</v>
      </c>
      <c r="Q626" s="161">
        <v>0</v>
      </c>
      <c r="R626" s="161">
        <v>0</v>
      </c>
      <c r="S626" s="161">
        <v>0</v>
      </c>
      <c r="T626" s="161">
        <v>0</v>
      </c>
      <c r="U626" s="161">
        <v>0</v>
      </c>
      <c r="V626" s="161">
        <v>0</v>
      </c>
      <c r="W626" s="161">
        <v>0</v>
      </c>
      <c r="X626" s="78">
        <v>0</v>
      </c>
      <c r="Y626" s="78">
        <v>0</v>
      </c>
      <c r="Z626" s="78">
        <v>0</v>
      </c>
      <c r="AA626" s="78">
        <v>0</v>
      </c>
      <c r="AB626" s="78">
        <v>0</v>
      </c>
      <c r="AC626" s="78">
        <v>0</v>
      </c>
      <c r="AD626" s="78">
        <v>0</v>
      </c>
      <c r="AE626" s="78">
        <v>0</v>
      </c>
      <c r="AF626" s="161">
        <f t="shared" ref="AF626:AF639" si="253">SUM(H626:AE626)</f>
        <v>1</v>
      </c>
      <c r="AG626" s="90" t="str">
        <f t="shared" si="251"/>
        <v>ok</v>
      </c>
    </row>
    <row r="627" spans="1:33" s="58" customFormat="1">
      <c r="A627" s="58" t="s">
        <v>41</v>
      </c>
      <c r="C627" s="58" t="s">
        <v>42</v>
      </c>
      <c r="F627" s="78">
        <v>1</v>
      </c>
      <c r="G627" s="78"/>
      <c r="H627" s="161">
        <v>0</v>
      </c>
      <c r="I627" s="161">
        <v>0</v>
      </c>
      <c r="J627" s="161">
        <v>0</v>
      </c>
      <c r="K627" s="161">
        <v>0</v>
      </c>
      <c r="L627" s="161">
        <v>0</v>
      </c>
      <c r="M627" s="161">
        <v>0</v>
      </c>
      <c r="N627" s="161">
        <v>0</v>
      </c>
      <c r="O627" s="161">
        <v>0</v>
      </c>
      <c r="P627" s="161">
        <v>0</v>
      </c>
      <c r="Q627" s="161">
        <v>0</v>
      </c>
      <c r="R627" s="161">
        <v>0</v>
      </c>
      <c r="S627" s="161">
        <v>0</v>
      </c>
      <c r="T627" s="161">
        <v>0</v>
      </c>
      <c r="U627" s="161">
        <v>0</v>
      </c>
      <c r="V627" s="161">
        <v>0</v>
      </c>
      <c r="W627" s="161">
        <v>0</v>
      </c>
      <c r="X627" s="78">
        <v>0</v>
      </c>
      <c r="Y627" s="78">
        <v>0</v>
      </c>
      <c r="Z627" s="78">
        <v>0</v>
      </c>
      <c r="AA627" s="78">
        <v>0</v>
      </c>
      <c r="AB627" s="78">
        <v>0</v>
      </c>
      <c r="AC627" s="78">
        <v>0</v>
      </c>
      <c r="AD627" s="78">
        <v>0</v>
      </c>
      <c r="AE627" s="78">
        <v>1</v>
      </c>
      <c r="AF627" s="161">
        <f t="shared" si="253"/>
        <v>1</v>
      </c>
      <c r="AG627" s="90" t="str">
        <f t="shared" si="251"/>
        <v>ok</v>
      </c>
    </row>
    <row r="628" spans="1:33" s="58" customFormat="1" ht="15">
      <c r="A628" s="58" t="s">
        <v>639</v>
      </c>
      <c r="C628" s="58" t="s">
        <v>638</v>
      </c>
      <c r="F628" s="78">
        <v>1</v>
      </c>
      <c r="G628" s="78"/>
      <c r="H628" s="162">
        <v>0.34380130494917077</v>
      </c>
      <c r="I628" s="162">
        <v>0.36015362760499087</v>
      </c>
      <c r="J628" s="162">
        <v>0.29604506744583836</v>
      </c>
      <c r="K628" s="161">
        <v>0</v>
      </c>
      <c r="L628" s="161">
        <v>0</v>
      </c>
      <c r="M628" s="161">
        <v>0</v>
      </c>
      <c r="N628" s="161">
        <v>0</v>
      </c>
      <c r="O628" s="161">
        <v>0</v>
      </c>
      <c r="P628" s="161">
        <v>0</v>
      </c>
      <c r="Q628" s="161">
        <v>0</v>
      </c>
      <c r="R628" s="161">
        <v>0</v>
      </c>
      <c r="S628" s="161">
        <v>0</v>
      </c>
      <c r="T628" s="161">
        <v>0</v>
      </c>
      <c r="U628" s="161">
        <v>0</v>
      </c>
      <c r="V628" s="161">
        <v>0</v>
      </c>
      <c r="W628" s="161">
        <v>0</v>
      </c>
      <c r="X628" s="78">
        <v>0</v>
      </c>
      <c r="Y628" s="78">
        <v>0</v>
      </c>
      <c r="Z628" s="78">
        <v>0</v>
      </c>
      <c r="AA628" s="78">
        <v>0</v>
      </c>
      <c r="AB628" s="78">
        <v>0</v>
      </c>
      <c r="AC628" s="78">
        <v>0</v>
      </c>
      <c r="AD628" s="78">
        <v>0</v>
      </c>
      <c r="AE628" s="78">
        <v>0</v>
      </c>
      <c r="AF628" s="161">
        <f t="shared" si="253"/>
        <v>1</v>
      </c>
      <c r="AG628" s="90" t="str">
        <f t="shared" si="251"/>
        <v>ok</v>
      </c>
    </row>
    <row r="629" spans="1:33" s="58" customFormat="1">
      <c r="A629" s="58" t="s">
        <v>644</v>
      </c>
      <c r="C629" s="58" t="s">
        <v>645</v>
      </c>
      <c r="F629" s="78">
        <v>1</v>
      </c>
      <c r="G629" s="78"/>
      <c r="H629" s="161">
        <v>0</v>
      </c>
      <c r="I629" s="161">
        <v>0</v>
      </c>
      <c r="J629" s="161">
        <v>0</v>
      </c>
      <c r="K629" s="161">
        <v>1</v>
      </c>
      <c r="L629" s="161">
        <v>0</v>
      </c>
      <c r="M629" s="161">
        <v>0</v>
      </c>
      <c r="N629" s="161">
        <v>0</v>
      </c>
      <c r="O629" s="161">
        <v>0</v>
      </c>
      <c r="P629" s="161">
        <v>0</v>
      </c>
      <c r="Q629" s="161">
        <v>0</v>
      </c>
      <c r="R629" s="161">
        <v>0</v>
      </c>
      <c r="S629" s="161">
        <v>0</v>
      </c>
      <c r="T629" s="161">
        <v>0</v>
      </c>
      <c r="U629" s="161">
        <v>0</v>
      </c>
      <c r="V629" s="161">
        <v>0</v>
      </c>
      <c r="W629" s="161">
        <v>0</v>
      </c>
      <c r="X629" s="78">
        <v>0</v>
      </c>
      <c r="Y629" s="78">
        <v>0</v>
      </c>
      <c r="Z629" s="78">
        <v>0</v>
      </c>
      <c r="AA629" s="78">
        <v>0</v>
      </c>
      <c r="AB629" s="78">
        <v>0</v>
      </c>
      <c r="AC629" s="78">
        <v>0</v>
      </c>
      <c r="AD629" s="78">
        <v>0</v>
      </c>
      <c r="AE629" s="78">
        <v>0</v>
      </c>
      <c r="AF629" s="161">
        <f t="shared" si="253"/>
        <v>1</v>
      </c>
      <c r="AG629" s="90" t="str">
        <f t="shared" si="251"/>
        <v>ok</v>
      </c>
    </row>
    <row r="630" spans="1:33" s="58" customFormat="1">
      <c r="A630" s="58" t="s">
        <v>640</v>
      </c>
      <c r="C630" s="58" t="s">
        <v>641</v>
      </c>
      <c r="F630" s="78">
        <v>1</v>
      </c>
      <c r="G630" s="78"/>
      <c r="H630" s="161">
        <v>0</v>
      </c>
      <c r="I630" s="161">
        <v>0</v>
      </c>
      <c r="J630" s="161">
        <v>0</v>
      </c>
      <c r="K630" s="161">
        <v>1</v>
      </c>
      <c r="L630" s="161">
        <v>0</v>
      </c>
      <c r="M630" s="161">
        <v>0</v>
      </c>
      <c r="N630" s="161">
        <v>0</v>
      </c>
      <c r="O630" s="161">
        <v>0</v>
      </c>
      <c r="P630" s="161">
        <v>0</v>
      </c>
      <c r="Q630" s="161">
        <v>0</v>
      </c>
      <c r="R630" s="161">
        <v>0</v>
      </c>
      <c r="S630" s="161">
        <v>0</v>
      </c>
      <c r="T630" s="161">
        <v>0</v>
      </c>
      <c r="U630" s="161">
        <v>0</v>
      </c>
      <c r="V630" s="161">
        <v>0</v>
      </c>
      <c r="W630" s="161">
        <v>0</v>
      </c>
      <c r="X630" s="78">
        <v>0</v>
      </c>
      <c r="Y630" s="78">
        <v>0</v>
      </c>
      <c r="Z630" s="78">
        <v>0</v>
      </c>
      <c r="AA630" s="78">
        <v>0</v>
      </c>
      <c r="AB630" s="78">
        <v>0</v>
      </c>
      <c r="AC630" s="78">
        <v>0</v>
      </c>
      <c r="AD630" s="78">
        <v>0</v>
      </c>
      <c r="AE630" s="78">
        <v>0</v>
      </c>
      <c r="AF630" s="161">
        <f t="shared" si="253"/>
        <v>1</v>
      </c>
      <c r="AG630" s="90" t="str">
        <f t="shared" si="251"/>
        <v>ok</v>
      </c>
    </row>
    <row r="631" spans="1:33" s="58" customFormat="1">
      <c r="A631" s="58" t="s">
        <v>642</v>
      </c>
      <c r="C631" s="58" t="s">
        <v>643</v>
      </c>
      <c r="F631" s="76">
        <f>F365+F366+F368+F369+F370</f>
        <v>14184336</v>
      </c>
      <c r="G631" s="109"/>
      <c r="H631" s="76">
        <f>H365+H366+H368+H369+H370</f>
        <v>4124450.8605688815</v>
      </c>
      <c r="I631" s="76">
        <f t="shared" ref="I631:AE631" si="254">I365+I366+I368+I369+I370</f>
        <v>4320623.330769565</v>
      </c>
      <c r="J631" s="76">
        <f t="shared" si="254"/>
        <v>3551537.808661554</v>
      </c>
      <c r="K631" s="76">
        <f t="shared" si="254"/>
        <v>2187724</v>
      </c>
      <c r="L631" s="79">
        <f t="shared" si="254"/>
        <v>0</v>
      </c>
      <c r="M631" s="79">
        <f t="shared" si="254"/>
        <v>0</v>
      </c>
      <c r="N631" s="79">
        <f t="shared" si="254"/>
        <v>0</v>
      </c>
      <c r="O631" s="79">
        <f t="shared" si="254"/>
        <v>0</v>
      </c>
      <c r="P631" s="79">
        <f t="shared" si="254"/>
        <v>0</v>
      </c>
      <c r="Q631" s="79">
        <f t="shared" si="254"/>
        <v>0</v>
      </c>
      <c r="R631" s="79">
        <f t="shared" si="254"/>
        <v>0</v>
      </c>
      <c r="S631" s="79">
        <f t="shared" si="254"/>
        <v>0</v>
      </c>
      <c r="T631" s="79">
        <f t="shared" si="254"/>
        <v>0</v>
      </c>
      <c r="U631" s="79">
        <f t="shared" si="254"/>
        <v>0</v>
      </c>
      <c r="V631" s="79">
        <f t="shared" si="254"/>
        <v>0</v>
      </c>
      <c r="W631" s="79">
        <f t="shared" si="254"/>
        <v>0</v>
      </c>
      <c r="X631" s="79">
        <f t="shared" si="254"/>
        <v>0</v>
      </c>
      <c r="Y631" s="79">
        <f t="shared" si="254"/>
        <v>0</v>
      </c>
      <c r="Z631" s="79">
        <f t="shared" si="254"/>
        <v>0</v>
      </c>
      <c r="AA631" s="79">
        <f t="shared" si="254"/>
        <v>0</v>
      </c>
      <c r="AB631" s="79">
        <f t="shared" si="254"/>
        <v>0</v>
      </c>
      <c r="AC631" s="79">
        <f t="shared" si="254"/>
        <v>0</v>
      </c>
      <c r="AD631" s="79">
        <f t="shared" si="254"/>
        <v>0</v>
      </c>
      <c r="AE631" s="79">
        <f t="shared" si="254"/>
        <v>0</v>
      </c>
      <c r="AF631" s="79">
        <f t="shared" si="253"/>
        <v>14184336</v>
      </c>
      <c r="AG631" s="90" t="str">
        <f t="shared" si="251"/>
        <v>ok</v>
      </c>
    </row>
    <row r="632" spans="1:33" s="58" customFormat="1" ht="15">
      <c r="A632" s="58" t="s">
        <v>646</v>
      </c>
      <c r="C632" s="58" t="s">
        <v>646</v>
      </c>
      <c r="F632" s="78">
        <v>1</v>
      </c>
      <c r="G632" s="78"/>
      <c r="H632" s="162">
        <f>H628</f>
        <v>0.34380130494917077</v>
      </c>
      <c r="I632" s="162">
        <f>I628</f>
        <v>0.36015362760499087</v>
      </c>
      <c r="J632" s="162">
        <f>J628</f>
        <v>0.29604506744583836</v>
      </c>
      <c r="K632" s="161">
        <v>0</v>
      </c>
      <c r="L632" s="161">
        <v>0</v>
      </c>
      <c r="M632" s="161">
        <v>0</v>
      </c>
      <c r="N632" s="161">
        <v>0</v>
      </c>
      <c r="O632" s="161">
        <v>0</v>
      </c>
      <c r="P632" s="161">
        <v>0</v>
      </c>
      <c r="Q632" s="161">
        <v>0</v>
      </c>
      <c r="R632" s="161">
        <v>0</v>
      </c>
      <c r="S632" s="161">
        <v>0</v>
      </c>
      <c r="T632" s="161">
        <v>0</v>
      </c>
      <c r="U632" s="161">
        <v>0</v>
      </c>
      <c r="V632" s="161">
        <v>0</v>
      </c>
      <c r="W632" s="161">
        <v>0</v>
      </c>
      <c r="X632" s="78">
        <v>0</v>
      </c>
      <c r="Y632" s="78">
        <v>0</v>
      </c>
      <c r="Z632" s="78">
        <v>0</v>
      </c>
      <c r="AA632" s="78">
        <v>0</v>
      </c>
      <c r="AB632" s="78">
        <v>0</v>
      </c>
      <c r="AC632" s="78">
        <v>0</v>
      </c>
      <c r="AD632" s="78">
        <v>0</v>
      </c>
      <c r="AE632" s="78">
        <v>0</v>
      </c>
      <c r="AF632" s="161">
        <f t="shared" si="253"/>
        <v>1</v>
      </c>
      <c r="AG632" s="90" t="str">
        <f t="shared" si="251"/>
        <v>ok</v>
      </c>
    </row>
    <row r="633" spans="1:33" s="58" customFormat="1">
      <c r="A633" s="58" t="s">
        <v>647</v>
      </c>
      <c r="C633" s="58" t="s">
        <v>648</v>
      </c>
      <c r="F633" s="76">
        <f>F376+F377+F378+F379</f>
        <v>7005990</v>
      </c>
      <c r="G633" s="109"/>
      <c r="H633" s="76">
        <f>H376+H377+H378+H379</f>
        <v>0</v>
      </c>
      <c r="I633" s="76">
        <f t="shared" ref="I633:AE633" si="255">I376+I377+I378+I379</f>
        <v>0</v>
      </c>
      <c r="J633" s="76">
        <f t="shared" si="255"/>
        <v>0</v>
      </c>
      <c r="K633" s="76">
        <f t="shared" si="255"/>
        <v>7005990</v>
      </c>
      <c r="L633" s="79">
        <f t="shared" si="255"/>
        <v>0</v>
      </c>
      <c r="M633" s="79">
        <f t="shared" si="255"/>
        <v>0</v>
      </c>
      <c r="N633" s="79">
        <f t="shared" si="255"/>
        <v>0</v>
      </c>
      <c r="O633" s="79">
        <f t="shared" si="255"/>
        <v>0</v>
      </c>
      <c r="P633" s="79">
        <f t="shared" si="255"/>
        <v>0</v>
      </c>
      <c r="Q633" s="79">
        <f t="shared" si="255"/>
        <v>0</v>
      </c>
      <c r="R633" s="79">
        <f t="shared" si="255"/>
        <v>0</v>
      </c>
      <c r="S633" s="79">
        <f t="shared" si="255"/>
        <v>0</v>
      </c>
      <c r="T633" s="79">
        <f t="shared" si="255"/>
        <v>0</v>
      </c>
      <c r="U633" s="79">
        <f t="shared" si="255"/>
        <v>0</v>
      </c>
      <c r="V633" s="79">
        <f t="shared" si="255"/>
        <v>0</v>
      </c>
      <c r="W633" s="79">
        <f t="shared" si="255"/>
        <v>0</v>
      </c>
      <c r="X633" s="79">
        <f t="shared" si="255"/>
        <v>0</v>
      </c>
      <c r="Y633" s="79">
        <f t="shared" si="255"/>
        <v>0</v>
      </c>
      <c r="Z633" s="79">
        <f t="shared" si="255"/>
        <v>0</v>
      </c>
      <c r="AA633" s="79">
        <f t="shared" si="255"/>
        <v>0</v>
      </c>
      <c r="AB633" s="79">
        <f t="shared" si="255"/>
        <v>0</v>
      </c>
      <c r="AC633" s="79">
        <f t="shared" si="255"/>
        <v>0</v>
      </c>
      <c r="AD633" s="79">
        <f t="shared" si="255"/>
        <v>0</v>
      </c>
      <c r="AE633" s="79">
        <f t="shared" si="255"/>
        <v>0</v>
      </c>
      <c r="AF633" s="79">
        <f t="shared" si="253"/>
        <v>7005990</v>
      </c>
      <c r="AG633" s="90" t="str">
        <f t="shared" si="251"/>
        <v>ok</v>
      </c>
    </row>
    <row r="634" spans="1:33" s="58" customFormat="1">
      <c r="A634" s="58" t="s">
        <v>649</v>
      </c>
      <c r="C634" s="58" t="s">
        <v>650</v>
      </c>
      <c r="F634" s="76">
        <f>F387+F388+F389+F390+F391</f>
        <v>240588</v>
      </c>
      <c r="G634" s="109"/>
      <c r="H634" s="76">
        <f t="shared" ref="H634:M634" si="256">H387+H388+H389+H390+H391</f>
        <v>82714.468355111108</v>
      </c>
      <c r="I634" s="76">
        <f t="shared" si="256"/>
        <v>86648.640958229546</v>
      </c>
      <c r="J634" s="76">
        <f t="shared" si="256"/>
        <v>71224.890686659361</v>
      </c>
      <c r="K634" s="76">
        <f t="shared" si="256"/>
        <v>0</v>
      </c>
      <c r="L634" s="79">
        <f t="shared" si="256"/>
        <v>0</v>
      </c>
      <c r="M634" s="79">
        <f t="shared" si="256"/>
        <v>0</v>
      </c>
      <c r="N634" s="79">
        <f>N387+N388+N389+N390+N391</f>
        <v>0</v>
      </c>
      <c r="O634" s="79">
        <f>O387+O388+O389+O390+O391</f>
        <v>0</v>
      </c>
      <c r="P634" s="79">
        <f>P387+P388+P389+P390+P391</f>
        <v>0</v>
      </c>
      <c r="Q634" s="79">
        <f t="shared" ref="Q634:AB634" si="257">Q387+Q388+Q389+Q390+Q391</f>
        <v>0</v>
      </c>
      <c r="R634" s="79">
        <f t="shared" si="257"/>
        <v>0</v>
      </c>
      <c r="S634" s="79">
        <f t="shared" si="257"/>
        <v>0</v>
      </c>
      <c r="T634" s="79">
        <f t="shared" si="257"/>
        <v>0</v>
      </c>
      <c r="U634" s="79">
        <f t="shared" si="257"/>
        <v>0</v>
      </c>
      <c r="V634" s="79">
        <f t="shared" si="257"/>
        <v>0</v>
      </c>
      <c r="W634" s="79">
        <f t="shared" si="257"/>
        <v>0</v>
      </c>
      <c r="X634" s="79">
        <f t="shared" si="257"/>
        <v>0</v>
      </c>
      <c r="Y634" s="79">
        <f t="shared" si="257"/>
        <v>0</v>
      </c>
      <c r="Z634" s="79">
        <f t="shared" si="257"/>
        <v>0</v>
      </c>
      <c r="AA634" s="79">
        <f t="shared" si="257"/>
        <v>0</v>
      </c>
      <c r="AB634" s="79">
        <f t="shared" si="257"/>
        <v>0</v>
      </c>
      <c r="AC634" s="79">
        <f>AC387+AC388+AC389+AC390+AC391</f>
        <v>0</v>
      </c>
      <c r="AD634" s="79">
        <f>AD387+AD388+AD389+AD390+AD391</f>
        <v>0</v>
      </c>
      <c r="AE634" s="79">
        <f>AE387+AE388+AE389+AE390+AE391</f>
        <v>0</v>
      </c>
      <c r="AF634" s="79">
        <f t="shared" si="253"/>
        <v>240588</v>
      </c>
      <c r="AG634" s="90" t="str">
        <f t="shared" si="251"/>
        <v>ok</v>
      </c>
    </row>
    <row r="635" spans="1:33" s="58" customFormat="1">
      <c r="A635" s="58" t="s">
        <v>656</v>
      </c>
      <c r="C635" s="58" t="s">
        <v>657</v>
      </c>
      <c r="F635" s="76">
        <f>F397+F398+F399+F400</f>
        <v>244786</v>
      </c>
      <c r="G635" s="109"/>
      <c r="H635" s="76">
        <f>H397+H398+H399+H400</f>
        <v>32229.997133764962</v>
      </c>
      <c r="I635" s="76">
        <f t="shared" ref="I635:AE635" si="258">I397+I398+I399+I400</f>
        <v>33762.961973457474</v>
      </c>
      <c r="J635" s="76">
        <f t="shared" si="258"/>
        <v>27753.040892777564</v>
      </c>
      <c r="K635" s="76">
        <f t="shared" si="258"/>
        <v>151040</v>
      </c>
      <c r="L635" s="79">
        <f t="shared" si="258"/>
        <v>0</v>
      </c>
      <c r="M635" s="79">
        <f t="shared" si="258"/>
        <v>0</v>
      </c>
      <c r="N635" s="79">
        <f t="shared" si="258"/>
        <v>0</v>
      </c>
      <c r="O635" s="79">
        <f t="shared" si="258"/>
        <v>0</v>
      </c>
      <c r="P635" s="79">
        <f t="shared" si="258"/>
        <v>0</v>
      </c>
      <c r="Q635" s="79">
        <f t="shared" si="258"/>
        <v>0</v>
      </c>
      <c r="R635" s="79">
        <f t="shared" si="258"/>
        <v>0</v>
      </c>
      <c r="S635" s="79">
        <f t="shared" si="258"/>
        <v>0</v>
      </c>
      <c r="T635" s="79">
        <f t="shared" si="258"/>
        <v>0</v>
      </c>
      <c r="U635" s="79">
        <f t="shared" si="258"/>
        <v>0</v>
      </c>
      <c r="V635" s="79">
        <f t="shared" si="258"/>
        <v>0</v>
      </c>
      <c r="W635" s="79">
        <f t="shared" si="258"/>
        <v>0</v>
      </c>
      <c r="X635" s="79">
        <f t="shared" si="258"/>
        <v>0</v>
      </c>
      <c r="Y635" s="79">
        <f t="shared" si="258"/>
        <v>0</v>
      </c>
      <c r="Z635" s="79">
        <f t="shared" si="258"/>
        <v>0</v>
      </c>
      <c r="AA635" s="79">
        <f t="shared" si="258"/>
        <v>0</v>
      </c>
      <c r="AB635" s="79">
        <f t="shared" si="258"/>
        <v>0</v>
      </c>
      <c r="AC635" s="79">
        <f t="shared" si="258"/>
        <v>0</v>
      </c>
      <c r="AD635" s="79">
        <f t="shared" si="258"/>
        <v>0</v>
      </c>
      <c r="AE635" s="79">
        <f t="shared" si="258"/>
        <v>0</v>
      </c>
      <c r="AF635" s="79">
        <f t="shared" si="253"/>
        <v>244786</v>
      </c>
      <c r="AG635" s="90" t="str">
        <f t="shared" si="251"/>
        <v>ok</v>
      </c>
    </row>
    <row r="636" spans="1:33" s="58" customFormat="1">
      <c r="A636" s="58" t="s">
        <v>659</v>
      </c>
      <c r="C636" s="58" t="s">
        <v>658</v>
      </c>
      <c r="F636" s="76">
        <f>F454+F455+F456+F457+F458+F459+F460+F461+F462+F463</f>
        <v>8611788</v>
      </c>
      <c r="G636" s="109"/>
      <c r="H636" s="76">
        <f>H454+H455+H456+H457+H458+H459+H460+H461+H462+H463</f>
        <v>0</v>
      </c>
      <c r="I636" s="76">
        <f t="shared" ref="I636:AE636" si="259">I454+I455+I456+I457+I458+I459+I460+I461+I462+I463</f>
        <v>0</v>
      </c>
      <c r="J636" s="76">
        <f t="shared" si="259"/>
        <v>0</v>
      </c>
      <c r="K636" s="76">
        <f t="shared" si="259"/>
        <v>0</v>
      </c>
      <c r="L636" s="79">
        <f t="shared" si="259"/>
        <v>0</v>
      </c>
      <c r="M636" s="79">
        <f t="shared" si="259"/>
        <v>0</v>
      </c>
      <c r="N636" s="79">
        <f t="shared" si="259"/>
        <v>0</v>
      </c>
      <c r="O636" s="79">
        <f t="shared" si="259"/>
        <v>0</v>
      </c>
      <c r="P636" s="79">
        <f t="shared" si="259"/>
        <v>0</v>
      </c>
      <c r="Q636" s="79">
        <f t="shared" si="259"/>
        <v>0</v>
      </c>
      <c r="R636" s="79">
        <f t="shared" si="259"/>
        <v>1597876.7869170245</v>
      </c>
      <c r="S636" s="79">
        <f t="shared" si="259"/>
        <v>0</v>
      </c>
      <c r="T636" s="79">
        <f t="shared" si="259"/>
        <v>868087.1728041803</v>
      </c>
      <c r="U636" s="79">
        <f t="shared" si="259"/>
        <v>1319488.7990259128</v>
      </c>
      <c r="V636" s="79">
        <f t="shared" si="259"/>
        <v>278890.65091015655</v>
      </c>
      <c r="W636" s="79">
        <f t="shared" si="259"/>
        <v>412660.24099335447</v>
      </c>
      <c r="X636" s="79">
        <f t="shared" si="259"/>
        <v>112092.53557322365</v>
      </c>
      <c r="Y636" s="79">
        <f t="shared" si="259"/>
        <v>78392.17862883849</v>
      </c>
      <c r="Z636" s="79">
        <f t="shared" si="259"/>
        <v>38931.021656189172</v>
      </c>
      <c r="AA636" s="79">
        <f t="shared" si="259"/>
        <v>3781629.8977025673</v>
      </c>
      <c r="AB636" s="79">
        <f t="shared" si="259"/>
        <v>123738.71578855267</v>
      </c>
      <c r="AC636" s="79">
        <f t="shared" si="259"/>
        <v>0</v>
      </c>
      <c r="AD636" s="79">
        <f t="shared" si="259"/>
        <v>0</v>
      </c>
      <c r="AE636" s="79">
        <f t="shared" si="259"/>
        <v>0</v>
      </c>
      <c r="AF636" s="79">
        <f t="shared" si="253"/>
        <v>8611788</v>
      </c>
      <c r="AG636" s="90" t="str">
        <f t="shared" si="251"/>
        <v>ok</v>
      </c>
    </row>
    <row r="637" spans="1:33" s="58" customFormat="1">
      <c r="A637" s="58" t="s">
        <v>660</v>
      </c>
      <c r="C637" s="58" t="s">
        <v>661</v>
      </c>
      <c r="F637" s="76">
        <f>F475+F476+F477+F478+F479+F480+F481+F482</f>
        <v>3271140</v>
      </c>
      <c r="G637" s="109"/>
      <c r="H637" s="76">
        <f>H475+H476+H477+H478+H479+H480+H481+H482</f>
        <v>0</v>
      </c>
      <c r="I637" s="76">
        <f t="shared" ref="I637:AE637" si="260">I475+I476+I477+I478+I479+I480+I481+I482</f>
        <v>0</v>
      </c>
      <c r="J637" s="76">
        <f t="shared" si="260"/>
        <v>0</v>
      </c>
      <c r="K637" s="76">
        <f t="shared" si="260"/>
        <v>0</v>
      </c>
      <c r="L637" s="79">
        <f t="shared" si="260"/>
        <v>0</v>
      </c>
      <c r="M637" s="79">
        <f t="shared" si="260"/>
        <v>0</v>
      </c>
      <c r="N637" s="79">
        <f t="shared" si="260"/>
        <v>0</v>
      </c>
      <c r="O637" s="79">
        <f t="shared" si="260"/>
        <v>0</v>
      </c>
      <c r="P637" s="79">
        <f t="shared" si="260"/>
        <v>0</v>
      </c>
      <c r="Q637" s="79">
        <f t="shared" si="260"/>
        <v>0</v>
      </c>
      <c r="R637" s="79">
        <f t="shared" si="260"/>
        <v>199000</v>
      </c>
      <c r="S637" s="79">
        <f t="shared" si="260"/>
        <v>0</v>
      </c>
      <c r="T637" s="79">
        <f t="shared" si="260"/>
        <v>898402.37669434003</v>
      </c>
      <c r="U637" s="79">
        <f t="shared" si="260"/>
        <v>1348157.25470566</v>
      </c>
      <c r="V637" s="79">
        <f t="shared" si="260"/>
        <v>299940.08960566</v>
      </c>
      <c r="W637" s="79">
        <f t="shared" si="260"/>
        <v>441123.27899434004</v>
      </c>
      <c r="X637" s="79">
        <f t="shared" si="260"/>
        <v>45733.305287180439</v>
      </c>
      <c r="Y637" s="79">
        <f t="shared" si="260"/>
        <v>31983.694712819564</v>
      </c>
      <c r="Z637" s="79">
        <f t="shared" si="260"/>
        <v>0</v>
      </c>
      <c r="AA637" s="79">
        <f t="shared" si="260"/>
        <v>0</v>
      </c>
      <c r="AB637" s="79">
        <f t="shared" si="260"/>
        <v>6800</v>
      </c>
      <c r="AC637" s="79">
        <f t="shared" si="260"/>
        <v>0</v>
      </c>
      <c r="AD637" s="79">
        <f t="shared" si="260"/>
        <v>0</v>
      </c>
      <c r="AE637" s="79">
        <f t="shared" si="260"/>
        <v>0</v>
      </c>
      <c r="AF637" s="79">
        <f t="shared" si="253"/>
        <v>3271140.0000000005</v>
      </c>
      <c r="AG637" s="90" t="str">
        <f t="shared" si="251"/>
        <v>ok</v>
      </c>
    </row>
    <row r="638" spans="1:33" s="58" customFormat="1">
      <c r="A638" s="58" t="s">
        <v>1025</v>
      </c>
      <c r="C638" s="58" t="s">
        <v>662</v>
      </c>
      <c r="F638" s="78">
        <v>1</v>
      </c>
      <c r="G638" s="78"/>
      <c r="H638" s="161">
        <v>0</v>
      </c>
      <c r="I638" s="161">
        <v>0</v>
      </c>
      <c r="J638" s="161">
        <v>0</v>
      </c>
      <c r="K638" s="161">
        <v>0</v>
      </c>
      <c r="L638" s="161">
        <v>0</v>
      </c>
      <c r="M638" s="161">
        <v>0</v>
      </c>
      <c r="N638" s="161">
        <v>0</v>
      </c>
      <c r="O638" s="161">
        <v>0</v>
      </c>
      <c r="P638" s="161">
        <v>0</v>
      </c>
      <c r="Q638" s="161">
        <v>0</v>
      </c>
      <c r="R638" s="161">
        <v>0</v>
      </c>
      <c r="S638" s="161">
        <v>0</v>
      </c>
      <c r="T638" s="161">
        <v>0</v>
      </c>
      <c r="U638" s="161">
        <v>0</v>
      </c>
      <c r="V638" s="161">
        <v>0</v>
      </c>
      <c r="W638" s="161">
        <v>0</v>
      </c>
      <c r="X638" s="78">
        <v>0</v>
      </c>
      <c r="Y638" s="78">
        <v>0</v>
      </c>
      <c r="Z638" s="78">
        <v>0</v>
      </c>
      <c r="AA638" s="78">
        <v>0</v>
      </c>
      <c r="AB638" s="78">
        <v>0</v>
      </c>
      <c r="AC638" s="78">
        <v>1</v>
      </c>
      <c r="AD638" s="78">
        <v>0</v>
      </c>
      <c r="AE638" s="78">
        <v>0</v>
      </c>
      <c r="AF638" s="161">
        <f t="shared" si="253"/>
        <v>1</v>
      </c>
      <c r="AG638" s="90" t="str">
        <f t="shared" si="251"/>
        <v>ok</v>
      </c>
    </row>
    <row r="639" spans="1:33" s="58" customFormat="1">
      <c r="A639" s="58" t="s">
        <v>1036</v>
      </c>
      <c r="C639" s="58" t="s">
        <v>663</v>
      </c>
      <c r="F639" s="78">
        <v>1</v>
      </c>
      <c r="G639" s="78"/>
      <c r="H639" s="161">
        <v>0</v>
      </c>
      <c r="I639" s="161">
        <v>0</v>
      </c>
      <c r="J639" s="161">
        <v>0</v>
      </c>
      <c r="K639" s="161">
        <v>0</v>
      </c>
      <c r="L639" s="161">
        <v>0</v>
      </c>
      <c r="M639" s="161">
        <v>0</v>
      </c>
      <c r="N639" s="161">
        <v>0</v>
      </c>
      <c r="O639" s="161">
        <v>0</v>
      </c>
      <c r="P639" s="161">
        <v>0</v>
      </c>
      <c r="Q639" s="161">
        <v>0</v>
      </c>
      <c r="R639" s="161">
        <v>0</v>
      </c>
      <c r="S639" s="161">
        <v>0</v>
      </c>
      <c r="T639" s="161">
        <v>0</v>
      </c>
      <c r="U639" s="161">
        <v>0</v>
      </c>
      <c r="V639" s="161">
        <v>0</v>
      </c>
      <c r="W639" s="161">
        <v>0</v>
      </c>
      <c r="X639" s="78">
        <v>0</v>
      </c>
      <c r="Y639" s="78">
        <v>0</v>
      </c>
      <c r="Z639" s="78">
        <v>0</v>
      </c>
      <c r="AA639" s="78">
        <v>0</v>
      </c>
      <c r="AB639" s="78">
        <v>0</v>
      </c>
      <c r="AC639" s="78">
        <v>0</v>
      </c>
      <c r="AD639" s="78">
        <v>1</v>
      </c>
      <c r="AE639" s="78">
        <v>0</v>
      </c>
      <c r="AF639" s="161">
        <f t="shared" si="253"/>
        <v>1</v>
      </c>
      <c r="AG639" s="90" t="str">
        <f t="shared" si="251"/>
        <v>ok</v>
      </c>
    </row>
    <row r="640" spans="1:33" s="58" customFormat="1">
      <c r="A640" s="58" t="s">
        <v>886</v>
      </c>
      <c r="C640" s="58" t="s">
        <v>885</v>
      </c>
      <c r="F640" s="76">
        <f>F39+F40</f>
        <v>857428693</v>
      </c>
      <c r="G640" s="76">
        <f t="shared" ref="G640:AE640" si="261">G39+G40</f>
        <v>0</v>
      </c>
      <c r="H640" s="76">
        <f t="shared" si="261"/>
        <v>0</v>
      </c>
      <c r="I640" s="76">
        <f t="shared" si="261"/>
        <v>0</v>
      </c>
      <c r="J640" s="76">
        <f t="shared" si="261"/>
        <v>0</v>
      </c>
      <c r="K640" s="76">
        <f t="shared" si="261"/>
        <v>0</v>
      </c>
      <c r="L640" s="76">
        <f t="shared" si="261"/>
        <v>0</v>
      </c>
      <c r="M640" s="76">
        <f t="shared" si="261"/>
        <v>0</v>
      </c>
      <c r="N640" s="76">
        <f t="shared" si="261"/>
        <v>0</v>
      </c>
      <c r="O640" s="76">
        <f t="shared" si="261"/>
        <v>0</v>
      </c>
      <c r="P640" s="76">
        <f t="shared" si="261"/>
        <v>0</v>
      </c>
      <c r="Q640" s="76">
        <f t="shared" si="261"/>
        <v>0</v>
      </c>
      <c r="R640" s="76">
        <f t="shared" si="261"/>
        <v>0</v>
      </c>
      <c r="S640" s="76">
        <f t="shared" si="261"/>
        <v>0</v>
      </c>
      <c r="T640" s="76">
        <f t="shared" si="261"/>
        <v>261090031.11421514</v>
      </c>
      <c r="U640" s="76">
        <f t="shared" si="261"/>
        <v>415491278.21078491</v>
      </c>
      <c r="V640" s="76">
        <f t="shared" si="261"/>
        <v>71774630.733684897</v>
      </c>
      <c r="W640" s="76">
        <f t="shared" si="261"/>
        <v>109072752.94131508</v>
      </c>
      <c r="X640" s="76">
        <f t="shared" si="261"/>
        <v>0</v>
      </c>
      <c r="Y640" s="76">
        <f t="shared" si="261"/>
        <v>0</v>
      </c>
      <c r="Z640" s="76">
        <f t="shared" si="261"/>
        <v>0</v>
      </c>
      <c r="AA640" s="76">
        <f t="shared" si="261"/>
        <v>0</v>
      </c>
      <c r="AB640" s="76">
        <f t="shared" si="261"/>
        <v>0</v>
      </c>
      <c r="AC640" s="76">
        <f t="shared" si="261"/>
        <v>0</v>
      </c>
      <c r="AD640" s="76">
        <f t="shared" si="261"/>
        <v>0</v>
      </c>
      <c r="AE640" s="76">
        <f t="shared" si="261"/>
        <v>0</v>
      </c>
      <c r="AF640" s="79">
        <f t="shared" ref="AF640:AF648" si="262">SUM(H640:AE640)</f>
        <v>857428693</v>
      </c>
      <c r="AG640" s="90" t="str">
        <f t="shared" si="251"/>
        <v>ok</v>
      </c>
    </row>
    <row r="641" spans="1:33" s="58" customFormat="1">
      <c r="A641" s="58" t="s">
        <v>910</v>
      </c>
      <c r="D641" s="58" t="s">
        <v>638</v>
      </c>
      <c r="F641" s="76">
        <v>20765365.719999999</v>
      </c>
      <c r="G641" s="76"/>
      <c r="H641" s="76">
        <f t="shared" ref="H641:Q642" si="263">IF(VLOOKUP($D641,$C$6:$AE$653,H$2,)=0,0,((VLOOKUP($D641,$C$6:$AE$653,H$2,)/VLOOKUP($D641,$C$6:$AE$653,4,))*$F641))</f>
        <v>7139159.8322827769</v>
      </c>
      <c r="I641" s="76">
        <f t="shared" si="263"/>
        <v>7478721.792602323</v>
      </c>
      <c r="J641" s="76">
        <f t="shared" si="263"/>
        <v>6147484.0951148998</v>
      </c>
      <c r="K641" s="76">
        <f t="shared" si="263"/>
        <v>0</v>
      </c>
      <c r="L641" s="76">
        <f t="shared" si="263"/>
        <v>0</v>
      </c>
      <c r="M641" s="76">
        <f t="shared" si="263"/>
        <v>0</v>
      </c>
      <c r="N641" s="76">
        <f t="shared" si="263"/>
        <v>0</v>
      </c>
      <c r="O641" s="76">
        <f t="shared" si="263"/>
        <v>0</v>
      </c>
      <c r="P641" s="76">
        <f t="shared" si="263"/>
        <v>0</v>
      </c>
      <c r="Q641" s="76">
        <f t="shared" si="263"/>
        <v>0</v>
      </c>
      <c r="R641" s="76">
        <f t="shared" ref="R641:AE642" si="264">IF(VLOOKUP($D641,$C$6:$AE$653,R$2,)=0,0,((VLOOKUP($D641,$C$6:$AE$653,R$2,)/VLOOKUP($D641,$C$6:$AE$653,4,))*$F641))</f>
        <v>0</v>
      </c>
      <c r="S641" s="76">
        <f t="shared" si="264"/>
        <v>0</v>
      </c>
      <c r="T641" s="76">
        <f t="shared" si="264"/>
        <v>0</v>
      </c>
      <c r="U641" s="76">
        <f t="shared" si="264"/>
        <v>0</v>
      </c>
      <c r="V641" s="76">
        <f t="shared" si="264"/>
        <v>0</v>
      </c>
      <c r="W641" s="76">
        <f t="shared" si="264"/>
        <v>0</v>
      </c>
      <c r="X641" s="76">
        <f t="shared" si="264"/>
        <v>0</v>
      </c>
      <c r="Y641" s="76">
        <f t="shared" si="264"/>
        <v>0</v>
      </c>
      <c r="Z641" s="76">
        <f t="shared" si="264"/>
        <v>0</v>
      </c>
      <c r="AA641" s="76">
        <f t="shared" si="264"/>
        <v>0</v>
      </c>
      <c r="AB641" s="76">
        <f t="shared" si="264"/>
        <v>0</v>
      </c>
      <c r="AC641" s="76">
        <f t="shared" si="264"/>
        <v>0</v>
      </c>
      <c r="AD641" s="76">
        <f t="shared" si="264"/>
        <v>0</v>
      </c>
      <c r="AE641" s="76">
        <f t="shared" si="264"/>
        <v>0</v>
      </c>
      <c r="AF641" s="76">
        <f t="shared" si="262"/>
        <v>20765365.719999999</v>
      </c>
      <c r="AG641" s="90" t="str">
        <f>IF(ABS(AF641-F641)&lt;1,"ok","err")</f>
        <v>ok</v>
      </c>
    </row>
    <row r="642" spans="1:33" s="58" customFormat="1">
      <c r="A642" s="58" t="s">
        <v>911</v>
      </c>
      <c r="D642" s="58" t="s">
        <v>641</v>
      </c>
      <c r="F642" s="76">
        <v>48301061.920000002</v>
      </c>
      <c r="G642" s="78"/>
      <c r="H642" s="76">
        <f t="shared" si="263"/>
        <v>0</v>
      </c>
      <c r="I642" s="76">
        <f t="shared" si="263"/>
        <v>0</v>
      </c>
      <c r="J642" s="76">
        <f t="shared" si="263"/>
        <v>0</v>
      </c>
      <c r="K642" s="76">
        <f t="shared" si="263"/>
        <v>48301061.920000002</v>
      </c>
      <c r="L642" s="76">
        <f t="shared" si="263"/>
        <v>0</v>
      </c>
      <c r="M642" s="76">
        <f t="shared" si="263"/>
        <v>0</v>
      </c>
      <c r="N642" s="76">
        <f t="shared" si="263"/>
        <v>0</v>
      </c>
      <c r="O642" s="76">
        <f t="shared" si="263"/>
        <v>0</v>
      </c>
      <c r="P642" s="76">
        <f t="shared" si="263"/>
        <v>0</v>
      </c>
      <c r="Q642" s="76">
        <f t="shared" si="263"/>
        <v>0</v>
      </c>
      <c r="R642" s="76">
        <f t="shared" si="264"/>
        <v>0</v>
      </c>
      <c r="S642" s="76">
        <f t="shared" si="264"/>
        <v>0</v>
      </c>
      <c r="T642" s="76">
        <f t="shared" si="264"/>
        <v>0</v>
      </c>
      <c r="U642" s="76">
        <f t="shared" si="264"/>
        <v>0</v>
      </c>
      <c r="V642" s="76">
        <f t="shared" si="264"/>
        <v>0</v>
      </c>
      <c r="W642" s="76">
        <f t="shared" si="264"/>
        <v>0</v>
      </c>
      <c r="X642" s="76">
        <f t="shared" si="264"/>
        <v>0</v>
      </c>
      <c r="Y642" s="76">
        <f t="shared" si="264"/>
        <v>0</v>
      </c>
      <c r="Z642" s="76">
        <f t="shared" si="264"/>
        <v>0</v>
      </c>
      <c r="AA642" s="76">
        <f t="shared" si="264"/>
        <v>0</v>
      </c>
      <c r="AB642" s="76">
        <f t="shared" si="264"/>
        <v>0</v>
      </c>
      <c r="AC642" s="76">
        <f t="shared" si="264"/>
        <v>0</v>
      </c>
      <c r="AD642" s="76">
        <f t="shared" si="264"/>
        <v>0</v>
      </c>
      <c r="AE642" s="76">
        <f t="shared" si="264"/>
        <v>0</v>
      </c>
      <c r="AF642" s="76">
        <f t="shared" si="262"/>
        <v>48301061.920000002</v>
      </c>
      <c r="AG642" s="90" t="str">
        <f>IF(ABS(AF642-F642)&lt;1,"ok","err")</f>
        <v>ok</v>
      </c>
    </row>
    <row r="643" spans="1:33" s="58" customFormat="1">
      <c r="A643" s="58" t="s">
        <v>10</v>
      </c>
      <c r="C643" s="58" t="s">
        <v>986</v>
      </c>
      <c r="F643" s="76">
        <f>F641+F642</f>
        <v>69066427.640000001</v>
      </c>
      <c r="G643" s="76"/>
      <c r="H643" s="76">
        <f>H641+H642</f>
        <v>7139159.8322827769</v>
      </c>
      <c r="I643" s="76">
        <f t="shared" ref="I643:AE643" si="265">I641+I642</f>
        <v>7478721.792602323</v>
      </c>
      <c r="J643" s="76">
        <f t="shared" si="265"/>
        <v>6147484.0951148998</v>
      </c>
      <c r="K643" s="76">
        <f t="shared" si="265"/>
        <v>48301061.920000002</v>
      </c>
      <c r="L643" s="76">
        <f t="shared" si="265"/>
        <v>0</v>
      </c>
      <c r="M643" s="76">
        <f t="shared" si="265"/>
        <v>0</v>
      </c>
      <c r="N643" s="76">
        <f t="shared" si="265"/>
        <v>0</v>
      </c>
      <c r="O643" s="76">
        <f t="shared" si="265"/>
        <v>0</v>
      </c>
      <c r="P643" s="76">
        <f t="shared" si="265"/>
        <v>0</v>
      </c>
      <c r="Q643" s="76">
        <f t="shared" si="265"/>
        <v>0</v>
      </c>
      <c r="R643" s="76">
        <f t="shared" si="265"/>
        <v>0</v>
      </c>
      <c r="S643" s="76">
        <f t="shared" si="265"/>
        <v>0</v>
      </c>
      <c r="T643" s="76">
        <f t="shared" si="265"/>
        <v>0</v>
      </c>
      <c r="U643" s="76">
        <f t="shared" si="265"/>
        <v>0</v>
      </c>
      <c r="V643" s="76">
        <f t="shared" si="265"/>
        <v>0</v>
      </c>
      <c r="W643" s="76">
        <f t="shared" si="265"/>
        <v>0</v>
      </c>
      <c r="X643" s="76">
        <f t="shared" si="265"/>
        <v>0</v>
      </c>
      <c r="Y643" s="76">
        <f t="shared" si="265"/>
        <v>0</v>
      </c>
      <c r="Z643" s="76">
        <f t="shared" si="265"/>
        <v>0</v>
      </c>
      <c r="AA643" s="76">
        <f t="shared" si="265"/>
        <v>0</v>
      </c>
      <c r="AB643" s="76">
        <f t="shared" si="265"/>
        <v>0</v>
      </c>
      <c r="AC643" s="76">
        <f t="shared" si="265"/>
        <v>0</v>
      </c>
      <c r="AD643" s="76">
        <f t="shared" si="265"/>
        <v>0</v>
      </c>
      <c r="AE643" s="76">
        <f t="shared" si="265"/>
        <v>0</v>
      </c>
      <c r="AF643" s="76">
        <f t="shared" si="262"/>
        <v>69066427.640000001</v>
      </c>
      <c r="AG643" s="90" t="str">
        <f>IF(ABS(AF643-F643)&lt;1,"ok","err")</f>
        <v>ok</v>
      </c>
    </row>
    <row r="644" spans="1:33" s="58" customFormat="1">
      <c r="A644" s="58" t="s">
        <v>116</v>
      </c>
      <c r="C644" s="58" t="s">
        <v>114</v>
      </c>
      <c r="F644" s="80">
        <v>1</v>
      </c>
      <c r="H644" s="76">
        <v>0</v>
      </c>
      <c r="I644" s="76">
        <v>0</v>
      </c>
      <c r="J644" s="76">
        <v>0</v>
      </c>
      <c r="K644" s="76">
        <v>0</v>
      </c>
      <c r="L644" s="76">
        <v>0</v>
      </c>
      <c r="M644" s="76">
        <v>0</v>
      </c>
      <c r="N644" s="76">
        <v>0</v>
      </c>
      <c r="O644" s="76">
        <v>0</v>
      </c>
      <c r="P644" s="76">
        <v>0</v>
      </c>
      <c r="Q644" s="76">
        <v>0</v>
      </c>
      <c r="R644" s="76">
        <v>0</v>
      </c>
      <c r="S644" s="76">
        <v>0</v>
      </c>
      <c r="T644" s="76">
        <v>0</v>
      </c>
      <c r="U644" s="76">
        <v>0</v>
      </c>
      <c r="V644" s="76">
        <v>0</v>
      </c>
      <c r="W644" s="76">
        <v>0</v>
      </c>
      <c r="X644" s="76">
        <v>0</v>
      </c>
      <c r="Y644" s="76">
        <v>0</v>
      </c>
      <c r="Z644" s="76">
        <v>0</v>
      </c>
      <c r="AA644" s="76">
        <v>0</v>
      </c>
      <c r="AB644" s="76">
        <v>0</v>
      </c>
      <c r="AC644" s="80">
        <v>1</v>
      </c>
      <c r="AD644" s="76">
        <v>0</v>
      </c>
      <c r="AE644" s="76">
        <v>0</v>
      </c>
      <c r="AF644" s="161">
        <f t="shared" si="262"/>
        <v>1</v>
      </c>
      <c r="AG644" s="90" t="str">
        <f>IF(ABS(AF644-F644)&lt;1,"ok","err")</f>
        <v>ok</v>
      </c>
    </row>
    <row r="645" spans="1:33" s="58" customFormat="1">
      <c r="A645" s="58" t="s">
        <v>117</v>
      </c>
      <c r="C645" s="58" t="s">
        <v>115</v>
      </c>
      <c r="F645" s="80">
        <v>1</v>
      </c>
      <c r="H645" s="76">
        <v>0</v>
      </c>
      <c r="I645" s="76">
        <v>0</v>
      </c>
      <c r="J645" s="76">
        <v>0</v>
      </c>
      <c r="K645" s="76">
        <v>0</v>
      </c>
      <c r="L645" s="76">
        <v>0</v>
      </c>
      <c r="M645" s="76">
        <v>0</v>
      </c>
      <c r="N645" s="76">
        <v>0</v>
      </c>
      <c r="O645" s="76">
        <v>0</v>
      </c>
      <c r="P645" s="76">
        <v>0</v>
      </c>
      <c r="Q645" s="76">
        <v>0</v>
      </c>
      <c r="R645" s="76">
        <v>0</v>
      </c>
      <c r="S645" s="76">
        <v>0</v>
      </c>
      <c r="T645" s="76">
        <v>0</v>
      </c>
      <c r="U645" s="76">
        <v>0</v>
      </c>
      <c r="V645" s="76">
        <v>0</v>
      </c>
      <c r="W645" s="76">
        <v>0</v>
      </c>
      <c r="X645" s="76">
        <v>0</v>
      </c>
      <c r="Y645" s="76">
        <v>0</v>
      </c>
      <c r="Z645" s="76">
        <v>0</v>
      </c>
      <c r="AA645" s="76">
        <v>0</v>
      </c>
      <c r="AB645" s="76">
        <v>0</v>
      </c>
      <c r="AC645" s="80">
        <v>1</v>
      </c>
      <c r="AD645" s="76">
        <v>0</v>
      </c>
      <c r="AE645" s="76">
        <v>0</v>
      </c>
      <c r="AF645" s="161">
        <f t="shared" si="262"/>
        <v>1</v>
      </c>
      <c r="AG645" s="90" t="str">
        <f>IF(ABS(AF645-F645)&lt;1,"ok","err")</f>
        <v>ok</v>
      </c>
    </row>
    <row r="646" spans="1:33" s="58" customFormat="1">
      <c r="A646" s="58" t="s">
        <v>122</v>
      </c>
      <c r="C646" s="58" t="s">
        <v>119</v>
      </c>
      <c r="F646" s="78">
        <v>1</v>
      </c>
      <c r="G646" s="78"/>
      <c r="H646" s="161">
        <v>0</v>
      </c>
      <c r="I646" s="161">
        <v>0</v>
      </c>
      <c r="J646" s="161">
        <v>0</v>
      </c>
      <c r="K646" s="161">
        <v>0</v>
      </c>
      <c r="L646" s="161">
        <v>0</v>
      </c>
      <c r="M646" s="161">
        <v>1</v>
      </c>
      <c r="N646" s="161">
        <v>0</v>
      </c>
      <c r="O646" s="161">
        <v>0</v>
      </c>
      <c r="P646" s="161">
        <v>0</v>
      </c>
      <c r="Q646" s="161">
        <v>0</v>
      </c>
      <c r="R646" s="161">
        <v>0</v>
      </c>
      <c r="S646" s="161">
        <v>0</v>
      </c>
      <c r="T646" s="161">
        <v>0</v>
      </c>
      <c r="U646" s="161">
        <v>0</v>
      </c>
      <c r="V646" s="161">
        <v>0</v>
      </c>
      <c r="W646" s="161">
        <v>0</v>
      </c>
      <c r="X646" s="78">
        <v>0</v>
      </c>
      <c r="Y646" s="78">
        <v>0</v>
      </c>
      <c r="Z646" s="78">
        <v>0</v>
      </c>
      <c r="AA646" s="78">
        <v>0</v>
      </c>
      <c r="AB646" s="78">
        <v>0</v>
      </c>
      <c r="AC646" s="78">
        <v>0</v>
      </c>
      <c r="AD646" s="78">
        <v>0</v>
      </c>
      <c r="AE646" s="78">
        <v>0</v>
      </c>
      <c r="AF646" s="161">
        <f t="shared" si="262"/>
        <v>1</v>
      </c>
      <c r="AG646" s="90" t="str">
        <f>IF(ABS(AF646-F646)&lt;0.0000001,"ok","err")</f>
        <v>ok</v>
      </c>
    </row>
    <row r="647" spans="1:33" s="58" customFormat="1">
      <c r="A647" s="58" t="s">
        <v>121</v>
      </c>
      <c r="C647" s="58" t="s">
        <v>120</v>
      </c>
      <c r="F647" s="78">
        <v>1</v>
      </c>
      <c r="G647" s="78"/>
      <c r="H647" s="161">
        <v>1</v>
      </c>
      <c r="I647" s="161">
        <v>0</v>
      </c>
      <c r="J647" s="161">
        <v>0</v>
      </c>
      <c r="K647" s="161">
        <v>0</v>
      </c>
      <c r="L647" s="161">
        <v>0</v>
      </c>
      <c r="M647" s="161">
        <v>0</v>
      </c>
      <c r="N647" s="161">
        <v>0</v>
      </c>
      <c r="O647" s="161">
        <v>0</v>
      </c>
      <c r="P647" s="161">
        <v>0</v>
      </c>
      <c r="Q647" s="161">
        <v>0</v>
      </c>
      <c r="R647" s="161">
        <v>0</v>
      </c>
      <c r="S647" s="161">
        <v>0</v>
      </c>
      <c r="T647" s="161">
        <v>0</v>
      </c>
      <c r="U647" s="161">
        <v>0</v>
      </c>
      <c r="V647" s="161">
        <v>0</v>
      </c>
      <c r="W647" s="161">
        <v>0</v>
      </c>
      <c r="X647" s="78">
        <v>0</v>
      </c>
      <c r="Y647" s="78">
        <v>0</v>
      </c>
      <c r="Z647" s="78">
        <v>0</v>
      </c>
      <c r="AA647" s="78">
        <v>0</v>
      </c>
      <c r="AB647" s="78">
        <v>0</v>
      </c>
      <c r="AC647" s="78">
        <v>0</v>
      </c>
      <c r="AD647" s="78">
        <v>0</v>
      </c>
      <c r="AE647" s="78">
        <v>0</v>
      </c>
      <c r="AF647" s="161">
        <f t="shared" si="262"/>
        <v>1</v>
      </c>
      <c r="AG647" s="90" t="str">
        <f>IF(ABS(AF647-F647)&lt;0.0000001,"ok","err")</f>
        <v>ok</v>
      </c>
    </row>
    <row r="648" spans="1:33" s="58" customFormat="1">
      <c r="C648" s="58" t="s">
        <v>930</v>
      </c>
      <c r="F648" s="78">
        <v>1</v>
      </c>
      <c r="G648" s="78"/>
      <c r="H648" s="161">
        <v>0</v>
      </c>
      <c r="I648" s="161">
        <v>0</v>
      </c>
      <c r="J648" s="161">
        <v>0</v>
      </c>
      <c r="K648" s="161">
        <v>1</v>
      </c>
      <c r="L648" s="161">
        <v>0</v>
      </c>
      <c r="M648" s="161">
        <v>0</v>
      </c>
      <c r="N648" s="161">
        <v>0</v>
      </c>
      <c r="O648" s="161">
        <v>0</v>
      </c>
      <c r="P648" s="161">
        <v>0</v>
      </c>
      <c r="Q648" s="161">
        <v>0</v>
      </c>
      <c r="R648" s="161">
        <v>0</v>
      </c>
      <c r="S648" s="161">
        <v>0</v>
      </c>
      <c r="T648" s="161">
        <v>0</v>
      </c>
      <c r="U648" s="161">
        <v>0</v>
      </c>
      <c r="V648" s="161">
        <v>0</v>
      </c>
      <c r="W648" s="161">
        <v>0</v>
      </c>
      <c r="X648" s="78">
        <v>0</v>
      </c>
      <c r="Y648" s="78">
        <v>0</v>
      </c>
      <c r="Z648" s="78">
        <v>0</v>
      </c>
      <c r="AA648" s="78">
        <v>0</v>
      </c>
      <c r="AB648" s="78">
        <v>0</v>
      </c>
      <c r="AC648" s="78">
        <v>0</v>
      </c>
      <c r="AD648" s="78">
        <v>0</v>
      </c>
      <c r="AE648" s="78">
        <v>0</v>
      </c>
      <c r="AF648" s="161">
        <f t="shared" si="262"/>
        <v>1</v>
      </c>
      <c r="AG648" s="90" t="str">
        <f>IF(ABS(AF648-F648)&lt;0.0000001,"ok","err")</f>
        <v>ok</v>
      </c>
    </row>
    <row r="649" spans="1:33" s="58" customFormat="1">
      <c r="W649" s="74"/>
      <c r="AG649" s="90"/>
    </row>
    <row r="650" spans="1:33" s="58" customFormat="1" ht="15">
      <c r="A650" s="63" t="s">
        <v>901</v>
      </c>
      <c r="W650" s="74"/>
      <c r="AG650" s="90"/>
    </row>
    <row r="651" spans="1:33" s="58" customFormat="1">
      <c r="A651" s="58" t="s">
        <v>884</v>
      </c>
      <c r="D651" s="58" t="s">
        <v>1163</v>
      </c>
      <c r="F651" s="78">
        <v>1</v>
      </c>
      <c r="H651" s="107">
        <f>H50/$F$50</f>
        <v>0.19283906465573772</v>
      </c>
      <c r="I651" s="107">
        <f>I50/$F$50</f>
        <v>0.20201112584486958</v>
      </c>
      <c r="J651" s="107">
        <f>J50/$F$50</f>
        <v>0.16605246425879791</v>
      </c>
      <c r="K651" s="107">
        <f>K50/$F$50</f>
        <v>0</v>
      </c>
      <c r="L651" s="107">
        <f t="shared" ref="L651:AE651" si="266">L50/$F$50</f>
        <v>0</v>
      </c>
      <c r="M651" s="107">
        <f t="shared" si="266"/>
        <v>0</v>
      </c>
      <c r="N651" s="107">
        <f t="shared" si="266"/>
        <v>0.10758568985889098</v>
      </c>
      <c r="O651" s="107">
        <f t="shared" si="266"/>
        <v>0</v>
      </c>
      <c r="P651" s="107">
        <f t="shared" si="266"/>
        <v>0</v>
      </c>
      <c r="Q651" s="107">
        <f t="shared" si="266"/>
        <v>0</v>
      </c>
      <c r="R651" s="107">
        <f t="shared" si="266"/>
        <v>3.7143345726016942E-2</v>
      </c>
      <c r="S651" s="107">
        <f t="shared" si="266"/>
        <v>0</v>
      </c>
      <c r="T651" s="107">
        <f t="shared" si="266"/>
        <v>6.3518941758240924E-2</v>
      </c>
      <c r="U651" s="107">
        <f t="shared" si="266"/>
        <v>0.10108224427068532</v>
      </c>
      <c r="V651" s="107">
        <f t="shared" si="266"/>
        <v>1.7461595794508913E-2</v>
      </c>
      <c r="W651" s="107">
        <f t="shared" si="266"/>
        <v>2.6535619961911242E-2</v>
      </c>
      <c r="X651" s="107">
        <f t="shared" si="266"/>
        <v>2.4137193656131796E-2</v>
      </c>
      <c r="Y651" s="107">
        <f t="shared" si="266"/>
        <v>1.6880403204496217E-2</v>
      </c>
      <c r="Z651" s="107">
        <f t="shared" si="266"/>
        <v>8.3831238551353472E-3</v>
      </c>
      <c r="AA651" s="107">
        <f t="shared" si="266"/>
        <v>9.7241895151196339E-3</v>
      </c>
      <c r="AB651" s="107">
        <f t="shared" si="266"/>
        <v>2.6644997639457487E-2</v>
      </c>
      <c r="AC651" s="107">
        <f t="shared" si="266"/>
        <v>0</v>
      </c>
      <c r="AD651" s="107">
        <f t="shared" si="266"/>
        <v>0</v>
      </c>
      <c r="AE651" s="107">
        <f t="shared" si="266"/>
        <v>0</v>
      </c>
      <c r="AF651" s="161">
        <f t="shared" ref="AF651:AF669" si="267">SUM(H651:AE651)</f>
        <v>1</v>
      </c>
      <c r="AG651" s="90" t="str">
        <f t="shared" ref="AG651:AG669" si="268">IF(ABS(AF651-F651)&lt;0.0000001,"ok","err")</f>
        <v>ok</v>
      </c>
    </row>
    <row r="652" spans="1:33" s="58" customFormat="1">
      <c r="A652" s="58" t="s">
        <v>955</v>
      </c>
      <c r="D652" s="58" t="s">
        <v>935</v>
      </c>
      <c r="F652" s="78">
        <v>1</v>
      </c>
      <c r="H652" s="107">
        <f>H48/$F$48</f>
        <v>0</v>
      </c>
      <c r="I652" s="107">
        <f t="shared" ref="I652:AE652" si="269">I48/$F$48</f>
        <v>0</v>
      </c>
      <c r="J652" s="107">
        <f t="shared" si="269"/>
        <v>0</v>
      </c>
      <c r="K652" s="107">
        <f t="shared" si="269"/>
        <v>0</v>
      </c>
      <c r="L652" s="107">
        <f t="shared" si="269"/>
        <v>0</v>
      </c>
      <c r="M652" s="107">
        <f t="shared" si="269"/>
        <v>0</v>
      </c>
      <c r="N652" s="107">
        <f t="shared" si="269"/>
        <v>0</v>
      </c>
      <c r="O652" s="107">
        <f t="shared" si="269"/>
        <v>0</v>
      </c>
      <c r="P652" s="107">
        <f t="shared" si="269"/>
        <v>0</v>
      </c>
      <c r="Q652" s="107">
        <f t="shared" si="269"/>
        <v>0</v>
      </c>
      <c r="R652" s="107">
        <f t="shared" si="269"/>
        <v>0.11204235242724708</v>
      </c>
      <c r="S652" s="107">
        <f t="shared" si="269"/>
        <v>0</v>
      </c>
      <c r="T652" s="107">
        <f t="shared" si="269"/>
        <v>0.19160394733363137</v>
      </c>
      <c r="U652" s="107">
        <f t="shared" si="269"/>
        <v>0.30491309318913334</v>
      </c>
      <c r="V652" s="107">
        <f t="shared" si="269"/>
        <v>5.267264517262165E-2</v>
      </c>
      <c r="W652" s="107">
        <f t="shared" si="269"/>
        <v>8.0044304720924594E-2</v>
      </c>
      <c r="X652" s="107">
        <f t="shared" si="269"/>
        <v>7.2809487281345009E-2</v>
      </c>
      <c r="Y652" s="107">
        <f t="shared" si="269"/>
        <v>5.0919486330156492E-2</v>
      </c>
      <c r="Z652" s="107">
        <f t="shared" si="269"/>
        <v>2.5287568986022486E-2</v>
      </c>
      <c r="AA652" s="107">
        <f t="shared" si="269"/>
        <v>2.9332873693153152E-2</v>
      </c>
      <c r="AB652" s="107">
        <f t="shared" si="269"/>
        <v>8.0374240865764834E-2</v>
      </c>
      <c r="AC652" s="107">
        <f t="shared" si="269"/>
        <v>0</v>
      </c>
      <c r="AD652" s="107">
        <f t="shared" si="269"/>
        <v>0</v>
      </c>
      <c r="AE652" s="107">
        <f t="shared" si="269"/>
        <v>0</v>
      </c>
      <c r="AF652" s="161">
        <f t="shared" si="267"/>
        <v>1</v>
      </c>
      <c r="AG652" s="90" t="str">
        <f t="shared" si="268"/>
        <v>ok</v>
      </c>
    </row>
    <row r="653" spans="1:33" s="58" customFormat="1">
      <c r="A653" s="58" t="s">
        <v>1133</v>
      </c>
      <c r="D653" s="58" t="s">
        <v>1161</v>
      </c>
      <c r="F653" s="78">
        <v>1</v>
      </c>
      <c r="H653" s="107">
        <f t="shared" ref="H653:AE653" si="270">H33/$F$33</f>
        <v>0</v>
      </c>
      <c r="I653" s="107">
        <f t="shared" si="270"/>
        <v>0</v>
      </c>
      <c r="J653" s="107">
        <f t="shared" si="270"/>
        <v>0</v>
      </c>
      <c r="K653" s="107">
        <f t="shared" si="270"/>
        <v>0</v>
      </c>
      <c r="L653" s="107">
        <f t="shared" si="270"/>
        <v>0</v>
      </c>
      <c r="M653" s="107">
        <f t="shared" si="270"/>
        <v>0</v>
      </c>
      <c r="N653" s="107">
        <f t="shared" si="270"/>
        <v>1</v>
      </c>
      <c r="O653" s="107">
        <f t="shared" si="270"/>
        <v>0</v>
      </c>
      <c r="P653" s="107">
        <f t="shared" si="270"/>
        <v>0</v>
      </c>
      <c r="Q653" s="107">
        <f t="shared" si="270"/>
        <v>0</v>
      </c>
      <c r="R653" s="107">
        <f t="shared" si="270"/>
        <v>0</v>
      </c>
      <c r="S653" s="107">
        <f t="shared" si="270"/>
        <v>0</v>
      </c>
      <c r="T653" s="107">
        <f t="shared" si="270"/>
        <v>0</v>
      </c>
      <c r="U653" s="107">
        <f t="shared" si="270"/>
        <v>0</v>
      </c>
      <c r="V653" s="107">
        <f t="shared" si="270"/>
        <v>0</v>
      </c>
      <c r="W653" s="107">
        <f t="shared" si="270"/>
        <v>0</v>
      </c>
      <c r="X653" s="107">
        <f t="shared" si="270"/>
        <v>0</v>
      </c>
      <c r="Y653" s="107">
        <f t="shared" si="270"/>
        <v>0</v>
      </c>
      <c r="Z653" s="107">
        <f t="shared" si="270"/>
        <v>0</v>
      </c>
      <c r="AA653" s="107">
        <f t="shared" si="270"/>
        <v>0</v>
      </c>
      <c r="AB653" s="107">
        <f t="shared" si="270"/>
        <v>0</v>
      </c>
      <c r="AC653" s="107">
        <f t="shared" si="270"/>
        <v>0</v>
      </c>
      <c r="AD653" s="107">
        <f t="shared" si="270"/>
        <v>0</v>
      </c>
      <c r="AE653" s="107">
        <f t="shared" si="270"/>
        <v>0</v>
      </c>
      <c r="AF653" s="161">
        <f t="shared" si="267"/>
        <v>1</v>
      </c>
      <c r="AG653" s="90" t="str">
        <f t="shared" si="268"/>
        <v>ok</v>
      </c>
    </row>
    <row r="654" spans="1:33" s="58" customFormat="1">
      <c r="A654" s="58" t="s">
        <v>19</v>
      </c>
      <c r="D654" s="58" t="s">
        <v>977</v>
      </c>
      <c r="F654" s="78">
        <v>1</v>
      </c>
      <c r="H654" s="107">
        <f>H335/$F$335</f>
        <v>4.3768778416331117E-2</v>
      </c>
      <c r="I654" s="107">
        <f t="shared" ref="I654:AE654" si="271">I335/$F$335</f>
        <v>4.5850565706291403E-2</v>
      </c>
      <c r="J654" s="107">
        <f t="shared" si="271"/>
        <v>3.7689010401517835E-2</v>
      </c>
      <c r="K654" s="107">
        <f t="shared" si="271"/>
        <v>0.67726892881506218</v>
      </c>
      <c r="L654" s="107">
        <f t="shared" si="271"/>
        <v>0</v>
      </c>
      <c r="M654" s="107">
        <f t="shared" si="271"/>
        <v>0</v>
      </c>
      <c r="N654" s="107">
        <f t="shared" si="271"/>
        <v>3.5067670947415343E-2</v>
      </c>
      <c r="O654" s="107">
        <f t="shared" si="271"/>
        <v>0</v>
      </c>
      <c r="P654" s="107">
        <f t="shared" si="271"/>
        <v>0</v>
      </c>
      <c r="Q654" s="107">
        <f t="shared" si="271"/>
        <v>0</v>
      </c>
      <c r="R654" s="107">
        <f t="shared" si="271"/>
        <v>1.2964174420705622E-2</v>
      </c>
      <c r="S654" s="107">
        <f t="shared" si="271"/>
        <v>0</v>
      </c>
      <c r="T654" s="107">
        <f t="shared" si="271"/>
        <v>2.2527327911976695E-2</v>
      </c>
      <c r="U654" s="107">
        <f t="shared" si="271"/>
        <v>3.3720513355873949E-2</v>
      </c>
      <c r="V654" s="107">
        <f t="shared" si="271"/>
        <v>7.5757630552024616E-3</v>
      </c>
      <c r="W654" s="107">
        <f t="shared" si="271"/>
        <v>1.1129200837591375E-2</v>
      </c>
      <c r="X654" s="107">
        <f t="shared" si="271"/>
        <v>1.773031757629264E-3</v>
      </c>
      <c r="Y654" s="107">
        <f t="shared" si="271"/>
        <v>1.2399739335709943E-3</v>
      </c>
      <c r="Z654" s="107">
        <f t="shared" si="271"/>
        <v>4.682856116046405E-4</v>
      </c>
      <c r="AA654" s="107">
        <f t="shared" si="271"/>
        <v>2.7183215820071934E-2</v>
      </c>
      <c r="AB654" s="107">
        <f t="shared" si="271"/>
        <v>2.0677175490967548E-3</v>
      </c>
      <c r="AC654" s="107">
        <f t="shared" si="271"/>
        <v>3.2587645183110144E-2</v>
      </c>
      <c r="AD654" s="107">
        <f t="shared" si="271"/>
        <v>7.1181962769479449E-3</v>
      </c>
      <c r="AE654" s="107">
        <f t="shared" si="271"/>
        <v>0</v>
      </c>
      <c r="AF654" s="161">
        <f t="shared" si="267"/>
        <v>0.99999999999999956</v>
      </c>
      <c r="AG654" s="90" t="str">
        <f t="shared" si="268"/>
        <v>ok</v>
      </c>
    </row>
    <row r="655" spans="1:33" s="58" customFormat="1">
      <c r="A655" s="58" t="s">
        <v>959</v>
      </c>
      <c r="D655" s="58" t="s">
        <v>960</v>
      </c>
      <c r="F655" s="78">
        <v>1</v>
      </c>
      <c r="H655" s="107">
        <f>H69/$F$69</f>
        <v>0.19271664493478624</v>
      </c>
      <c r="I655" s="107">
        <f t="shared" ref="I655:AE655" si="272">I69/$F$69</f>
        <v>0.20188288343869962</v>
      </c>
      <c r="J655" s="107">
        <f t="shared" si="272"/>
        <v>0.16594704943336225</v>
      </c>
      <c r="K655" s="107">
        <f t="shared" si="272"/>
        <v>0</v>
      </c>
      <c r="L655" s="107">
        <f t="shared" si="272"/>
        <v>0</v>
      </c>
      <c r="M655" s="107">
        <f t="shared" si="272"/>
        <v>0</v>
      </c>
      <c r="N655" s="107">
        <f t="shared" si="272"/>
        <v>0.10750802998836849</v>
      </c>
      <c r="O655" s="107">
        <f t="shared" si="272"/>
        <v>0</v>
      </c>
      <c r="P655" s="107">
        <f t="shared" si="272"/>
        <v>0</v>
      </c>
      <c r="Q655" s="107">
        <f t="shared" si="272"/>
        <v>0</v>
      </c>
      <c r="R655" s="107">
        <f t="shared" si="272"/>
        <v>3.7191942620009091E-2</v>
      </c>
      <c r="S655" s="107">
        <f t="shared" si="272"/>
        <v>0</v>
      </c>
      <c r="T655" s="107">
        <f t="shared" si="272"/>
        <v>6.3602047445646931E-2</v>
      </c>
      <c r="U655" s="107">
        <f t="shared" si="272"/>
        <v>0.10121449630704053</v>
      </c>
      <c r="V655" s="107">
        <f t="shared" si="272"/>
        <v>1.7484441860289284E-2</v>
      </c>
      <c r="W655" s="107">
        <f t="shared" si="272"/>
        <v>2.6570338124346511E-2</v>
      </c>
      <c r="X655" s="107">
        <f t="shared" si="272"/>
        <v>2.4168773811835256E-2</v>
      </c>
      <c r="Y655" s="107">
        <f t="shared" si="272"/>
        <v>1.6902488860729897E-2</v>
      </c>
      <c r="Z655" s="107">
        <f t="shared" si="272"/>
        <v>8.3940920049707501E-3</v>
      </c>
      <c r="AA655" s="107">
        <f t="shared" si="272"/>
        <v>9.7369122625670951E-3</v>
      </c>
      <c r="AB655" s="107">
        <f t="shared" si="272"/>
        <v>2.6679858907348031E-2</v>
      </c>
      <c r="AC655" s="107">
        <f t="shared" si="272"/>
        <v>0</v>
      </c>
      <c r="AD655" s="107">
        <f t="shared" si="272"/>
        <v>0</v>
      </c>
      <c r="AE655" s="107">
        <f t="shared" si="272"/>
        <v>0</v>
      </c>
      <c r="AF655" s="161">
        <f t="shared" si="267"/>
        <v>1</v>
      </c>
      <c r="AG655" s="90" t="str">
        <f t="shared" si="268"/>
        <v>ok</v>
      </c>
    </row>
    <row r="656" spans="1:33" s="58" customFormat="1">
      <c r="A656" s="58" t="s">
        <v>902</v>
      </c>
      <c r="D656" s="58" t="s">
        <v>99</v>
      </c>
      <c r="F656" s="78">
        <v>1</v>
      </c>
      <c r="H656" s="107">
        <f>H540/$F$540</f>
        <v>0.11678854626466832</v>
      </c>
      <c r="I656" s="107">
        <f t="shared" ref="I656:AE656" si="273">I540/$F$540</f>
        <v>0.12234339426417311</v>
      </c>
      <c r="J656" s="107">
        <f t="shared" si="273"/>
        <v>0.10056585754070024</v>
      </c>
      <c r="K656" s="107">
        <f t="shared" si="273"/>
        <v>0.25120321948727692</v>
      </c>
      <c r="L656" s="107">
        <f t="shared" si="273"/>
        <v>0</v>
      </c>
      <c r="M656" s="107">
        <f t="shared" si="273"/>
        <v>0</v>
      </c>
      <c r="N656" s="107">
        <f t="shared" si="273"/>
        <v>6.0229354424993053E-2</v>
      </c>
      <c r="O656" s="107">
        <f t="shared" si="273"/>
        <v>0</v>
      </c>
      <c r="P656" s="107">
        <f t="shared" si="273"/>
        <v>0</v>
      </c>
      <c r="Q656" s="107">
        <f t="shared" si="273"/>
        <v>0</v>
      </c>
      <c r="R656" s="107">
        <f t="shared" si="273"/>
        <v>3.7535648642610615E-2</v>
      </c>
      <c r="S656" s="107">
        <f t="shared" si="273"/>
        <v>0</v>
      </c>
      <c r="T656" s="107">
        <f t="shared" si="273"/>
        <v>3.5670842571809011E-2</v>
      </c>
      <c r="U656" s="107">
        <f t="shared" si="273"/>
        <v>5.3915976455482816E-2</v>
      </c>
      <c r="V656" s="107">
        <f t="shared" si="273"/>
        <v>1.1657173969163699E-2</v>
      </c>
      <c r="W656" s="107">
        <f t="shared" si="273"/>
        <v>1.7201750965905253E-2</v>
      </c>
      <c r="X656" s="107">
        <f t="shared" si="273"/>
        <v>3.3665756210507557E-3</v>
      </c>
      <c r="Y656" s="107">
        <f t="shared" si="273"/>
        <v>2.3544225857974658E-3</v>
      </c>
      <c r="Z656" s="107">
        <f t="shared" si="273"/>
        <v>8.6741593579828041E-4</v>
      </c>
      <c r="AA656" s="107">
        <f t="shared" si="273"/>
        <v>7.9413739771690209E-2</v>
      </c>
      <c r="AB656" s="107">
        <f t="shared" si="273"/>
        <v>2.8862216031983624E-3</v>
      </c>
      <c r="AC656" s="107">
        <f t="shared" si="273"/>
        <v>8.1598017036017434E-2</v>
      </c>
      <c r="AD656" s="107">
        <f t="shared" si="273"/>
        <v>2.2401842859664539E-2</v>
      </c>
      <c r="AE656" s="107">
        <f t="shared" si="273"/>
        <v>0</v>
      </c>
      <c r="AF656" s="161">
        <f t="shared" si="267"/>
        <v>1</v>
      </c>
      <c r="AG656" s="90" t="str">
        <f t="shared" si="268"/>
        <v>ok</v>
      </c>
    </row>
    <row r="657" spans="1:33" s="58" customFormat="1">
      <c r="A657" s="58" t="s">
        <v>277</v>
      </c>
      <c r="D657" s="58" t="s">
        <v>18</v>
      </c>
      <c r="F657" s="78">
        <v>1</v>
      </c>
      <c r="H657" s="107">
        <f>H308/$F$308</f>
        <v>3.7456043686937841E-2</v>
      </c>
      <c r="I657" s="107">
        <f t="shared" ref="I657:AE657" si="274">I308/$F$308</f>
        <v>3.9237576516982967E-2</v>
      </c>
      <c r="J657" s="107">
        <f t="shared" si="274"/>
        <v>3.2253155587042302E-2</v>
      </c>
      <c r="K657" s="107">
        <f t="shared" si="274"/>
        <v>0.74511225748077092</v>
      </c>
      <c r="L657" s="107">
        <f t="shared" si="274"/>
        <v>0</v>
      </c>
      <c r="M657" s="107">
        <f t="shared" si="274"/>
        <v>0</v>
      </c>
      <c r="N657" s="107">
        <f t="shared" si="274"/>
        <v>2.7628544901526868E-2</v>
      </c>
      <c r="O657" s="107">
        <f t="shared" si="274"/>
        <v>0</v>
      </c>
      <c r="P657" s="107">
        <f t="shared" si="274"/>
        <v>0</v>
      </c>
      <c r="Q657" s="107">
        <f t="shared" si="274"/>
        <v>0</v>
      </c>
      <c r="R657" s="107">
        <f t="shared" si="274"/>
        <v>8.1778184910470345E-3</v>
      </c>
      <c r="S657" s="107">
        <f t="shared" si="274"/>
        <v>0</v>
      </c>
      <c r="T657" s="107">
        <f t="shared" si="274"/>
        <v>1.821884716059614E-2</v>
      </c>
      <c r="U657" s="107">
        <f t="shared" si="274"/>
        <v>2.7127837891868851E-2</v>
      </c>
      <c r="V657" s="107">
        <f t="shared" si="274"/>
        <v>6.2200309948872747E-3</v>
      </c>
      <c r="W657" s="107">
        <f t="shared" si="274"/>
        <v>9.1164439031943181E-3</v>
      </c>
      <c r="X657" s="107">
        <f t="shared" si="274"/>
        <v>1.1257688476152652E-3</v>
      </c>
      <c r="Y657" s="107">
        <f t="shared" si="274"/>
        <v>7.873090937387876E-4</v>
      </c>
      <c r="Z657" s="107">
        <f t="shared" si="274"/>
        <v>2.758716424933263E-4</v>
      </c>
      <c r="AA657" s="107">
        <f t="shared" si="274"/>
        <v>1.7879569283677964E-2</v>
      </c>
      <c r="AB657" s="107">
        <f t="shared" si="274"/>
        <v>1.4717643251444103E-3</v>
      </c>
      <c r="AC657" s="107">
        <f t="shared" si="274"/>
        <v>2.3415508916671327E-2</v>
      </c>
      <c r="AD657" s="107">
        <f t="shared" si="274"/>
        <v>4.4956512758041805E-3</v>
      </c>
      <c r="AE657" s="107">
        <f t="shared" si="274"/>
        <v>0</v>
      </c>
      <c r="AF657" s="161">
        <f t="shared" si="267"/>
        <v>1</v>
      </c>
      <c r="AG657" s="90" t="str">
        <f t="shared" si="268"/>
        <v>ok</v>
      </c>
    </row>
    <row r="658" spans="1:33" s="58" customFormat="1">
      <c r="A658" s="58" t="s">
        <v>903</v>
      </c>
      <c r="D658" s="58" t="s">
        <v>651</v>
      </c>
      <c r="F658" s="78">
        <v>1</v>
      </c>
      <c r="H658" s="107">
        <f>H372/$F$372</f>
        <v>0.29077503949207639</v>
      </c>
      <c r="I658" s="107">
        <f t="shared" ref="I658:AE658" si="275">I372/$F$372</f>
        <v>0.30460525827712803</v>
      </c>
      <c r="J658" s="107">
        <f t="shared" si="275"/>
        <v>0.25038449516858274</v>
      </c>
      <c r="K658" s="107">
        <f t="shared" si="275"/>
        <v>0.15423520706221286</v>
      </c>
      <c r="L658" s="107">
        <f t="shared" si="275"/>
        <v>0</v>
      </c>
      <c r="M658" s="107">
        <f t="shared" si="275"/>
        <v>0</v>
      </c>
      <c r="N658" s="107">
        <f t="shared" si="275"/>
        <v>0</v>
      </c>
      <c r="O658" s="107">
        <f t="shared" si="275"/>
        <v>0</v>
      </c>
      <c r="P658" s="107">
        <f t="shared" si="275"/>
        <v>0</v>
      </c>
      <c r="Q658" s="107">
        <f t="shared" si="275"/>
        <v>0</v>
      </c>
      <c r="R658" s="107">
        <f t="shared" si="275"/>
        <v>0</v>
      </c>
      <c r="S658" s="107">
        <f t="shared" si="275"/>
        <v>0</v>
      </c>
      <c r="T658" s="107">
        <f t="shared" si="275"/>
        <v>0</v>
      </c>
      <c r="U658" s="107">
        <f t="shared" si="275"/>
        <v>0</v>
      </c>
      <c r="V658" s="107">
        <f t="shared" si="275"/>
        <v>0</v>
      </c>
      <c r="W658" s="107">
        <f t="shared" si="275"/>
        <v>0</v>
      </c>
      <c r="X658" s="107">
        <f t="shared" si="275"/>
        <v>0</v>
      </c>
      <c r="Y658" s="107">
        <f t="shared" si="275"/>
        <v>0</v>
      </c>
      <c r="Z658" s="107">
        <f t="shared" si="275"/>
        <v>0</v>
      </c>
      <c r="AA658" s="107">
        <f t="shared" si="275"/>
        <v>0</v>
      </c>
      <c r="AB658" s="107">
        <f t="shared" si="275"/>
        <v>0</v>
      </c>
      <c r="AC658" s="107">
        <f t="shared" si="275"/>
        <v>0</v>
      </c>
      <c r="AD658" s="107">
        <f t="shared" si="275"/>
        <v>0</v>
      </c>
      <c r="AE658" s="107">
        <f t="shared" si="275"/>
        <v>0</v>
      </c>
      <c r="AF658" s="161">
        <f t="shared" si="267"/>
        <v>1</v>
      </c>
      <c r="AG658" s="90" t="str">
        <f t="shared" si="268"/>
        <v>ok</v>
      </c>
    </row>
    <row r="659" spans="1:33" s="58" customFormat="1">
      <c r="A659" s="58" t="s">
        <v>904</v>
      </c>
      <c r="D659" s="58" t="s">
        <v>87</v>
      </c>
      <c r="F659" s="78">
        <v>1</v>
      </c>
      <c r="H659" s="107">
        <f>H381/$F$381</f>
        <v>0</v>
      </c>
      <c r="I659" s="107">
        <f t="shared" ref="I659:AE659" si="276">I381/$F$381</f>
        <v>0</v>
      </c>
      <c r="J659" s="107">
        <f t="shared" si="276"/>
        <v>0</v>
      </c>
      <c r="K659" s="107">
        <f t="shared" si="276"/>
        <v>1</v>
      </c>
      <c r="L659" s="107">
        <f t="shared" si="276"/>
        <v>0</v>
      </c>
      <c r="M659" s="107">
        <f t="shared" si="276"/>
        <v>0</v>
      </c>
      <c r="N659" s="107">
        <f t="shared" si="276"/>
        <v>0</v>
      </c>
      <c r="O659" s="107">
        <f t="shared" si="276"/>
        <v>0</v>
      </c>
      <c r="P659" s="107">
        <f t="shared" si="276"/>
        <v>0</v>
      </c>
      <c r="Q659" s="107">
        <f t="shared" si="276"/>
        <v>0</v>
      </c>
      <c r="R659" s="107">
        <f t="shared" si="276"/>
        <v>0</v>
      </c>
      <c r="S659" s="107">
        <f t="shared" si="276"/>
        <v>0</v>
      </c>
      <c r="T659" s="107">
        <f t="shared" si="276"/>
        <v>0</v>
      </c>
      <c r="U659" s="107">
        <f t="shared" si="276"/>
        <v>0</v>
      </c>
      <c r="V659" s="107">
        <f t="shared" si="276"/>
        <v>0</v>
      </c>
      <c r="W659" s="107">
        <f t="shared" si="276"/>
        <v>0</v>
      </c>
      <c r="X659" s="107">
        <f t="shared" si="276"/>
        <v>0</v>
      </c>
      <c r="Y659" s="107">
        <f t="shared" si="276"/>
        <v>0</v>
      </c>
      <c r="Z659" s="107">
        <f t="shared" si="276"/>
        <v>0</v>
      </c>
      <c r="AA659" s="107">
        <f t="shared" si="276"/>
        <v>0</v>
      </c>
      <c r="AB659" s="107">
        <f t="shared" si="276"/>
        <v>0</v>
      </c>
      <c r="AC659" s="107">
        <f t="shared" si="276"/>
        <v>0</v>
      </c>
      <c r="AD659" s="107">
        <f t="shared" si="276"/>
        <v>0</v>
      </c>
      <c r="AE659" s="107">
        <f t="shared" si="276"/>
        <v>0</v>
      </c>
      <c r="AF659" s="161">
        <f t="shared" si="267"/>
        <v>1</v>
      </c>
      <c r="AG659" s="90" t="str">
        <f t="shared" si="268"/>
        <v>ok</v>
      </c>
    </row>
    <row r="660" spans="1:33" s="58" customFormat="1">
      <c r="A660" s="58" t="s">
        <v>905</v>
      </c>
      <c r="D660" s="58" t="s">
        <v>652</v>
      </c>
      <c r="F660" s="78">
        <v>1</v>
      </c>
      <c r="H660" s="107">
        <f>H393/$F$393</f>
        <v>0.34380130494917077</v>
      </c>
      <c r="I660" s="107">
        <f t="shared" ref="I660:AE660" si="277">I393/$F$393</f>
        <v>0.36015362760499087</v>
      </c>
      <c r="J660" s="107">
        <f t="shared" si="277"/>
        <v>0.29604506744583836</v>
      </c>
      <c r="K660" s="107">
        <f t="shared" si="277"/>
        <v>0</v>
      </c>
      <c r="L660" s="107">
        <f t="shared" si="277"/>
        <v>0</v>
      </c>
      <c r="M660" s="107">
        <f t="shared" si="277"/>
        <v>0</v>
      </c>
      <c r="N660" s="107">
        <f t="shared" si="277"/>
        <v>0</v>
      </c>
      <c r="O660" s="107">
        <f t="shared" si="277"/>
        <v>0</v>
      </c>
      <c r="P660" s="107">
        <f t="shared" si="277"/>
        <v>0</v>
      </c>
      <c r="Q660" s="107">
        <f t="shared" si="277"/>
        <v>0</v>
      </c>
      <c r="R660" s="107">
        <f t="shared" si="277"/>
        <v>0</v>
      </c>
      <c r="S660" s="107">
        <f t="shared" si="277"/>
        <v>0</v>
      </c>
      <c r="T660" s="107">
        <f t="shared" si="277"/>
        <v>0</v>
      </c>
      <c r="U660" s="107">
        <f t="shared" si="277"/>
        <v>0</v>
      </c>
      <c r="V660" s="107">
        <f t="shared" si="277"/>
        <v>0</v>
      </c>
      <c r="W660" s="107">
        <f t="shared" si="277"/>
        <v>0</v>
      </c>
      <c r="X660" s="107">
        <f t="shared" si="277"/>
        <v>0</v>
      </c>
      <c r="Y660" s="107">
        <f t="shared" si="277"/>
        <v>0</v>
      </c>
      <c r="Z660" s="107">
        <f t="shared" si="277"/>
        <v>0</v>
      </c>
      <c r="AA660" s="107">
        <f t="shared" si="277"/>
        <v>0</v>
      </c>
      <c r="AB660" s="107">
        <f t="shared" si="277"/>
        <v>0</v>
      </c>
      <c r="AC660" s="107">
        <f t="shared" si="277"/>
        <v>0</v>
      </c>
      <c r="AD660" s="107">
        <f t="shared" si="277"/>
        <v>0</v>
      </c>
      <c r="AE660" s="107">
        <f t="shared" si="277"/>
        <v>0</v>
      </c>
      <c r="AF660" s="161">
        <f t="shared" si="267"/>
        <v>1</v>
      </c>
      <c r="AG660" s="90" t="str">
        <f t="shared" si="268"/>
        <v>ok</v>
      </c>
    </row>
    <row r="661" spans="1:33" s="58" customFormat="1">
      <c r="A661" s="58" t="s">
        <v>906</v>
      </c>
      <c r="D661" s="58" t="s">
        <v>653</v>
      </c>
      <c r="F661" s="78">
        <v>1</v>
      </c>
      <c r="H661" s="107">
        <f>H402/$F$402</f>
        <v>0.13166601494270491</v>
      </c>
      <c r="I661" s="107">
        <f t="shared" ref="I661:AE661" si="278">I402/$F$402</f>
        <v>0.13792848436371963</v>
      </c>
      <c r="J661" s="107">
        <f t="shared" si="278"/>
        <v>0.11337674904928209</v>
      </c>
      <c r="K661" s="107">
        <f t="shared" si="278"/>
        <v>0.61702875164429338</v>
      </c>
      <c r="L661" s="107">
        <f t="shared" si="278"/>
        <v>0</v>
      </c>
      <c r="M661" s="107">
        <f t="shared" si="278"/>
        <v>0</v>
      </c>
      <c r="N661" s="107">
        <f t="shared" si="278"/>
        <v>0</v>
      </c>
      <c r="O661" s="107">
        <f t="shared" si="278"/>
        <v>0</v>
      </c>
      <c r="P661" s="107">
        <f t="shared" si="278"/>
        <v>0</v>
      </c>
      <c r="Q661" s="107">
        <f t="shared" si="278"/>
        <v>0</v>
      </c>
      <c r="R661" s="107">
        <f t="shared" si="278"/>
        <v>0</v>
      </c>
      <c r="S661" s="107">
        <f t="shared" si="278"/>
        <v>0</v>
      </c>
      <c r="T661" s="107">
        <f t="shared" si="278"/>
        <v>0</v>
      </c>
      <c r="U661" s="107">
        <f t="shared" si="278"/>
        <v>0</v>
      </c>
      <c r="V661" s="107">
        <f t="shared" si="278"/>
        <v>0</v>
      </c>
      <c r="W661" s="107">
        <f t="shared" si="278"/>
        <v>0</v>
      </c>
      <c r="X661" s="107">
        <f t="shared" si="278"/>
        <v>0</v>
      </c>
      <c r="Y661" s="107">
        <f t="shared" si="278"/>
        <v>0</v>
      </c>
      <c r="Z661" s="107">
        <f t="shared" si="278"/>
        <v>0</v>
      </c>
      <c r="AA661" s="107">
        <f t="shared" si="278"/>
        <v>0</v>
      </c>
      <c r="AB661" s="107">
        <f t="shared" si="278"/>
        <v>0</v>
      </c>
      <c r="AC661" s="107">
        <f t="shared" si="278"/>
        <v>0</v>
      </c>
      <c r="AD661" s="107">
        <f t="shared" si="278"/>
        <v>0</v>
      </c>
      <c r="AE661" s="107">
        <f t="shared" si="278"/>
        <v>0</v>
      </c>
      <c r="AF661" s="161">
        <f t="shared" si="267"/>
        <v>1</v>
      </c>
      <c r="AG661" s="90" t="str">
        <f t="shared" si="268"/>
        <v>ok</v>
      </c>
    </row>
    <row r="662" spans="1:33" s="58" customFormat="1">
      <c r="A662" s="58" t="s">
        <v>907</v>
      </c>
      <c r="D662" s="58" t="s">
        <v>654</v>
      </c>
      <c r="F662" s="78">
        <v>1</v>
      </c>
      <c r="H662" s="107">
        <f>H415/$F$415</f>
        <v>0.34380130494917083</v>
      </c>
      <c r="I662" s="107">
        <f t="shared" ref="I662:AE662" si="279">I415/$F$415</f>
        <v>0.36015362760499087</v>
      </c>
      <c r="J662" s="107">
        <f t="shared" si="279"/>
        <v>0.29604506744583831</v>
      </c>
      <c r="K662" s="107">
        <f t="shared" si="279"/>
        <v>0</v>
      </c>
      <c r="L662" s="107">
        <f t="shared" si="279"/>
        <v>0</v>
      </c>
      <c r="M662" s="107">
        <f t="shared" si="279"/>
        <v>0</v>
      </c>
      <c r="N662" s="107">
        <f t="shared" si="279"/>
        <v>0</v>
      </c>
      <c r="O662" s="107">
        <f t="shared" si="279"/>
        <v>0</v>
      </c>
      <c r="P662" s="107">
        <f t="shared" si="279"/>
        <v>0</v>
      </c>
      <c r="Q662" s="107">
        <f t="shared" si="279"/>
        <v>0</v>
      </c>
      <c r="R662" s="107">
        <f t="shared" si="279"/>
        <v>0</v>
      </c>
      <c r="S662" s="107">
        <f t="shared" si="279"/>
        <v>0</v>
      </c>
      <c r="T662" s="107">
        <f t="shared" si="279"/>
        <v>0</v>
      </c>
      <c r="U662" s="107">
        <f t="shared" si="279"/>
        <v>0</v>
      </c>
      <c r="V662" s="107">
        <f t="shared" si="279"/>
        <v>0</v>
      </c>
      <c r="W662" s="107">
        <f t="shared" si="279"/>
        <v>0</v>
      </c>
      <c r="X662" s="107">
        <f t="shared" si="279"/>
        <v>0</v>
      </c>
      <c r="Y662" s="107">
        <f t="shared" si="279"/>
        <v>0</v>
      </c>
      <c r="Z662" s="107">
        <f t="shared" si="279"/>
        <v>0</v>
      </c>
      <c r="AA662" s="107">
        <f t="shared" si="279"/>
        <v>0</v>
      </c>
      <c r="AB662" s="107">
        <f t="shared" si="279"/>
        <v>0</v>
      </c>
      <c r="AC662" s="107">
        <f t="shared" si="279"/>
        <v>0</v>
      </c>
      <c r="AD662" s="107">
        <f t="shared" si="279"/>
        <v>0</v>
      </c>
      <c r="AE662" s="107">
        <f t="shared" si="279"/>
        <v>0</v>
      </c>
      <c r="AF662" s="161">
        <f t="shared" si="267"/>
        <v>1</v>
      </c>
      <c r="AG662" s="90" t="str">
        <f t="shared" si="268"/>
        <v>ok</v>
      </c>
    </row>
    <row r="663" spans="1:33" s="58" customFormat="1">
      <c r="A663" s="58" t="s">
        <v>104</v>
      </c>
      <c r="D663" s="58" t="s">
        <v>666</v>
      </c>
      <c r="F663" s="78">
        <v>1</v>
      </c>
      <c r="H663" s="200">
        <f>H450/$F$450</f>
        <v>0</v>
      </c>
      <c r="I663" s="200">
        <f t="shared" ref="I663:AE663" si="280">I450/$F$450</f>
        <v>0</v>
      </c>
      <c r="J663" s="200">
        <f t="shared" si="280"/>
        <v>0</v>
      </c>
      <c r="K663" s="200">
        <f t="shared" si="280"/>
        <v>0</v>
      </c>
      <c r="L663" s="200">
        <f t="shared" si="280"/>
        <v>0</v>
      </c>
      <c r="M663" s="200">
        <f t="shared" si="280"/>
        <v>0</v>
      </c>
      <c r="N663" s="200">
        <f t="shared" si="280"/>
        <v>1</v>
      </c>
      <c r="O663" s="200">
        <f t="shared" si="280"/>
        <v>0</v>
      </c>
      <c r="P663" s="200">
        <f t="shared" si="280"/>
        <v>0</v>
      </c>
      <c r="Q663" s="200">
        <f t="shared" si="280"/>
        <v>0</v>
      </c>
      <c r="R663" s="200">
        <f t="shared" si="280"/>
        <v>0</v>
      </c>
      <c r="S663" s="200">
        <f t="shared" si="280"/>
        <v>0</v>
      </c>
      <c r="T663" s="200">
        <f t="shared" si="280"/>
        <v>0</v>
      </c>
      <c r="U663" s="200">
        <f t="shared" si="280"/>
        <v>0</v>
      </c>
      <c r="V663" s="200">
        <f t="shared" si="280"/>
        <v>0</v>
      </c>
      <c r="W663" s="200">
        <f t="shared" si="280"/>
        <v>0</v>
      </c>
      <c r="X663" s="200">
        <f t="shared" si="280"/>
        <v>0</v>
      </c>
      <c r="Y663" s="200">
        <f t="shared" si="280"/>
        <v>0</v>
      </c>
      <c r="Z663" s="200">
        <f t="shared" si="280"/>
        <v>0</v>
      </c>
      <c r="AA663" s="200">
        <f t="shared" si="280"/>
        <v>0</v>
      </c>
      <c r="AB663" s="200">
        <f t="shared" si="280"/>
        <v>0</v>
      </c>
      <c r="AC663" s="200">
        <f t="shared" si="280"/>
        <v>0</v>
      </c>
      <c r="AD663" s="200">
        <f t="shared" si="280"/>
        <v>0</v>
      </c>
      <c r="AE663" s="200">
        <f t="shared" si="280"/>
        <v>0</v>
      </c>
      <c r="AF663" s="161">
        <f t="shared" si="267"/>
        <v>1</v>
      </c>
      <c r="AG663" s="90" t="str">
        <f t="shared" si="268"/>
        <v>ok</v>
      </c>
    </row>
    <row r="664" spans="1:33" s="58" customFormat="1">
      <c r="A664" s="58" t="s">
        <v>107</v>
      </c>
      <c r="D664" s="58" t="s">
        <v>64</v>
      </c>
      <c r="F664" s="78">
        <v>1</v>
      </c>
      <c r="H664" s="107">
        <f>H465/$F$465</f>
        <v>0</v>
      </c>
      <c r="I664" s="107">
        <f t="shared" ref="I664:AE664" si="281">I465/$F$465</f>
        <v>0</v>
      </c>
      <c r="J664" s="107">
        <f t="shared" si="281"/>
        <v>0</v>
      </c>
      <c r="K664" s="107">
        <f t="shared" si="281"/>
        <v>0</v>
      </c>
      <c r="L664" s="107">
        <f t="shared" si="281"/>
        <v>0</v>
      </c>
      <c r="M664" s="107">
        <f t="shared" si="281"/>
        <v>0</v>
      </c>
      <c r="N664" s="107">
        <f t="shared" si="281"/>
        <v>0</v>
      </c>
      <c r="O664" s="107">
        <f t="shared" si="281"/>
        <v>0</v>
      </c>
      <c r="P664" s="107">
        <f t="shared" si="281"/>
        <v>0</v>
      </c>
      <c r="Q664" s="107">
        <f t="shared" si="281"/>
        <v>0</v>
      </c>
      <c r="R664" s="107">
        <f t="shared" si="281"/>
        <v>0.18554529987466303</v>
      </c>
      <c r="S664" s="107">
        <f t="shared" si="281"/>
        <v>0</v>
      </c>
      <c r="T664" s="107">
        <f t="shared" si="281"/>
        <v>0.10080219959016412</v>
      </c>
      <c r="U664" s="107">
        <f t="shared" si="281"/>
        <v>0.15321891331113965</v>
      </c>
      <c r="V664" s="107">
        <f t="shared" si="281"/>
        <v>3.2384755745282698E-2</v>
      </c>
      <c r="W664" s="107">
        <f t="shared" si="281"/>
        <v>4.7918067768662496E-2</v>
      </c>
      <c r="X664" s="107">
        <f t="shared" si="281"/>
        <v>1.3016174524178213E-2</v>
      </c>
      <c r="Y664" s="107">
        <f t="shared" si="281"/>
        <v>9.1028922947056397E-3</v>
      </c>
      <c r="Z664" s="107">
        <f t="shared" si="281"/>
        <v>4.5206665161972373E-3</v>
      </c>
      <c r="AA664" s="107">
        <f t="shared" si="281"/>
        <v>0.43912250251661644</v>
      </c>
      <c r="AB664" s="107">
        <f t="shared" si="281"/>
        <v>1.436852785839046E-2</v>
      </c>
      <c r="AC664" s="107">
        <f t="shared" si="281"/>
        <v>0</v>
      </c>
      <c r="AD664" s="107">
        <f t="shared" si="281"/>
        <v>0</v>
      </c>
      <c r="AE664" s="107">
        <f t="shared" si="281"/>
        <v>0</v>
      </c>
      <c r="AF664" s="161">
        <f t="shared" si="267"/>
        <v>1</v>
      </c>
      <c r="AG664" s="90" t="str">
        <f t="shared" si="268"/>
        <v>ok</v>
      </c>
    </row>
    <row r="665" spans="1:33" s="58" customFormat="1">
      <c r="A665" s="58" t="s">
        <v>109</v>
      </c>
      <c r="D665" s="58" t="s">
        <v>73</v>
      </c>
      <c r="F665" s="78">
        <v>1</v>
      </c>
      <c r="H665" s="107">
        <f>H484/$F$484</f>
        <v>0</v>
      </c>
      <c r="I665" s="107">
        <f t="shared" ref="I665:AE665" si="282">I484/$F$484</f>
        <v>0</v>
      </c>
      <c r="J665" s="107">
        <f t="shared" si="282"/>
        <v>0</v>
      </c>
      <c r="K665" s="107">
        <f t="shared" si="282"/>
        <v>0</v>
      </c>
      <c r="L665" s="107">
        <f t="shared" si="282"/>
        <v>0</v>
      </c>
      <c r="M665" s="107">
        <f t="shared" si="282"/>
        <v>0</v>
      </c>
      <c r="N665" s="107">
        <f t="shared" si="282"/>
        <v>0</v>
      </c>
      <c r="O665" s="107">
        <f t="shared" si="282"/>
        <v>0</v>
      </c>
      <c r="P665" s="107">
        <f t="shared" si="282"/>
        <v>0</v>
      </c>
      <c r="Q665" s="107">
        <f t="shared" si="282"/>
        <v>0</v>
      </c>
      <c r="R665" s="107">
        <f t="shared" si="282"/>
        <v>6.0835060559927122E-2</v>
      </c>
      <c r="S665" s="107">
        <f t="shared" si="282"/>
        <v>0</v>
      </c>
      <c r="T665" s="107">
        <f t="shared" si="282"/>
        <v>0.27464504016775193</v>
      </c>
      <c r="U665" s="107">
        <f t="shared" si="282"/>
        <v>0.41213682529811013</v>
      </c>
      <c r="V665" s="107">
        <f t="shared" si="282"/>
        <v>9.1692831736232633E-2</v>
      </c>
      <c r="W665" s="107">
        <f t="shared" si="282"/>
        <v>0.13485307232167992</v>
      </c>
      <c r="X665" s="107">
        <f t="shared" si="282"/>
        <v>1.3980846214830438E-2</v>
      </c>
      <c r="Y665" s="107">
        <f t="shared" si="282"/>
        <v>9.7775377124854224E-3</v>
      </c>
      <c r="Z665" s="107">
        <f t="shared" si="282"/>
        <v>0</v>
      </c>
      <c r="AA665" s="107">
        <f t="shared" si="282"/>
        <v>0</v>
      </c>
      <c r="AB665" s="107">
        <f t="shared" si="282"/>
        <v>2.0787859889824342E-3</v>
      </c>
      <c r="AC665" s="107">
        <f t="shared" si="282"/>
        <v>0</v>
      </c>
      <c r="AD665" s="107">
        <f t="shared" si="282"/>
        <v>0</v>
      </c>
      <c r="AE665" s="107">
        <f t="shared" si="282"/>
        <v>0</v>
      </c>
      <c r="AF665" s="161">
        <f t="shared" si="267"/>
        <v>1</v>
      </c>
      <c r="AG665" s="90" t="str">
        <f t="shared" si="268"/>
        <v>ok</v>
      </c>
    </row>
    <row r="666" spans="1:33" s="58" customFormat="1">
      <c r="A666" s="58" t="s">
        <v>846</v>
      </c>
      <c r="D666" s="58" t="s">
        <v>664</v>
      </c>
      <c r="F666" s="78">
        <v>1</v>
      </c>
      <c r="H666" s="107">
        <f>H516/$F$516</f>
        <v>0.11632789589502381</v>
      </c>
      <c r="I666" s="107">
        <f t="shared" ref="I666:AE666" si="283">I516/$F$516</f>
        <v>0.12186083384541734</v>
      </c>
      <c r="J666" s="107">
        <f t="shared" si="283"/>
        <v>0.10016919450368669</v>
      </c>
      <c r="K666" s="107">
        <f t="shared" si="283"/>
        <v>0.25272479827938532</v>
      </c>
      <c r="L666" s="107">
        <f t="shared" si="283"/>
        <v>0</v>
      </c>
      <c r="M666" s="107">
        <f t="shared" si="283"/>
        <v>0</v>
      </c>
      <c r="N666" s="107">
        <f t="shared" si="283"/>
        <v>5.9942509392452215E-2</v>
      </c>
      <c r="O666" s="107">
        <f t="shared" si="283"/>
        <v>0</v>
      </c>
      <c r="P666" s="107">
        <f t="shared" si="283"/>
        <v>0</v>
      </c>
      <c r="Q666" s="107">
        <f t="shared" si="283"/>
        <v>0</v>
      </c>
      <c r="R666" s="107">
        <f t="shared" si="283"/>
        <v>3.7538024885236762E-2</v>
      </c>
      <c r="S666" s="107">
        <f t="shared" si="283"/>
        <v>0</v>
      </c>
      <c r="T666" s="107">
        <f t="shared" si="283"/>
        <v>3.5502162101832983E-2</v>
      </c>
      <c r="U666" s="107">
        <f t="shared" si="283"/>
        <v>5.3630282693448238E-2</v>
      </c>
      <c r="V666" s="107">
        <f t="shared" si="283"/>
        <v>1.1622015641304991E-2</v>
      </c>
      <c r="W666" s="107">
        <f t="shared" si="283"/>
        <v>1.7145214201999007E-2</v>
      </c>
      <c r="X666" s="107">
        <f t="shared" si="283"/>
        <v>3.2407646065037688E-3</v>
      </c>
      <c r="Y666" s="107">
        <f t="shared" si="283"/>
        <v>2.2664363566038182E-3</v>
      </c>
      <c r="Z666" s="107">
        <f t="shared" si="283"/>
        <v>8.2189206949956968E-4</v>
      </c>
      <c r="AA666" s="107">
        <f t="shared" si="283"/>
        <v>7.9835860721885032E-2</v>
      </c>
      <c r="AB666" s="107">
        <f t="shared" si="283"/>
        <v>2.7423108292161992E-3</v>
      </c>
      <c r="AC666" s="107">
        <f t="shared" si="283"/>
        <v>8.2092269507994184E-2</v>
      </c>
      <c r="AD666" s="107">
        <f t="shared" si="283"/>
        <v>2.253753446851009E-2</v>
      </c>
      <c r="AE666" s="107">
        <f t="shared" si="283"/>
        <v>0</v>
      </c>
      <c r="AF666" s="161">
        <f t="shared" si="267"/>
        <v>1</v>
      </c>
      <c r="AG666" s="90" t="str">
        <f t="shared" si="268"/>
        <v>ok</v>
      </c>
    </row>
    <row r="667" spans="1:33" s="58" customFormat="1">
      <c r="A667" s="58" t="s">
        <v>957</v>
      </c>
      <c r="D667" s="58" t="s">
        <v>958</v>
      </c>
      <c r="F667" s="78">
        <v>1</v>
      </c>
      <c r="H667" s="107">
        <f>H60/$F$60</f>
        <v>0.19283906465573769</v>
      </c>
      <c r="I667" s="107">
        <f t="shared" ref="I667:AE667" si="284">I60/$F$60</f>
        <v>0.20201112584486958</v>
      </c>
      <c r="J667" s="107">
        <f t="shared" si="284"/>
        <v>0.16605246425879791</v>
      </c>
      <c r="K667" s="107">
        <f t="shared" si="284"/>
        <v>0</v>
      </c>
      <c r="L667" s="107">
        <f t="shared" si="284"/>
        <v>0</v>
      </c>
      <c r="M667" s="107">
        <f t="shared" si="284"/>
        <v>0</v>
      </c>
      <c r="N667" s="107">
        <f t="shared" si="284"/>
        <v>0.10758568985889098</v>
      </c>
      <c r="O667" s="107">
        <f t="shared" si="284"/>
        <v>0</v>
      </c>
      <c r="P667" s="107">
        <f t="shared" si="284"/>
        <v>0</v>
      </c>
      <c r="Q667" s="107">
        <f t="shared" si="284"/>
        <v>0</v>
      </c>
      <c r="R667" s="107">
        <f t="shared" si="284"/>
        <v>3.7143345726016942E-2</v>
      </c>
      <c r="S667" s="107">
        <f t="shared" si="284"/>
        <v>0</v>
      </c>
      <c r="T667" s="107">
        <f t="shared" si="284"/>
        <v>6.3518941758240924E-2</v>
      </c>
      <c r="U667" s="107">
        <f t="shared" si="284"/>
        <v>0.10108224427068532</v>
      </c>
      <c r="V667" s="107">
        <f t="shared" si="284"/>
        <v>1.7461595794508913E-2</v>
      </c>
      <c r="W667" s="107">
        <f t="shared" si="284"/>
        <v>2.6535619961911242E-2</v>
      </c>
      <c r="X667" s="107">
        <f t="shared" si="284"/>
        <v>2.4137193656131796E-2</v>
      </c>
      <c r="Y667" s="107">
        <f t="shared" si="284"/>
        <v>1.6880403204496217E-2</v>
      </c>
      <c r="Z667" s="107">
        <f t="shared" si="284"/>
        <v>8.383123855135349E-3</v>
      </c>
      <c r="AA667" s="107">
        <f t="shared" si="284"/>
        <v>9.7241895151196339E-3</v>
      </c>
      <c r="AB667" s="107">
        <f t="shared" si="284"/>
        <v>2.6644997639457487E-2</v>
      </c>
      <c r="AC667" s="107">
        <f t="shared" si="284"/>
        <v>0</v>
      </c>
      <c r="AD667" s="107">
        <f t="shared" si="284"/>
        <v>0</v>
      </c>
      <c r="AE667" s="107">
        <f t="shared" si="284"/>
        <v>0</v>
      </c>
      <c r="AF667" s="161">
        <f t="shared" si="267"/>
        <v>1</v>
      </c>
      <c r="AG667" s="90" t="str">
        <f t="shared" si="268"/>
        <v>ok</v>
      </c>
    </row>
    <row r="668" spans="1:33" s="58" customFormat="1">
      <c r="A668" s="58" t="s">
        <v>200</v>
      </c>
      <c r="D668" s="58" t="s">
        <v>201</v>
      </c>
      <c r="F668" s="78">
        <v>1</v>
      </c>
      <c r="H668" s="107">
        <f>H29/$F$29</f>
        <v>0.34380130494917083</v>
      </c>
      <c r="I668" s="107">
        <f t="shared" ref="I668:AE668" si="285">I29/$F$29</f>
        <v>0.36015362760499087</v>
      </c>
      <c r="J668" s="107">
        <f t="shared" si="285"/>
        <v>0.29604506744583842</v>
      </c>
      <c r="K668" s="107">
        <f t="shared" si="285"/>
        <v>0</v>
      </c>
      <c r="L668" s="107">
        <f t="shared" si="285"/>
        <v>0</v>
      </c>
      <c r="M668" s="107">
        <f t="shared" si="285"/>
        <v>0</v>
      </c>
      <c r="N668" s="107">
        <f t="shared" si="285"/>
        <v>0</v>
      </c>
      <c r="O668" s="107">
        <f t="shared" si="285"/>
        <v>0</v>
      </c>
      <c r="P668" s="107">
        <f t="shared" si="285"/>
        <v>0</v>
      </c>
      <c r="Q668" s="107">
        <f t="shared" si="285"/>
        <v>0</v>
      </c>
      <c r="R668" s="107">
        <f t="shared" si="285"/>
        <v>0</v>
      </c>
      <c r="S668" s="107">
        <f t="shared" si="285"/>
        <v>0</v>
      </c>
      <c r="T668" s="107">
        <f t="shared" si="285"/>
        <v>0</v>
      </c>
      <c r="U668" s="107">
        <f t="shared" si="285"/>
        <v>0</v>
      </c>
      <c r="V668" s="107">
        <f t="shared" si="285"/>
        <v>0</v>
      </c>
      <c r="W668" s="107">
        <f t="shared" si="285"/>
        <v>0</v>
      </c>
      <c r="X668" s="107">
        <f t="shared" si="285"/>
        <v>0</v>
      </c>
      <c r="Y668" s="107">
        <f t="shared" si="285"/>
        <v>0</v>
      </c>
      <c r="Z668" s="107">
        <f t="shared" si="285"/>
        <v>0</v>
      </c>
      <c r="AA668" s="107">
        <f t="shared" si="285"/>
        <v>0</v>
      </c>
      <c r="AB668" s="107">
        <f t="shared" si="285"/>
        <v>0</v>
      </c>
      <c r="AC668" s="107">
        <f t="shared" si="285"/>
        <v>0</v>
      </c>
      <c r="AD668" s="107">
        <f t="shared" si="285"/>
        <v>0</v>
      </c>
      <c r="AE668" s="107">
        <f t="shared" si="285"/>
        <v>0</v>
      </c>
      <c r="AF668" s="161">
        <f t="shared" si="267"/>
        <v>1</v>
      </c>
      <c r="AG668" s="90" t="str">
        <f t="shared" si="268"/>
        <v>ok</v>
      </c>
    </row>
    <row r="669" spans="1:33" s="58" customFormat="1">
      <c r="A669" s="58" t="s">
        <v>936</v>
      </c>
      <c r="D669" s="58" t="s">
        <v>937</v>
      </c>
      <c r="F669" s="78">
        <v>1</v>
      </c>
      <c r="H669" s="107">
        <f>H15/$F$15</f>
        <v>0.19283906465573772</v>
      </c>
      <c r="I669" s="107">
        <f t="shared" ref="I669:AE669" si="286">I15/$F$15</f>
        <v>0.20201112584486958</v>
      </c>
      <c r="J669" s="107">
        <f t="shared" si="286"/>
        <v>0.16605246425879791</v>
      </c>
      <c r="K669" s="107">
        <f t="shared" si="286"/>
        <v>0</v>
      </c>
      <c r="L669" s="107">
        <f t="shared" si="286"/>
        <v>0</v>
      </c>
      <c r="M669" s="107">
        <f t="shared" si="286"/>
        <v>0</v>
      </c>
      <c r="N669" s="107">
        <f t="shared" si="286"/>
        <v>0.10758568985889098</v>
      </c>
      <c r="O669" s="107">
        <f t="shared" si="286"/>
        <v>0</v>
      </c>
      <c r="P669" s="107">
        <f t="shared" si="286"/>
        <v>0</v>
      </c>
      <c r="Q669" s="107">
        <f t="shared" si="286"/>
        <v>0</v>
      </c>
      <c r="R669" s="107">
        <f t="shared" si="286"/>
        <v>3.7143345726016942E-2</v>
      </c>
      <c r="S669" s="107">
        <f t="shared" si="286"/>
        <v>0</v>
      </c>
      <c r="T669" s="107">
        <f t="shared" si="286"/>
        <v>6.3518941758240924E-2</v>
      </c>
      <c r="U669" s="107">
        <f t="shared" si="286"/>
        <v>0.10108224427068532</v>
      </c>
      <c r="V669" s="107">
        <f t="shared" si="286"/>
        <v>1.7461595794508913E-2</v>
      </c>
      <c r="W669" s="107">
        <f t="shared" si="286"/>
        <v>2.6535619961911242E-2</v>
      </c>
      <c r="X669" s="107">
        <f t="shared" si="286"/>
        <v>2.4137193656131796E-2</v>
      </c>
      <c r="Y669" s="107">
        <f t="shared" si="286"/>
        <v>1.6880403204496217E-2</v>
      </c>
      <c r="Z669" s="107">
        <f t="shared" si="286"/>
        <v>8.3831238551353472E-3</v>
      </c>
      <c r="AA669" s="107">
        <f t="shared" si="286"/>
        <v>9.7241895151196339E-3</v>
      </c>
      <c r="AB669" s="107">
        <f t="shared" si="286"/>
        <v>2.6644997639457487E-2</v>
      </c>
      <c r="AC669" s="107">
        <f t="shared" si="286"/>
        <v>0</v>
      </c>
      <c r="AD669" s="107">
        <f t="shared" si="286"/>
        <v>0</v>
      </c>
      <c r="AE669" s="107">
        <f t="shared" si="286"/>
        <v>0</v>
      </c>
      <c r="AF669" s="161">
        <f t="shared" si="267"/>
        <v>1</v>
      </c>
      <c r="AG669" s="90" t="str">
        <f t="shared" si="268"/>
        <v>ok</v>
      </c>
    </row>
    <row r="670" spans="1:33" s="58" customFormat="1">
      <c r="W670" s="74"/>
    </row>
  </sheetData>
  <autoFilter ref="C2:D669"/>
  <mergeCells count="4">
    <mergeCell ref="V3:W3"/>
    <mergeCell ref="X3:Y3"/>
    <mergeCell ref="H3:J3"/>
    <mergeCell ref="S3:U3"/>
  </mergeCells>
  <phoneticPr fontId="0" type="noConversion"/>
  <printOptions headings="1"/>
  <pageMargins left="0.25" right="0.25" top="1.25" bottom="0.5" header="0.5" footer="0.3"/>
  <pageSetup scale="38" fitToWidth="2" pageOrder="overThenDown" orientation="landscape" horizontalDpi="300" verticalDpi="300" r:id="rId1"/>
  <headerFooter alignWithMargins="0">
    <oddHeader>&amp;C&amp;"Times New Roman,Bold"LOUISVILLE GAS AND ELECTRIC COMPANY
Cost of Service Study
Functional Assignment and Classification
12 Months Ended 
June 30, 2018
&amp;R&amp;"Times New Roman,Bold"&amp;12Exhibit WSS-22
Page &amp;P of &amp;N</oddHeader>
  </headerFooter>
  <rowBreaks count="14" manualBreakCount="14">
    <brk id="54" max="16383" man="1"/>
    <brk id="90" max="16383" man="1"/>
    <brk id="141" max="16383" man="1"/>
    <brk id="196" max="16383" man="1"/>
    <brk id="241" max="16383" man="1"/>
    <brk id="280" max="16383" man="1"/>
    <brk id="312" max="30" man="1"/>
    <brk id="360" max="16383" man="1"/>
    <brk id="404" max="16383" man="1"/>
    <brk id="435" max="16383" man="1"/>
    <brk id="469" max="16383" man="1"/>
    <brk id="520" max="16383" man="1"/>
    <brk id="566" max="16383" man="1"/>
    <brk id="612" max="16383" man="1"/>
  </rowBreaks>
  <colBreaks count="2" manualBreakCount="2">
    <brk id="17" max="666" man="1"/>
    <brk id="23" max="6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B1244"/>
  <sheetViews>
    <sheetView view="pageBreakPreview" zoomScale="80" zoomScaleNormal="80" zoomScaleSheetLayoutView="80" workbookViewId="0">
      <pane xSplit="6" ySplit="4" topLeftCell="AA1019" activePane="bottomRight" state="frozen"/>
      <selection pane="topRight" activeCell="G1" sqref="G1"/>
      <selection pane="bottomLeft" activeCell="A5" sqref="A5"/>
      <selection pane="bottomRight" activeCell="F976" sqref="F976:F977"/>
    </sheetView>
  </sheetViews>
  <sheetFormatPr defaultColWidth="9.140625" defaultRowHeight="14.25"/>
  <cols>
    <col min="1" max="1" width="7.7109375" style="58" customWidth="1"/>
    <col min="2" max="2" width="33" style="58" customWidth="1"/>
    <col min="3" max="3" width="12.5703125" style="58" customWidth="1"/>
    <col min="4" max="4" width="11.85546875" style="58" customWidth="1"/>
    <col min="5" max="5" width="17.28515625" style="58" bestFit="1" customWidth="1"/>
    <col min="6" max="6" width="18.28515625" style="58" bestFit="1" customWidth="1"/>
    <col min="7" max="7" width="18.28515625" style="58" customWidth="1"/>
    <col min="8" max="8" width="22.42578125" style="58" customWidth="1"/>
    <col min="9" max="11" width="18.28515625" style="58" customWidth="1"/>
    <col min="12" max="13" width="18.28515625" style="58" hidden="1" customWidth="1"/>
    <col min="14" max="14" width="18.28515625" style="58" customWidth="1"/>
    <col min="15" max="15" width="19" style="58" customWidth="1"/>
    <col min="16" max="16" width="19" style="58" bestFit="1" customWidth="1"/>
    <col min="17" max="17" width="23.28515625" style="58" customWidth="1"/>
    <col min="18" max="18" width="23.140625" style="58" bestFit="1" customWidth="1"/>
    <col min="19" max="20" width="20.28515625" style="58" bestFit="1" customWidth="1"/>
    <col min="21" max="21" width="18.28515625" style="58" customWidth="1"/>
    <col min="22" max="23" width="18.28515625" style="58" hidden="1" customWidth="1"/>
    <col min="24" max="24" width="15" style="42" hidden="1" customWidth="1"/>
    <col min="25" max="25" width="15.28515625" style="42" hidden="1" customWidth="1"/>
    <col min="26" max="26" width="15.7109375" style="42" hidden="1" customWidth="1"/>
    <col min="27" max="27" width="22.7109375" style="42" customWidth="1"/>
    <col min="28" max="28" width="10.7109375" style="42" customWidth="1"/>
    <col min="29" max="29" width="18.5703125" style="42" customWidth="1"/>
    <col min="30" max="32" width="9.140625" style="42"/>
    <col min="33" max="33" width="7.42578125" style="42" customWidth="1"/>
    <col min="34" max="36" width="20.7109375" style="42" customWidth="1"/>
    <col min="37" max="16384" width="9.140625" style="42"/>
  </cols>
  <sheetData>
    <row r="2" spans="1:29" s="90" customFormat="1" hidden="1">
      <c r="D2" s="90">
        <v>1</v>
      </c>
      <c r="E2" s="90">
        <f t="shared" ref="E2:AB2" si="0">+D2+1</f>
        <v>2</v>
      </c>
      <c r="F2" s="90">
        <f t="shared" si="0"/>
        <v>3</v>
      </c>
      <c r="G2" s="90">
        <f t="shared" si="0"/>
        <v>4</v>
      </c>
      <c r="H2" s="90">
        <f t="shared" si="0"/>
        <v>5</v>
      </c>
      <c r="I2" s="90">
        <f t="shared" si="0"/>
        <v>6</v>
      </c>
      <c r="J2" s="90">
        <f t="shared" si="0"/>
        <v>7</v>
      </c>
      <c r="K2" s="90">
        <f>+J2+1</f>
        <v>8</v>
      </c>
      <c r="L2" s="90">
        <f t="shared" si="0"/>
        <v>9</v>
      </c>
      <c r="M2" s="90">
        <f t="shared" si="0"/>
        <v>10</v>
      </c>
      <c r="N2" s="90">
        <f t="shared" si="0"/>
        <v>11</v>
      </c>
      <c r="O2" s="90">
        <f t="shared" si="0"/>
        <v>12</v>
      </c>
      <c r="P2" s="90">
        <f t="shared" si="0"/>
        <v>13</v>
      </c>
      <c r="Q2" s="90">
        <f t="shared" si="0"/>
        <v>14</v>
      </c>
      <c r="R2" s="90">
        <f t="shared" si="0"/>
        <v>15</v>
      </c>
      <c r="S2" s="90">
        <f>R2+1</f>
        <v>16</v>
      </c>
      <c r="T2" s="90">
        <f t="shared" si="0"/>
        <v>17</v>
      </c>
      <c r="U2" s="90">
        <f>+T2+1</f>
        <v>18</v>
      </c>
      <c r="V2" s="90">
        <f t="shared" si="0"/>
        <v>19</v>
      </c>
      <c r="W2" s="90">
        <f>+V2+1</f>
        <v>20</v>
      </c>
      <c r="X2" s="90">
        <f t="shared" si="0"/>
        <v>21</v>
      </c>
      <c r="Y2" s="90">
        <f t="shared" si="0"/>
        <v>22</v>
      </c>
      <c r="Z2" s="90">
        <f t="shared" si="0"/>
        <v>23</v>
      </c>
      <c r="AA2" s="90">
        <f t="shared" si="0"/>
        <v>24</v>
      </c>
      <c r="AB2" s="90">
        <f t="shared" si="0"/>
        <v>25</v>
      </c>
    </row>
    <row r="3" spans="1:29" s="58" customFormat="1" ht="29.25" customHeight="1">
      <c r="A3" s="63"/>
      <c r="B3" s="63"/>
      <c r="C3" s="63"/>
      <c r="D3" s="70"/>
      <c r="E3" s="131" t="s">
        <v>1089</v>
      </c>
      <c r="F3" s="132" t="s">
        <v>922</v>
      </c>
      <c r="G3" s="69" t="s">
        <v>204</v>
      </c>
      <c r="H3" s="69" t="s">
        <v>1289</v>
      </c>
      <c r="I3" s="69" t="s">
        <v>1317</v>
      </c>
      <c r="J3" s="70" t="s">
        <v>1175</v>
      </c>
      <c r="K3" s="70" t="s">
        <v>1175</v>
      </c>
      <c r="L3" s="69" t="s">
        <v>185</v>
      </c>
      <c r="M3" s="70" t="s">
        <v>185</v>
      </c>
      <c r="N3" s="69" t="s">
        <v>1273</v>
      </c>
      <c r="O3" s="70" t="s">
        <v>1273</v>
      </c>
      <c r="P3" s="70" t="s">
        <v>1176</v>
      </c>
      <c r="Q3" s="69" t="s">
        <v>592</v>
      </c>
      <c r="R3" s="69" t="s">
        <v>592</v>
      </c>
      <c r="S3" s="69" t="s">
        <v>1086</v>
      </c>
      <c r="T3" s="70" t="s">
        <v>1086</v>
      </c>
      <c r="U3" s="69" t="s">
        <v>918</v>
      </c>
      <c r="V3" s="69" t="s">
        <v>185</v>
      </c>
      <c r="W3" s="69" t="s">
        <v>185</v>
      </c>
      <c r="X3" s="70" t="s">
        <v>185</v>
      </c>
      <c r="Y3" s="70" t="s">
        <v>185</v>
      </c>
      <c r="Z3" s="70" t="s">
        <v>185</v>
      </c>
      <c r="AA3" s="133"/>
      <c r="AB3" s="63"/>
    </row>
    <row r="4" spans="1:29" s="58" customFormat="1" ht="15.75" thickBot="1">
      <c r="A4" s="134" t="s">
        <v>925</v>
      </c>
      <c r="B4" s="134"/>
      <c r="C4" s="135" t="s">
        <v>344</v>
      </c>
      <c r="D4" s="136" t="s">
        <v>926</v>
      </c>
      <c r="E4" s="136" t="s">
        <v>927</v>
      </c>
      <c r="F4" s="71" t="s">
        <v>928</v>
      </c>
      <c r="G4" s="71" t="s">
        <v>1188</v>
      </c>
      <c r="H4" s="71" t="s">
        <v>589</v>
      </c>
      <c r="I4" s="71"/>
      <c r="J4" s="71" t="s">
        <v>590</v>
      </c>
      <c r="K4" s="71" t="s">
        <v>591</v>
      </c>
      <c r="L4" s="71"/>
      <c r="M4" s="71"/>
      <c r="N4" s="71" t="s">
        <v>590</v>
      </c>
      <c r="O4" s="71" t="s">
        <v>591</v>
      </c>
      <c r="P4" s="71" t="s">
        <v>1130</v>
      </c>
      <c r="Q4" s="71" t="s">
        <v>1293</v>
      </c>
      <c r="R4" s="71" t="s">
        <v>1294</v>
      </c>
      <c r="S4" s="71" t="s">
        <v>1240</v>
      </c>
      <c r="T4" s="71" t="s">
        <v>1177</v>
      </c>
      <c r="U4" s="71" t="s">
        <v>593</v>
      </c>
      <c r="V4" s="71"/>
      <c r="W4" s="71"/>
      <c r="X4" s="71"/>
      <c r="Y4" s="71"/>
      <c r="Z4" s="71"/>
      <c r="AA4" s="71" t="s">
        <v>932</v>
      </c>
      <c r="AB4" s="71" t="s">
        <v>933</v>
      </c>
    </row>
    <row r="6" spans="1:29" ht="15">
      <c r="A6" s="63" t="s">
        <v>934</v>
      </c>
    </row>
    <row r="8" spans="1:29" ht="15">
      <c r="A8" s="63" t="s">
        <v>364</v>
      </c>
    </row>
    <row r="9" spans="1:29">
      <c r="A9" s="66" t="s">
        <v>359</v>
      </c>
      <c r="C9" s="58" t="s">
        <v>960</v>
      </c>
      <c r="D9" s="58" t="s">
        <v>365</v>
      </c>
      <c r="E9" s="58" t="s">
        <v>869</v>
      </c>
      <c r="F9" s="73">
        <f>VLOOKUP(C9,'Functional Assignment'!$C$2:$AP$780,'Functional Assignment'!$H$2,)</f>
        <v>834776532.70339584</v>
      </c>
      <c r="G9" s="73">
        <f t="shared" ref="G9:P14" si="1">IF(VLOOKUP($E9,$D$6:$AN$1131,3,)=0,0,(VLOOKUP($E9,$D$6:$AN$1131,G$2,)/VLOOKUP($E9,$D$6:$AN$1131,3,))*$F9)</f>
        <v>376560086.7381584</v>
      </c>
      <c r="H9" s="73">
        <f t="shared" si="1"/>
        <v>95141309.793971509</v>
      </c>
      <c r="I9" s="73">
        <f t="shared" si="1"/>
        <v>8614216.0539370589</v>
      </c>
      <c r="J9" s="73">
        <f t="shared" si="1"/>
        <v>9625542.5964844245</v>
      </c>
      <c r="K9" s="73">
        <f t="shared" si="1"/>
        <v>113583945.80469789</v>
      </c>
      <c r="L9" s="73">
        <f t="shared" si="1"/>
        <v>0</v>
      </c>
      <c r="M9" s="73">
        <f t="shared" si="1"/>
        <v>0</v>
      </c>
      <c r="N9" s="73">
        <f t="shared" si="1"/>
        <v>100680854.93567187</v>
      </c>
      <c r="O9" s="73">
        <f t="shared" si="1"/>
        <v>63833082.402181625</v>
      </c>
      <c r="P9" s="73">
        <f t="shared" si="1"/>
        <v>57063017.061948314</v>
      </c>
      <c r="Q9" s="73">
        <f t="shared" ref="Q9:Z14" si="2">IF(VLOOKUP($E9,$D$6:$AN$1131,3,)=0,0,(VLOOKUP($E9,$D$6:$AN$1131,Q$2,)/VLOOKUP($E9,$D$6:$AN$1131,3,))*$F9)</f>
        <v>6522289.5315178307</v>
      </c>
      <c r="R9" s="73">
        <f t="shared" si="2"/>
        <v>2817601.9471324021</v>
      </c>
      <c r="S9" s="73">
        <f t="shared" si="2"/>
        <v>201109.69144815457</v>
      </c>
      <c r="T9" s="73">
        <f t="shared" si="2"/>
        <v>6506.3068955514082</v>
      </c>
      <c r="U9" s="73">
        <f t="shared" si="2"/>
        <v>126969.83935173864</v>
      </c>
      <c r="V9" s="73">
        <f t="shared" si="2"/>
        <v>0</v>
      </c>
      <c r="W9" s="73">
        <f t="shared" si="2"/>
        <v>0</v>
      </c>
      <c r="X9" s="60">
        <f t="shared" si="2"/>
        <v>0</v>
      </c>
      <c r="Y9" s="60">
        <f t="shared" si="2"/>
        <v>0</v>
      </c>
      <c r="Z9" s="60">
        <f t="shared" si="2"/>
        <v>0</v>
      </c>
      <c r="AA9" s="62">
        <f t="shared" ref="AA9:AA15" si="3">SUM(G9:Z9)</f>
        <v>834776532.7033968</v>
      </c>
      <c r="AB9" s="56" t="str">
        <f t="shared" ref="AB9:AB15" si="4">IF(ABS(F9-AA9)&lt;0.01,"ok","err")</f>
        <v>ok</v>
      </c>
      <c r="AC9" s="62">
        <f t="shared" ref="AC9:AC15" si="5">AA9-F9</f>
        <v>9.5367431640625E-7</v>
      </c>
    </row>
    <row r="10" spans="1:29">
      <c r="A10" s="66" t="s">
        <v>1202</v>
      </c>
      <c r="C10" s="58" t="s">
        <v>960</v>
      </c>
      <c r="D10" s="58" t="s">
        <v>366</v>
      </c>
      <c r="E10" s="58" t="s">
        <v>188</v>
      </c>
      <c r="F10" s="76">
        <f>VLOOKUP(C10,'Functional Assignment'!$C$2:$AP$780,'Functional Assignment'!$I$2,)</f>
        <v>874481254.62203681</v>
      </c>
      <c r="G10" s="76">
        <f t="shared" si="1"/>
        <v>394470524.97386068</v>
      </c>
      <c r="H10" s="76">
        <f t="shared" si="1"/>
        <v>99666543.913947806</v>
      </c>
      <c r="I10" s="76">
        <f t="shared" si="1"/>
        <v>9023936.5474696532</v>
      </c>
      <c r="J10" s="76">
        <f t="shared" si="1"/>
        <v>10083365.112016542</v>
      </c>
      <c r="K10" s="76">
        <f t="shared" si="1"/>
        <v>118986372.44933848</v>
      </c>
      <c r="L10" s="76">
        <f t="shared" si="1"/>
        <v>0</v>
      </c>
      <c r="M10" s="76">
        <f t="shared" si="1"/>
        <v>0</v>
      </c>
      <c r="N10" s="76">
        <f t="shared" si="1"/>
        <v>105469568.07163666</v>
      </c>
      <c r="O10" s="76">
        <f t="shared" si="1"/>
        <v>66869194.088000707</v>
      </c>
      <c r="P10" s="76">
        <f t="shared" si="1"/>
        <v>59777122.137406081</v>
      </c>
      <c r="Q10" s="76">
        <f t="shared" si="2"/>
        <v>6832511.1081631714</v>
      </c>
      <c r="R10" s="76">
        <f t="shared" si="2"/>
        <v>2951616.3778280271</v>
      </c>
      <c r="S10" s="76">
        <f t="shared" si="2"/>
        <v>210675.13089364726</v>
      </c>
      <c r="T10" s="76">
        <f t="shared" si="2"/>
        <v>6815.7682853782253</v>
      </c>
      <c r="U10" s="76">
        <f t="shared" si="2"/>
        <v>133008.94319092925</v>
      </c>
      <c r="V10" s="76">
        <f t="shared" si="2"/>
        <v>0</v>
      </c>
      <c r="W10" s="76">
        <f t="shared" si="2"/>
        <v>0</v>
      </c>
      <c r="X10" s="61">
        <f t="shared" si="2"/>
        <v>0</v>
      </c>
      <c r="Y10" s="61">
        <f t="shared" si="2"/>
        <v>0</v>
      </c>
      <c r="Z10" s="61">
        <f t="shared" si="2"/>
        <v>0</v>
      </c>
      <c r="AA10" s="61">
        <f t="shared" si="3"/>
        <v>874481254.62203765</v>
      </c>
      <c r="AB10" s="56" t="str">
        <f t="shared" si="4"/>
        <v>ok</v>
      </c>
      <c r="AC10" s="62">
        <f t="shared" si="5"/>
        <v>0</v>
      </c>
    </row>
    <row r="11" spans="1:29">
      <c r="A11" s="66" t="s">
        <v>1203</v>
      </c>
      <c r="C11" s="58" t="s">
        <v>960</v>
      </c>
      <c r="D11" s="58" t="s">
        <v>367</v>
      </c>
      <c r="E11" s="58" t="s">
        <v>191</v>
      </c>
      <c r="F11" s="76">
        <f>VLOOKUP(C11,'Functional Assignment'!$C$2:$AP$780,'Functional Assignment'!$J$2,)</f>
        <v>718820642.53047872</v>
      </c>
      <c r="G11" s="76">
        <f t="shared" si="1"/>
        <v>324253441.36576337</v>
      </c>
      <c r="H11" s="76">
        <f t="shared" si="1"/>
        <v>81925563.019622386</v>
      </c>
      <c r="I11" s="76">
        <f t="shared" si="1"/>
        <v>7417645.4131198069</v>
      </c>
      <c r="J11" s="76">
        <f t="shared" si="1"/>
        <v>8288492.1207623687</v>
      </c>
      <c r="K11" s="76">
        <f t="shared" si="1"/>
        <v>97806396.928853035</v>
      </c>
      <c r="L11" s="76">
        <f t="shared" si="1"/>
        <v>0</v>
      </c>
      <c r="M11" s="76">
        <f t="shared" si="1"/>
        <v>0</v>
      </c>
      <c r="N11" s="76">
        <f t="shared" si="1"/>
        <v>86695629.309325412</v>
      </c>
      <c r="O11" s="76">
        <f t="shared" si="1"/>
        <v>54966252.056034267</v>
      </c>
      <c r="P11" s="76">
        <f t="shared" si="1"/>
        <v>49136592.827258453</v>
      </c>
      <c r="Q11" s="76">
        <f t="shared" si="2"/>
        <v>5616301.0915416814</v>
      </c>
      <c r="R11" s="76">
        <f t="shared" si="2"/>
        <v>2426218.7096633054</v>
      </c>
      <c r="S11" s="76">
        <f t="shared" si="2"/>
        <v>173174.24719368937</v>
      </c>
      <c r="T11" s="76">
        <f t="shared" si="2"/>
        <v>5602.5385476695992</v>
      </c>
      <c r="U11" s="76">
        <f t="shared" si="2"/>
        <v>109332.90279404276</v>
      </c>
      <c r="V11" s="76">
        <f t="shared" si="2"/>
        <v>0</v>
      </c>
      <c r="W11" s="76">
        <f t="shared" si="2"/>
        <v>0</v>
      </c>
      <c r="X11" s="61">
        <f t="shared" si="2"/>
        <v>0</v>
      </c>
      <c r="Y11" s="61">
        <f t="shared" si="2"/>
        <v>0</v>
      </c>
      <c r="Z11" s="61">
        <f t="shared" si="2"/>
        <v>0</v>
      </c>
      <c r="AA11" s="61">
        <f t="shared" si="3"/>
        <v>718820642.53047943</v>
      </c>
      <c r="AB11" s="56" t="str">
        <f t="shared" si="4"/>
        <v>ok</v>
      </c>
      <c r="AC11" s="62">
        <f t="shared" si="5"/>
        <v>0</v>
      </c>
    </row>
    <row r="12" spans="1:29">
      <c r="A12" s="66" t="s">
        <v>1204</v>
      </c>
      <c r="C12" s="58" t="s">
        <v>960</v>
      </c>
      <c r="D12" s="58" t="s">
        <v>368</v>
      </c>
      <c r="E12" s="58" t="s">
        <v>1091</v>
      </c>
      <c r="F12" s="76">
        <f>VLOOKUP(C12,'Functional Assignment'!$C$2:$AP$780,'Functional Assignment'!$K$2,)</f>
        <v>0</v>
      </c>
      <c r="G12" s="76">
        <f t="shared" si="1"/>
        <v>0</v>
      </c>
      <c r="H12" s="76">
        <f t="shared" si="1"/>
        <v>0</v>
      </c>
      <c r="I12" s="76">
        <f t="shared" si="1"/>
        <v>0</v>
      </c>
      <c r="J12" s="76">
        <f t="shared" si="1"/>
        <v>0</v>
      </c>
      <c r="K12" s="76">
        <f t="shared" si="1"/>
        <v>0</v>
      </c>
      <c r="L12" s="76">
        <f t="shared" si="1"/>
        <v>0</v>
      </c>
      <c r="M12" s="76">
        <f t="shared" si="1"/>
        <v>0</v>
      </c>
      <c r="N12" s="76">
        <f t="shared" si="1"/>
        <v>0</v>
      </c>
      <c r="O12" s="76">
        <f t="shared" si="1"/>
        <v>0</v>
      </c>
      <c r="P12" s="76">
        <f t="shared" si="1"/>
        <v>0</v>
      </c>
      <c r="Q12" s="76">
        <f t="shared" si="2"/>
        <v>0</v>
      </c>
      <c r="R12" s="76">
        <f t="shared" si="2"/>
        <v>0</v>
      </c>
      <c r="S12" s="76">
        <f t="shared" si="2"/>
        <v>0</v>
      </c>
      <c r="T12" s="76">
        <f t="shared" si="2"/>
        <v>0</v>
      </c>
      <c r="U12" s="76">
        <f t="shared" si="2"/>
        <v>0</v>
      </c>
      <c r="V12" s="76">
        <f t="shared" si="2"/>
        <v>0</v>
      </c>
      <c r="W12" s="76">
        <f t="shared" si="2"/>
        <v>0</v>
      </c>
      <c r="X12" s="61">
        <f t="shared" si="2"/>
        <v>0</v>
      </c>
      <c r="Y12" s="61">
        <f t="shared" si="2"/>
        <v>0</v>
      </c>
      <c r="Z12" s="61">
        <f t="shared" si="2"/>
        <v>0</v>
      </c>
      <c r="AA12" s="61">
        <f t="shared" si="3"/>
        <v>0</v>
      </c>
      <c r="AB12" s="56" t="str">
        <f t="shared" si="4"/>
        <v>ok</v>
      </c>
      <c r="AC12" s="62">
        <f t="shared" si="5"/>
        <v>0</v>
      </c>
    </row>
    <row r="13" spans="1:29" hidden="1">
      <c r="A13" s="66" t="s">
        <v>1205</v>
      </c>
      <c r="C13" s="58" t="s">
        <v>960</v>
      </c>
      <c r="D13" s="58" t="s">
        <v>369</v>
      </c>
      <c r="E13" s="58" t="s">
        <v>1091</v>
      </c>
      <c r="F13" s="76">
        <f>VLOOKUP(C13,'Functional Assignment'!$C$2:$AP$780,'Functional Assignment'!$L$2,)</f>
        <v>0</v>
      </c>
      <c r="G13" s="76">
        <f t="shared" si="1"/>
        <v>0</v>
      </c>
      <c r="H13" s="76">
        <f t="shared" si="1"/>
        <v>0</v>
      </c>
      <c r="I13" s="76">
        <f t="shared" si="1"/>
        <v>0</v>
      </c>
      <c r="J13" s="76">
        <f t="shared" si="1"/>
        <v>0</v>
      </c>
      <c r="K13" s="76">
        <f t="shared" si="1"/>
        <v>0</v>
      </c>
      <c r="L13" s="76">
        <f t="shared" si="1"/>
        <v>0</v>
      </c>
      <c r="M13" s="76">
        <f t="shared" si="1"/>
        <v>0</v>
      </c>
      <c r="N13" s="76">
        <f t="shared" si="1"/>
        <v>0</v>
      </c>
      <c r="O13" s="76">
        <f t="shared" si="1"/>
        <v>0</v>
      </c>
      <c r="P13" s="76">
        <f t="shared" si="1"/>
        <v>0</v>
      </c>
      <c r="Q13" s="76">
        <f t="shared" si="2"/>
        <v>0</v>
      </c>
      <c r="R13" s="76">
        <f t="shared" si="2"/>
        <v>0</v>
      </c>
      <c r="S13" s="76">
        <f t="shared" si="2"/>
        <v>0</v>
      </c>
      <c r="T13" s="76">
        <f t="shared" si="2"/>
        <v>0</v>
      </c>
      <c r="U13" s="76">
        <f t="shared" si="2"/>
        <v>0</v>
      </c>
      <c r="V13" s="76">
        <f t="shared" si="2"/>
        <v>0</v>
      </c>
      <c r="W13" s="76">
        <f t="shared" si="2"/>
        <v>0</v>
      </c>
      <c r="X13" s="61">
        <f t="shared" si="2"/>
        <v>0</v>
      </c>
      <c r="Y13" s="61">
        <f t="shared" si="2"/>
        <v>0</v>
      </c>
      <c r="Z13" s="61">
        <f t="shared" si="2"/>
        <v>0</v>
      </c>
      <c r="AA13" s="61">
        <f t="shared" si="3"/>
        <v>0</v>
      </c>
      <c r="AB13" s="56" t="str">
        <f t="shared" si="4"/>
        <v>ok</v>
      </c>
      <c r="AC13" s="62">
        <f t="shared" si="5"/>
        <v>0</v>
      </c>
    </row>
    <row r="14" spans="1:29" hidden="1">
      <c r="A14" s="66" t="s">
        <v>1205</v>
      </c>
      <c r="C14" s="58" t="s">
        <v>960</v>
      </c>
      <c r="D14" s="58" t="s">
        <v>370</v>
      </c>
      <c r="E14" s="58" t="s">
        <v>1091</v>
      </c>
      <c r="F14" s="76">
        <f>VLOOKUP(C14,'Functional Assignment'!$C$2:$AP$780,'Functional Assignment'!$M$2,)</f>
        <v>0</v>
      </c>
      <c r="G14" s="76">
        <f t="shared" si="1"/>
        <v>0</v>
      </c>
      <c r="H14" s="76">
        <f t="shared" si="1"/>
        <v>0</v>
      </c>
      <c r="I14" s="76">
        <f t="shared" si="1"/>
        <v>0</v>
      </c>
      <c r="J14" s="76">
        <f t="shared" si="1"/>
        <v>0</v>
      </c>
      <c r="K14" s="76">
        <f t="shared" si="1"/>
        <v>0</v>
      </c>
      <c r="L14" s="76">
        <f t="shared" si="1"/>
        <v>0</v>
      </c>
      <c r="M14" s="76">
        <f t="shared" si="1"/>
        <v>0</v>
      </c>
      <c r="N14" s="76">
        <f t="shared" si="1"/>
        <v>0</v>
      </c>
      <c r="O14" s="76">
        <f t="shared" si="1"/>
        <v>0</v>
      </c>
      <c r="P14" s="76">
        <f t="shared" si="1"/>
        <v>0</v>
      </c>
      <c r="Q14" s="76">
        <f t="shared" si="2"/>
        <v>0</v>
      </c>
      <c r="R14" s="76">
        <f t="shared" si="2"/>
        <v>0</v>
      </c>
      <c r="S14" s="76">
        <f t="shared" si="2"/>
        <v>0</v>
      </c>
      <c r="T14" s="76">
        <f t="shared" si="2"/>
        <v>0</v>
      </c>
      <c r="U14" s="76">
        <f t="shared" si="2"/>
        <v>0</v>
      </c>
      <c r="V14" s="76">
        <f t="shared" si="2"/>
        <v>0</v>
      </c>
      <c r="W14" s="76">
        <f t="shared" si="2"/>
        <v>0</v>
      </c>
      <c r="X14" s="61">
        <f t="shared" si="2"/>
        <v>0</v>
      </c>
      <c r="Y14" s="61">
        <f t="shared" si="2"/>
        <v>0</v>
      </c>
      <c r="Z14" s="61">
        <f t="shared" si="2"/>
        <v>0</v>
      </c>
      <c r="AA14" s="61">
        <f t="shared" si="3"/>
        <v>0</v>
      </c>
      <c r="AB14" s="56" t="str">
        <f t="shared" si="4"/>
        <v>ok</v>
      </c>
      <c r="AC14" s="62">
        <f t="shared" si="5"/>
        <v>0</v>
      </c>
    </row>
    <row r="15" spans="1:29">
      <c r="A15" s="58" t="s">
        <v>387</v>
      </c>
      <c r="D15" s="58" t="s">
        <v>1092</v>
      </c>
      <c r="F15" s="73">
        <f>SUM(F9:F14)</f>
        <v>2428078429.8559113</v>
      </c>
      <c r="G15" s="73">
        <f t="shared" ref="G15:P15" si="6">SUM(G9:G14)</f>
        <v>1095284053.0777824</v>
      </c>
      <c r="H15" s="73">
        <f t="shared" si="6"/>
        <v>276733416.72754169</v>
      </c>
      <c r="I15" s="73">
        <f t="shared" si="6"/>
        <v>25055798.01452652</v>
      </c>
      <c r="J15" s="73">
        <f t="shared" si="6"/>
        <v>27997399.829263337</v>
      </c>
      <c r="K15" s="73">
        <f t="shared" si="6"/>
        <v>330376715.1828894</v>
      </c>
      <c r="L15" s="73">
        <f t="shared" si="6"/>
        <v>0</v>
      </c>
      <c r="M15" s="73">
        <f t="shared" si="6"/>
        <v>0</v>
      </c>
      <c r="N15" s="73">
        <f t="shared" si="6"/>
        <v>292846052.31663394</v>
      </c>
      <c r="O15" s="73">
        <f>SUM(O9:O14)</f>
        <v>185668528.54621661</v>
      </c>
      <c r="P15" s="73">
        <f t="shared" si="6"/>
        <v>165976732.02661285</v>
      </c>
      <c r="Q15" s="73">
        <f t="shared" ref="Q15:Z15" si="7">SUM(Q9:Q14)</f>
        <v>18971101.731222682</v>
      </c>
      <c r="R15" s="73">
        <f t="shared" si="7"/>
        <v>8195437.0346237347</v>
      </c>
      <c r="S15" s="73">
        <f t="shared" si="7"/>
        <v>584959.06953549117</v>
      </c>
      <c r="T15" s="73">
        <f t="shared" si="7"/>
        <v>18924.613728599234</v>
      </c>
      <c r="U15" s="73">
        <f t="shared" si="7"/>
        <v>369311.68533671065</v>
      </c>
      <c r="V15" s="73">
        <f t="shared" si="7"/>
        <v>0</v>
      </c>
      <c r="W15" s="73">
        <f t="shared" si="7"/>
        <v>0</v>
      </c>
      <c r="X15" s="60">
        <f t="shared" si="7"/>
        <v>0</v>
      </c>
      <c r="Y15" s="60">
        <f t="shared" si="7"/>
        <v>0</v>
      </c>
      <c r="Z15" s="60">
        <f t="shared" si="7"/>
        <v>0</v>
      </c>
      <c r="AA15" s="62">
        <f t="shared" si="3"/>
        <v>2428078429.8559136</v>
      </c>
      <c r="AB15" s="56" t="str">
        <f t="shared" si="4"/>
        <v>ok</v>
      </c>
      <c r="AC15" s="62">
        <f t="shared" si="5"/>
        <v>0</v>
      </c>
    </row>
    <row r="16" spans="1:29">
      <c r="F16" s="76"/>
      <c r="G16" s="76"/>
      <c r="AC16" s="62"/>
    </row>
    <row r="17" spans="1:29" ht="15">
      <c r="A17" s="63" t="s">
        <v>1131</v>
      </c>
      <c r="F17" s="76"/>
      <c r="G17" s="76"/>
      <c r="AC17" s="62"/>
    </row>
    <row r="18" spans="1:29">
      <c r="A18" s="66" t="s">
        <v>1307</v>
      </c>
      <c r="C18" s="58" t="s">
        <v>960</v>
      </c>
      <c r="D18" s="58" t="s">
        <v>360</v>
      </c>
      <c r="E18" s="58" t="s">
        <v>1311</v>
      </c>
      <c r="F18" s="73">
        <f>VLOOKUP(C18,'Functional Assignment'!$C$2:$AP$780,'Functional Assignment'!$N$2,)</f>
        <v>465684635.2936042</v>
      </c>
      <c r="G18" s="73">
        <f t="shared" ref="G18:P20" si="8">IF(VLOOKUP($E18,$D$6:$AN$1131,3,)=0,0,(VLOOKUP($E18,$D$6:$AN$1131,G$2,)/VLOOKUP($E18,$D$6:$AN$1131,3,))*$F18)</f>
        <v>206944618.61384949</v>
      </c>
      <c r="H18" s="73">
        <f t="shared" si="8"/>
        <v>59568432.414921001</v>
      </c>
      <c r="I18" s="73">
        <f t="shared" si="8"/>
        <v>6153303.4129594043</v>
      </c>
      <c r="J18" s="73">
        <f t="shared" si="8"/>
        <v>5292707.3815755583</v>
      </c>
      <c r="K18" s="73">
        <f t="shared" si="8"/>
        <v>55503094.884702303</v>
      </c>
      <c r="L18" s="73">
        <f t="shared" si="8"/>
        <v>0</v>
      </c>
      <c r="M18" s="73">
        <f t="shared" si="8"/>
        <v>0</v>
      </c>
      <c r="N18" s="73">
        <f t="shared" si="8"/>
        <v>55882901.121297717</v>
      </c>
      <c r="O18" s="73">
        <f t="shared" si="8"/>
        <v>32954316.297683522</v>
      </c>
      <c r="P18" s="73">
        <f t="shared" si="8"/>
        <v>34368775.929895379</v>
      </c>
      <c r="Q18" s="73">
        <f t="shared" ref="Q18:Z20" si="9">IF(VLOOKUP($E18,$D$6:$AN$1131,3,)=0,0,(VLOOKUP($E18,$D$6:$AN$1131,Q$2,)/VLOOKUP($E18,$D$6:$AN$1131,3,))*$F18)</f>
        <v>3464523.9369553626</v>
      </c>
      <c r="R18" s="73">
        <f t="shared" si="9"/>
        <v>1813381.6732500023</v>
      </c>
      <c r="S18" s="73">
        <f t="shared" si="9"/>
        <v>3572282.1783979638</v>
      </c>
      <c r="T18" s="73">
        <f t="shared" si="9"/>
        <v>114251.89598414062</v>
      </c>
      <c r="U18" s="73">
        <f t="shared" si="9"/>
        <v>52045.552132363286</v>
      </c>
      <c r="V18" s="73">
        <f t="shared" si="9"/>
        <v>0</v>
      </c>
      <c r="W18" s="73">
        <f t="shared" si="9"/>
        <v>0</v>
      </c>
      <c r="X18" s="60">
        <f t="shared" si="9"/>
        <v>0</v>
      </c>
      <c r="Y18" s="60">
        <f t="shared" si="9"/>
        <v>0</v>
      </c>
      <c r="Z18" s="60">
        <f t="shared" si="9"/>
        <v>0</v>
      </c>
      <c r="AA18" s="62">
        <f>SUM(G18:Z18)</f>
        <v>465684635.29360431</v>
      </c>
      <c r="AB18" s="56" t="str">
        <f>IF(ABS(F18-AA18)&lt;0.01,"ok","err")</f>
        <v>ok</v>
      </c>
      <c r="AC18" s="62">
        <f t="shared" ref="AC18:AC81" si="10">AA18-F18</f>
        <v>0</v>
      </c>
    </row>
    <row r="19" spans="1:29" hidden="1">
      <c r="A19" s="66" t="s">
        <v>1308</v>
      </c>
      <c r="C19" s="58" t="s">
        <v>960</v>
      </c>
      <c r="D19" s="58" t="s">
        <v>361</v>
      </c>
      <c r="E19" s="58" t="s">
        <v>188</v>
      </c>
      <c r="F19" s="76">
        <f>VLOOKUP(C19,'Functional Assignment'!$C$2:$AP$780,'Functional Assignment'!$O$2,)</f>
        <v>0</v>
      </c>
      <c r="G19" s="76">
        <f t="shared" si="8"/>
        <v>0</v>
      </c>
      <c r="H19" s="76">
        <f t="shared" si="8"/>
        <v>0</v>
      </c>
      <c r="I19" s="76">
        <f t="shared" si="8"/>
        <v>0</v>
      </c>
      <c r="J19" s="76">
        <f t="shared" si="8"/>
        <v>0</v>
      </c>
      <c r="K19" s="76">
        <f t="shared" si="8"/>
        <v>0</v>
      </c>
      <c r="L19" s="76">
        <f t="shared" si="8"/>
        <v>0</v>
      </c>
      <c r="M19" s="76">
        <f t="shared" si="8"/>
        <v>0</v>
      </c>
      <c r="N19" s="76">
        <f t="shared" si="8"/>
        <v>0</v>
      </c>
      <c r="O19" s="76">
        <f t="shared" si="8"/>
        <v>0</v>
      </c>
      <c r="P19" s="76">
        <f t="shared" si="8"/>
        <v>0</v>
      </c>
      <c r="Q19" s="76">
        <f t="shared" si="9"/>
        <v>0</v>
      </c>
      <c r="R19" s="76">
        <f t="shared" si="9"/>
        <v>0</v>
      </c>
      <c r="S19" s="76">
        <f t="shared" si="9"/>
        <v>0</v>
      </c>
      <c r="T19" s="76">
        <f t="shared" si="9"/>
        <v>0</v>
      </c>
      <c r="U19" s="76">
        <f t="shared" si="9"/>
        <v>0</v>
      </c>
      <c r="V19" s="76">
        <f t="shared" si="9"/>
        <v>0</v>
      </c>
      <c r="W19" s="76">
        <f t="shared" si="9"/>
        <v>0</v>
      </c>
      <c r="X19" s="61">
        <f t="shared" si="9"/>
        <v>0</v>
      </c>
      <c r="Y19" s="61">
        <f t="shared" si="9"/>
        <v>0</v>
      </c>
      <c r="Z19" s="61">
        <f t="shared" si="9"/>
        <v>0</v>
      </c>
      <c r="AA19" s="61">
        <f>SUM(G19:Z19)</f>
        <v>0</v>
      </c>
      <c r="AB19" s="56" t="str">
        <f>IF(ABS(F19-AA19)&lt;0.01,"ok","err")</f>
        <v>ok</v>
      </c>
      <c r="AC19" s="62">
        <f t="shared" si="10"/>
        <v>0</v>
      </c>
    </row>
    <row r="20" spans="1:29" hidden="1">
      <c r="A20" s="66" t="s">
        <v>1308</v>
      </c>
      <c r="C20" s="58" t="s">
        <v>960</v>
      </c>
      <c r="D20" s="58" t="s">
        <v>362</v>
      </c>
      <c r="E20" s="58" t="s">
        <v>191</v>
      </c>
      <c r="F20" s="76">
        <f>VLOOKUP(C20,'Functional Assignment'!$C$2:$AP$780,'Functional Assignment'!$P$2,)</f>
        <v>0</v>
      </c>
      <c r="G20" s="76">
        <f t="shared" si="8"/>
        <v>0</v>
      </c>
      <c r="H20" s="76">
        <f t="shared" si="8"/>
        <v>0</v>
      </c>
      <c r="I20" s="76">
        <f t="shared" si="8"/>
        <v>0</v>
      </c>
      <c r="J20" s="76">
        <f t="shared" si="8"/>
        <v>0</v>
      </c>
      <c r="K20" s="76">
        <f t="shared" si="8"/>
        <v>0</v>
      </c>
      <c r="L20" s="76">
        <f t="shared" si="8"/>
        <v>0</v>
      </c>
      <c r="M20" s="76">
        <f t="shared" si="8"/>
        <v>0</v>
      </c>
      <c r="N20" s="76">
        <f t="shared" si="8"/>
        <v>0</v>
      </c>
      <c r="O20" s="76">
        <f t="shared" si="8"/>
        <v>0</v>
      </c>
      <c r="P20" s="76">
        <f t="shared" si="8"/>
        <v>0</v>
      </c>
      <c r="Q20" s="76">
        <f t="shared" si="9"/>
        <v>0</v>
      </c>
      <c r="R20" s="76">
        <f t="shared" si="9"/>
        <v>0</v>
      </c>
      <c r="S20" s="76">
        <f t="shared" si="9"/>
        <v>0</v>
      </c>
      <c r="T20" s="76">
        <f t="shared" si="9"/>
        <v>0</v>
      </c>
      <c r="U20" s="76">
        <f t="shared" si="9"/>
        <v>0</v>
      </c>
      <c r="V20" s="76">
        <f t="shared" si="9"/>
        <v>0</v>
      </c>
      <c r="W20" s="76">
        <f t="shared" si="9"/>
        <v>0</v>
      </c>
      <c r="X20" s="61">
        <f t="shared" si="9"/>
        <v>0</v>
      </c>
      <c r="Y20" s="61">
        <f t="shared" si="9"/>
        <v>0</v>
      </c>
      <c r="Z20" s="61">
        <f t="shared" si="9"/>
        <v>0</v>
      </c>
      <c r="AA20" s="61">
        <f>SUM(G20:Z20)</f>
        <v>0</v>
      </c>
      <c r="AB20" s="56" t="str">
        <f>IF(ABS(F20-AA20)&lt;0.01,"ok","err")</f>
        <v>ok</v>
      </c>
      <c r="AC20" s="62">
        <f t="shared" si="10"/>
        <v>0</v>
      </c>
    </row>
    <row r="21" spans="1:29" ht="14.25" hidden="1" customHeight="1">
      <c r="A21" s="58" t="s">
        <v>1133</v>
      </c>
      <c r="D21" s="58" t="s">
        <v>363</v>
      </c>
      <c r="F21" s="73">
        <f t="shared" ref="F21:Y21" si="11">SUM(F18:F20)</f>
        <v>465684635.2936042</v>
      </c>
      <c r="G21" s="73">
        <f t="shared" si="11"/>
        <v>206944618.61384949</v>
      </c>
      <c r="H21" s="73">
        <f t="shared" si="11"/>
        <v>59568432.414921001</v>
      </c>
      <c r="I21" s="73">
        <f t="shared" si="11"/>
        <v>6153303.4129594043</v>
      </c>
      <c r="J21" s="73">
        <f t="shared" si="11"/>
        <v>5292707.3815755583</v>
      </c>
      <c r="K21" s="73">
        <f t="shared" si="11"/>
        <v>55503094.884702303</v>
      </c>
      <c r="L21" s="73">
        <f t="shared" si="11"/>
        <v>0</v>
      </c>
      <c r="M21" s="73">
        <f t="shared" si="11"/>
        <v>0</v>
      </c>
      <c r="N21" s="73">
        <f t="shared" si="11"/>
        <v>55882901.121297717</v>
      </c>
      <c r="O21" s="73">
        <f>SUM(O18:O20)</f>
        <v>32954316.297683522</v>
      </c>
      <c r="P21" s="73">
        <f t="shared" si="11"/>
        <v>34368775.929895379</v>
      </c>
      <c r="Q21" s="73">
        <f t="shared" si="11"/>
        <v>3464523.9369553626</v>
      </c>
      <c r="R21" s="73">
        <f t="shared" si="11"/>
        <v>1813381.6732500023</v>
      </c>
      <c r="S21" s="73">
        <f t="shared" si="11"/>
        <v>3572282.1783979638</v>
      </c>
      <c r="T21" s="73">
        <f t="shared" si="11"/>
        <v>114251.89598414062</v>
      </c>
      <c r="U21" s="73">
        <f t="shared" si="11"/>
        <v>52045.552132363286</v>
      </c>
      <c r="V21" s="73">
        <f t="shared" si="11"/>
        <v>0</v>
      </c>
      <c r="W21" s="73">
        <f t="shared" si="11"/>
        <v>0</v>
      </c>
      <c r="X21" s="60">
        <f t="shared" si="11"/>
        <v>0</v>
      </c>
      <c r="Y21" s="60">
        <f t="shared" si="11"/>
        <v>0</v>
      </c>
      <c r="Z21" s="60">
        <f>SUM(Z18:Z20)</f>
        <v>0</v>
      </c>
      <c r="AA21" s="62">
        <f>SUM(G21:Z21)</f>
        <v>465684635.29360431</v>
      </c>
      <c r="AB21" s="56" t="str">
        <f>IF(ABS(F21-AA21)&lt;0.01,"ok","err")</f>
        <v>ok</v>
      </c>
      <c r="AC21" s="62">
        <f t="shared" si="10"/>
        <v>0</v>
      </c>
    </row>
    <row r="22" spans="1:29">
      <c r="F22" s="76"/>
      <c r="G22" s="76"/>
      <c r="AC22" s="62">
        <f t="shared" si="10"/>
        <v>0</v>
      </c>
    </row>
    <row r="23" spans="1:29" ht="15">
      <c r="A23" s="63" t="s">
        <v>348</v>
      </c>
      <c r="F23" s="76"/>
      <c r="G23" s="76"/>
      <c r="AC23" s="62">
        <f t="shared" si="10"/>
        <v>0</v>
      </c>
    </row>
    <row r="24" spans="1:29">
      <c r="A24" s="66" t="s">
        <v>372</v>
      </c>
      <c r="C24" s="58" t="s">
        <v>960</v>
      </c>
      <c r="D24" s="58" t="s">
        <v>375</v>
      </c>
      <c r="E24" s="58" t="s">
        <v>1312</v>
      </c>
      <c r="F24" s="73">
        <f>VLOOKUP(C24,'Functional Assignment'!$C$2:$AP$780,'Functional Assignment'!$Q$2,)</f>
        <v>0</v>
      </c>
      <c r="G24" s="73">
        <f t="shared" ref="G24:Z24" si="12">IF(VLOOKUP($E24,$D$6:$AN$1131,3,)=0,0,(VLOOKUP($E24,$D$6:$AN$1131,G$2,)/VLOOKUP($E24,$D$6:$AN$1131,3,))*$F24)</f>
        <v>0</v>
      </c>
      <c r="H24" s="73">
        <f t="shared" si="12"/>
        <v>0</v>
      </c>
      <c r="I24" s="73">
        <f t="shared" si="12"/>
        <v>0</v>
      </c>
      <c r="J24" s="73">
        <f t="shared" si="12"/>
        <v>0</v>
      </c>
      <c r="K24" s="73">
        <f t="shared" si="12"/>
        <v>0</v>
      </c>
      <c r="L24" s="73">
        <f t="shared" si="12"/>
        <v>0</v>
      </c>
      <c r="M24" s="73">
        <f t="shared" si="12"/>
        <v>0</v>
      </c>
      <c r="N24" s="73">
        <f t="shared" si="12"/>
        <v>0</v>
      </c>
      <c r="O24" s="73">
        <f t="shared" si="12"/>
        <v>0</v>
      </c>
      <c r="P24" s="73">
        <f t="shared" si="12"/>
        <v>0</v>
      </c>
      <c r="Q24" s="73">
        <f t="shared" si="12"/>
        <v>0</v>
      </c>
      <c r="R24" s="73">
        <f t="shared" si="12"/>
        <v>0</v>
      </c>
      <c r="S24" s="73">
        <f t="shared" si="12"/>
        <v>0</v>
      </c>
      <c r="T24" s="73">
        <f t="shared" si="12"/>
        <v>0</v>
      </c>
      <c r="U24" s="73">
        <f t="shared" si="12"/>
        <v>0</v>
      </c>
      <c r="V24" s="73">
        <f t="shared" si="12"/>
        <v>0</v>
      </c>
      <c r="W24" s="73">
        <f t="shared" si="12"/>
        <v>0</v>
      </c>
      <c r="X24" s="60">
        <f t="shared" si="12"/>
        <v>0</v>
      </c>
      <c r="Y24" s="60">
        <f t="shared" si="12"/>
        <v>0</v>
      </c>
      <c r="Z24" s="60">
        <f t="shared" si="12"/>
        <v>0</v>
      </c>
      <c r="AA24" s="62">
        <f>SUM(G24:Z24)</f>
        <v>0</v>
      </c>
      <c r="AB24" s="56" t="str">
        <f>IF(ABS(F24-AA24)&lt;0.01,"ok","err")</f>
        <v>ok</v>
      </c>
      <c r="AC24" s="62">
        <f t="shared" si="10"/>
        <v>0</v>
      </c>
    </row>
    <row r="25" spans="1:29">
      <c r="F25" s="76"/>
      <c r="AC25" s="62">
        <f t="shared" si="10"/>
        <v>0</v>
      </c>
    </row>
    <row r="26" spans="1:29" ht="15">
      <c r="A26" s="63" t="s">
        <v>349</v>
      </c>
      <c r="F26" s="76"/>
      <c r="G26" s="76"/>
      <c r="AC26" s="62">
        <f t="shared" si="10"/>
        <v>0</v>
      </c>
    </row>
    <row r="27" spans="1:29">
      <c r="A27" s="66" t="s">
        <v>374</v>
      </c>
      <c r="C27" s="58" t="s">
        <v>960</v>
      </c>
      <c r="D27" s="58" t="s">
        <v>376</v>
      </c>
      <c r="E27" s="58" t="s">
        <v>1312</v>
      </c>
      <c r="F27" s="73">
        <f>VLOOKUP(C27,'Functional Assignment'!$C$2:$AP$780,'Functional Assignment'!$R$2,)</f>
        <v>161101605.49619821</v>
      </c>
      <c r="G27" s="73">
        <f t="shared" ref="G27:Z27" si="13">IF(VLOOKUP($E27,$D$6:$AN$1131,3,)=0,0,(VLOOKUP($E27,$D$6:$AN$1131,G$2,)/VLOOKUP($E27,$D$6:$AN$1131,3,))*$F27)</f>
        <v>77296277.388623074</v>
      </c>
      <c r="H27" s="73">
        <f t="shared" si="13"/>
        <v>22249518.283637244</v>
      </c>
      <c r="I27" s="73">
        <f t="shared" si="13"/>
        <v>2298332.0399936242</v>
      </c>
      <c r="J27" s="73">
        <f t="shared" si="13"/>
        <v>1976889.1824457345</v>
      </c>
      <c r="K27" s="73">
        <f t="shared" si="13"/>
        <v>20731066.344567902</v>
      </c>
      <c r="L27" s="73">
        <f t="shared" si="13"/>
        <v>0</v>
      </c>
      <c r="M27" s="73">
        <f t="shared" si="13"/>
        <v>0</v>
      </c>
      <c r="N27" s="73">
        <f t="shared" si="13"/>
        <v>20872928.493071448</v>
      </c>
      <c r="O27" s="73">
        <f t="shared" si="13"/>
        <v>12308829.245041778</v>
      </c>
      <c r="P27" s="73">
        <f t="shared" si="13"/>
        <v>0</v>
      </c>
      <c r="Q27" s="73">
        <f t="shared" si="13"/>
        <v>1294040.9131880871</v>
      </c>
      <c r="R27" s="73">
        <f t="shared" si="13"/>
        <v>677319.63153158838</v>
      </c>
      <c r="S27" s="73">
        <f t="shared" si="13"/>
        <v>1334289.8985313573</v>
      </c>
      <c r="T27" s="73">
        <f t="shared" si="13"/>
        <v>42674.442579466158</v>
      </c>
      <c r="U27" s="73">
        <f t="shared" si="13"/>
        <v>19439.63298689984</v>
      </c>
      <c r="V27" s="73">
        <f t="shared" si="13"/>
        <v>0</v>
      </c>
      <c r="W27" s="73">
        <f t="shared" si="13"/>
        <v>0</v>
      </c>
      <c r="X27" s="60">
        <f t="shared" si="13"/>
        <v>0</v>
      </c>
      <c r="Y27" s="60">
        <f t="shared" si="13"/>
        <v>0</v>
      </c>
      <c r="Z27" s="60">
        <f t="shared" si="13"/>
        <v>0</v>
      </c>
      <c r="AA27" s="62">
        <f>SUM(G27:Z27)</f>
        <v>161101605.49619824</v>
      </c>
      <c r="AB27" s="56" t="str">
        <f>IF(ABS(F27-AA27)&lt;0.01,"ok","err")</f>
        <v>ok</v>
      </c>
      <c r="AC27" s="62">
        <f t="shared" si="10"/>
        <v>0</v>
      </c>
    </row>
    <row r="28" spans="1:29">
      <c r="F28" s="76"/>
      <c r="AC28" s="62">
        <f t="shared" si="10"/>
        <v>0</v>
      </c>
    </row>
    <row r="29" spans="1:29" ht="15">
      <c r="A29" s="63" t="s">
        <v>373</v>
      </c>
      <c r="F29" s="76"/>
      <c r="AC29" s="62">
        <f t="shared" si="10"/>
        <v>0</v>
      </c>
    </row>
    <row r="30" spans="1:29">
      <c r="A30" s="66" t="s">
        <v>623</v>
      </c>
      <c r="C30" s="58" t="s">
        <v>960</v>
      </c>
      <c r="D30" s="58" t="s">
        <v>379</v>
      </c>
      <c r="E30" s="58" t="s">
        <v>1312</v>
      </c>
      <c r="F30" s="73">
        <f>VLOOKUP(C30,'Functional Assignment'!$C$2:$AP$780,'Functional Assignment'!$S$2,)</f>
        <v>0</v>
      </c>
      <c r="G30" s="73">
        <f t="shared" ref="G30:P34" si="14">IF(VLOOKUP($E30,$D$6:$AN$1131,3,)=0,0,(VLOOKUP($E30,$D$6:$AN$1131,G$2,)/VLOOKUP($E30,$D$6:$AN$1131,3,))*$F30)</f>
        <v>0</v>
      </c>
      <c r="H30" s="73">
        <f t="shared" si="14"/>
        <v>0</v>
      </c>
      <c r="I30" s="73">
        <f t="shared" si="14"/>
        <v>0</v>
      </c>
      <c r="J30" s="73">
        <f t="shared" si="14"/>
        <v>0</v>
      </c>
      <c r="K30" s="73">
        <f t="shared" si="14"/>
        <v>0</v>
      </c>
      <c r="L30" s="73">
        <f t="shared" si="14"/>
        <v>0</v>
      </c>
      <c r="M30" s="73">
        <f t="shared" si="14"/>
        <v>0</v>
      </c>
      <c r="N30" s="73">
        <f t="shared" si="14"/>
        <v>0</v>
      </c>
      <c r="O30" s="73">
        <f t="shared" si="14"/>
        <v>0</v>
      </c>
      <c r="P30" s="73">
        <f t="shared" si="14"/>
        <v>0</v>
      </c>
      <c r="Q30" s="73">
        <f t="shared" ref="Q30:Z34" si="15">IF(VLOOKUP($E30,$D$6:$AN$1131,3,)=0,0,(VLOOKUP($E30,$D$6:$AN$1131,Q$2,)/VLOOKUP($E30,$D$6:$AN$1131,3,))*$F30)</f>
        <v>0</v>
      </c>
      <c r="R30" s="73">
        <f t="shared" si="15"/>
        <v>0</v>
      </c>
      <c r="S30" s="73">
        <f t="shared" si="15"/>
        <v>0</v>
      </c>
      <c r="T30" s="73">
        <f t="shared" si="15"/>
        <v>0</v>
      </c>
      <c r="U30" s="73">
        <f t="shared" si="15"/>
        <v>0</v>
      </c>
      <c r="V30" s="73">
        <f t="shared" si="15"/>
        <v>0</v>
      </c>
      <c r="W30" s="73">
        <f t="shared" si="15"/>
        <v>0</v>
      </c>
      <c r="X30" s="60">
        <f t="shared" si="15"/>
        <v>0</v>
      </c>
      <c r="Y30" s="60">
        <f t="shared" si="15"/>
        <v>0</v>
      </c>
      <c r="Z30" s="60">
        <f t="shared" si="15"/>
        <v>0</v>
      </c>
      <c r="AA30" s="62">
        <f t="shared" ref="AA30:AA35" si="16">SUM(G30:Z30)</f>
        <v>0</v>
      </c>
      <c r="AB30" s="56" t="str">
        <f t="shared" ref="AB30:AB35" si="17">IF(ABS(F30-AA30)&lt;0.01,"ok","err")</f>
        <v>ok</v>
      </c>
      <c r="AC30" s="62">
        <f t="shared" si="10"/>
        <v>0</v>
      </c>
    </row>
    <row r="31" spans="1:29">
      <c r="A31" s="66" t="s">
        <v>624</v>
      </c>
      <c r="C31" s="58" t="s">
        <v>960</v>
      </c>
      <c r="D31" s="58" t="s">
        <v>380</v>
      </c>
      <c r="E31" s="58" t="s">
        <v>1312</v>
      </c>
      <c r="F31" s="76">
        <f>VLOOKUP(C31,'Functional Assignment'!$C$2:$AP$780,'Functional Assignment'!$T$2,)</f>
        <v>275500316.31922829</v>
      </c>
      <c r="G31" s="76">
        <f t="shared" si="14"/>
        <v>132184585.03423795</v>
      </c>
      <c r="H31" s="76">
        <f t="shared" si="14"/>
        <v>38048964.851794526</v>
      </c>
      <c r="I31" s="76">
        <f t="shared" si="14"/>
        <v>3930384.1949595171</v>
      </c>
      <c r="J31" s="76">
        <f t="shared" si="14"/>
        <v>3380683.8449211679</v>
      </c>
      <c r="K31" s="76">
        <f t="shared" si="14"/>
        <v>35452255.847929135</v>
      </c>
      <c r="L31" s="76">
        <f t="shared" si="14"/>
        <v>0</v>
      </c>
      <c r="M31" s="76">
        <f t="shared" si="14"/>
        <v>0</v>
      </c>
      <c r="N31" s="76">
        <f t="shared" si="14"/>
        <v>35694854.713819236</v>
      </c>
      <c r="O31" s="76">
        <f t="shared" si="14"/>
        <v>21049364.095930152</v>
      </c>
      <c r="P31" s="76">
        <f t="shared" si="14"/>
        <v>0</v>
      </c>
      <c r="Q31" s="76">
        <f t="shared" si="15"/>
        <v>2212943.0666769748</v>
      </c>
      <c r="R31" s="76">
        <f t="shared" si="15"/>
        <v>1158286.2390566263</v>
      </c>
      <c r="S31" s="76">
        <f t="shared" si="15"/>
        <v>2281772.9716269947</v>
      </c>
      <c r="T31" s="76">
        <f t="shared" si="15"/>
        <v>72977.686306590636</v>
      </c>
      <c r="U31" s="76">
        <f t="shared" si="15"/>
        <v>33243.771969404719</v>
      </c>
      <c r="V31" s="76">
        <f t="shared" si="15"/>
        <v>0</v>
      </c>
      <c r="W31" s="76">
        <f t="shared" si="15"/>
        <v>0</v>
      </c>
      <c r="X31" s="61">
        <f t="shared" si="15"/>
        <v>0</v>
      </c>
      <c r="Y31" s="61">
        <f t="shared" si="15"/>
        <v>0</v>
      </c>
      <c r="Z31" s="61">
        <f t="shared" si="15"/>
        <v>0</v>
      </c>
      <c r="AA31" s="61">
        <f t="shared" si="16"/>
        <v>275500316.31922823</v>
      </c>
      <c r="AB31" s="56" t="str">
        <f t="shared" si="17"/>
        <v>ok</v>
      </c>
      <c r="AC31" s="62">
        <f t="shared" si="10"/>
        <v>0</v>
      </c>
    </row>
    <row r="32" spans="1:29">
      <c r="A32" s="66" t="s">
        <v>625</v>
      </c>
      <c r="C32" s="58" t="s">
        <v>960</v>
      </c>
      <c r="D32" s="58" t="s">
        <v>381</v>
      </c>
      <c r="E32" s="58" t="s">
        <v>698</v>
      </c>
      <c r="F32" s="76">
        <f>VLOOKUP(C32,'Functional Assignment'!$C$2:$AP$780,'Functional Assignment'!$U$2,)</f>
        <v>438423397.80823392</v>
      </c>
      <c r="G32" s="76">
        <f t="shared" si="14"/>
        <v>377970614.12232178</v>
      </c>
      <c r="H32" s="76">
        <f t="shared" si="14"/>
        <v>46959149.168316647</v>
      </c>
      <c r="I32" s="76">
        <f t="shared" si="14"/>
        <v>125606.40735164389</v>
      </c>
      <c r="J32" s="76">
        <f t="shared" si="14"/>
        <v>74741.002721639336</v>
      </c>
      <c r="K32" s="76">
        <f t="shared" si="14"/>
        <v>2810227.1000175639</v>
      </c>
      <c r="L32" s="76">
        <f t="shared" si="14"/>
        <v>0</v>
      </c>
      <c r="M32" s="76">
        <f t="shared" si="14"/>
        <v>0</v>
      </c>
      <c r="N32" s="76">
        <f t="shared" si="14"/>
        <v>109516.33037684654</v>
      </c>
      <c r="O32" s="76">
        <f t="shared" si="14"/>
        <v>282354.89917063748</v>
      </c>
      <c r="P32" s="76">
        <f t="shared" si="14"/>
        <v>0</v>
      </c>
      <c r="Q32" s="76">
        <f t="shared" si="15"/>
        <v>1038.0694822449909</v>
      </c>
      <c r="R32" s="76">
        <f t="shared" si="15"/>
        <v>1038.0694822449909</v>
      </c>
      <c r="S32" s="76">
        <f t="shared" si="15"/>
        <v>9965697.7116590776</v>
      </c>
      <c r="T32" s="76">
        <f t="shared" si="15"/>
        <v>19031.273841158163</v>
      </c>
      <c r="U32" s="76">
        <f t="shared" si="15"/>
        <v>104383.65349241297</v>
      </c>
      <c r="V32" s="76">
        <f t="shared" si="15"/>
        <v>0</v>
      </c>
      <c r="W32" s="76">
        <f t="shared" si="15"/>
        <v>0</v>
      </c>
      <c r="X32" s="61">
        <f t="shared" si="15"/>
        <v>0</v>
      </c>
      <c r="Y32" s="61">
        <f t="shared" si="15"/>
        <v>0</v>
      </c>
      <c r="Z32" s="61">
        <f t="shared" si="15"/>
        <v>0</v>
      </c>
      <c r="AA32" s="61">
        <f t="shared" si="16"/>
        <v>438423397.80823398</v>
      </c>
      <c r="AB32" s="56" t="str">
        <f t="shared" si="17"/>
        <v>ok</v>
      </c>
      <c r="AC32" s="62">
        <f t="shared" si="10"/>
        <v>0</v>
      </c>
    </row>
    <row r="33" spans="1:29">
      <c r="A33" s="66" t="s">
        <v>626</v>
      </c>
      <c r="C33" s="58" t="s">
        <v>960</v>
      </c>
      <c r="D33" s="58" t="s">
        <v>382</v>
      </c>
      <c r="E33" s="58" t="s">
        <v>678</v>
      </c>
      <c r="F33" s="76">
        <f>VLOOKUP(C33,'Functional Assignment'!$C$2:$AP$780,'Functional Assignment'!$V$2,)</f>
        <v>75736072.29061836</v>
      </c>
      <c r="G33" s="76">
        <f t="shared" si="14"/>
        <v>63558319.173293732</v>
      </c>
      <c r="H33" s="76">
        <f t="shared" si="14"/>
        <v>11630885.740016388</v>
      </c>
      <c r="I33" s="76">
        <f t="shared" si="14"/>
        <v>0</v>
      </c>
      <c r="J33" s="76">
        <f t="shared" si="14"/>
        <v>0</v>
      </c>
      <c r="K33" s="76">
        <f t="shared" si="14"/>
        <v>0</v>
      </c>
      <c r="L33" s="76">
        <f t="shared" si="14"/>
        <v>0</v>
      </c>
      <c r="M33" s="76">
        <f t="shared" si="14"/>
        <v>0</v>
      </c>
      <c r="N33" s="76">
        <f t="shared" si="14"/>
        <v>0</v>
      </c>
      <c r="O33" s="76">
        <f t="shared" si="14"/>
        <v>0</v>
      </c>
      <c r="P33" s="76">
        <f t="shared" si="14"/>
        <v>0</v>
      </c>
      <c r="Q33" s="76">
        <f t="shared" si="15"/>
        <v>0</v>
      </c>
      <c r="R33" s="76">
        <f t="shared" si="15"/>
        <v>0</v>
      </c>
      <c r="S33" s="76">
        <f t="shared" si="15"/>
        <v>522541.92261963681</v>
      </c>
      <c r="T33" s="76">
        <f t="shared" si="15"/>
        <v>16712.399079645347</v>
      </c>
      <c r="U33" s="76">
        <f t="shared" si="15"/>
        <v>7613.0556089614511</v>
      </c>
      <c r="V33" s="76">
        <f t="shared" si="15"/>
        <v>0</v>
      </c>
      <c r="W33" s="76">
        <f t="shared" si="15"/>
        <v>0</v>
      </c>
      <c r="X33" s="61">
        <f t="shared" si="15"/>
        <v>0</v>
      </c>
      <c r="Y33" s="61">
        <f t="shared" si="15"/>
        <v>0</v>
      </c>
      <c r="Z33" s="61">
        <f t="shared" si="15"/>
        <v>0</v>
      </c>
      <c r="AA33" s="61">
        <f t="shared" si="16"/>
        <v>75736072.290618375</v>
      </c>
      <c r="AB33" s="56" t="str">
        <f t="shared" si="17"/>
        <v>ok</v>
      </c>
      <c r="AC33" s="62">
        <f t="shared" si="10"/>
        <v>0</v>
      </c>
    </row>
    <row r="34" spans="1:29">
      <c r="A34" s="66" t="s">
        <v>627</v>
      </c>
      <c r="C34" s="58" t="s">
        <v>960</v>
      </c>
      <c r="D34" s="58" t="s">
        <v>383</v>
      </c>
      <c r="E34" s="58" t="s">
        <v>697</v>
      </c>
      <c r="F34" s="76">
        <f>VLOOKUP(C34,'Functional Assignment'!$C$2:$AP$780,'Functional Assignment'!$W$2,)</f>
        <v>115092781.63131401</v>
      </c>
      <c r="G34" s="76">
        <f t="shared" si="14"/>
        <v>99970678.981390879</v>
      </c>
      <c r="H34" s="76">
        <f t="shared" si="14"/>
        <v>12420378.334559495</v>
      </c>
      <c r="I34" s="76">
        <f t="shared" si="14"/>
        <v>33222.047847595968</v>
      </c>
      <c r="J34" s="76">
        <f t="shared" si="14"/>
        <v>0</v>
      </c>
      <c r="K34" s="76">
        <f t="shared" si="14"/>
        <v>0</v>
      </c>
      <c r="L34" s="76">
        <f t="shared" si="14"/>
        <v>0</v>
      </c>
      <c r="M34" s="76">
        <f t="shared" si="14"/>
        <v>0</v>
      </c>
      <c r="N34" s="76">
        <f t="shared" si="14"/>
        <v>0</v>
      </c>
      <c r="O34" s="76">
        <f t="shared" si="14"/>
        <v>0</v>
      </c>
      <c r="P34" s="76">
        <f t="shared" si="14"/>
        <v>0</v>
      </c>
      <c r="Q34" s="76">
        <f t="shared" si="15"/>
        <v>0</v>
      </c>
      <c r="R34" s="76">
        <f t="shared" si="15"/>
        <v>0</v>
      </c>
      <c r="S34" s="76">
        <f t="shared" si="15"/>
        <v>2635859.8513571965</v>
      </c>
      <c r="T34" s="76">
        <f t="shared" si="15"/>
        <v>5033.6436132721165</v>
      </c>
      <c r="U34" s="76">
        <f t="shared" si="15"/>
        <v>27608.772545522821</v>
      </c>
      <c r="V34" s="76">
        <f t="shared" si="15"/>
        <v>0</v>
      </c>
      <c r="W34" s="76">
        <f t="shared" si="15"/>
        <v>0</v>
      </c>
      <c r="X34" s="61">
        <f t="shared" si="15"/>
        <v>0</v>
      </c>
      <c r="Y34" s="61">
        <f t="shared" si="15"/>
        <v>0</v>
      </c>
      <c r="Z34" s="61">
        <f t="shared" si="15"/>
        <v>0</v>
      </c>
      <c r="AA34" s="61">
        <f t="shared" si="16"/>
        <v>115092781.63131396</v>
      </c>
      <c r="AB34" s="56" t="str">
        <f t="shared" si="17"/>
        <v>ok</v>
      </c>
      <c r="AC34" s="62">
        <f t="shared" si="10"/>
        <v>0</v>
      </c>
    </row>
    <row r="35" spans="1:29">
      <c r="A35" s="58" t="s">
        <v>378</v>
      </c>
      <c r="D35" s="58" t="s">
        <v>384</v>
      </c>
      <c r="F35" s="73">
        <f>SUM(F30:F34)</f>
        <v>904752568.04939461</v>
      </c>
      <c r="G35" s="73">
        <f t="shared" ref="G35:Z35" si="18">SUM(G30:G34)</f>
        <v>673684197.31124425</v>
      </c>
      <c r="H35" s="73">
        <f t="shared" si="18"/>
        <v>109059378.09468706</v>
      </c>
      <c r="I35" s="73">
        <f t="shared" si="18"/>
        <v>4089212.6501587569</v>
      </c>
      <c r="J35" s="73">
        <f t="shared" si="18"/>
        <v>3455424.8476428073</v>
      </c>
      <c r="K35" s="73">
        <f t="shared" si="18"/>
        <v>38262482.947946697</v>
      </c>
      <c r="L35" s="73">
        <f t="shared" si="18"/>
        <v>0</v>
      </c>
      <c r="M35" s="73">
        <f t="shared" si="18"/>
        <v>0</v>
      </c>
      <c r="N35" s="73">
        <f t="shared" si="18"/>
        <v>35804371.044196084</v>
      </c>
      <c r="O35" s="73">
        <f>SUM(O30:O34)</f>
        <v>21331718.995100789</v>
      </c>
      <c r="P35" s="73">
        <f t="shared" si="18"/>
        <v>0</v>
      </c>
      <c r="Q35" s="73">
        <f t="shared" si="18"/>
        <v>2213981.1361592198</v>
      </c>
      <c r="R35" s="73">
        <f t="shared" si="18"/>
        <v>1159324.3085388714</v>
      </c>
      <c r="S35" s="73">
        <f t="shared" si="18"/>
        <v>15405872.457262907</v>
      </c>
      <c r="T35" s="73">
        <f t="shared" si="18"/>
        <v>113755.00284066626</v>
      </c>
      <c r="U35" s="73">
        <f t="shared" si="18"/>
        <v>172849.25361630192</v>
      </c>
      <c r="V35" s="73">
        <f t="shared" si="18"/>
        <v>0</v>
      </c>
      <c r="W35" s="73">
        <f t="shared" si="18"/>
        <v>0</v>
      </c>
      <c r="X35" s="60">
        <f t="shared" si="18"/>
        <v>0</v>
      </c>
      <c r="Y35" s="60">
        <f t="shared" si="18"/>
        <v>0</v>
      </c>
      <c r="Z35" s="60">
        <f t="shared" si="18"/>
        <v>0</v>
      </c>
      <c r="AA35" s="62">
        <f t="shared" si="16"/>
        <v>904752568.04939437</v>
      </c>
      <c r="AB35" s="56" t="str">
        <f t="shared" si="17"/>
        <v>ok</v>
      </c>
      <c r="AC35" s="62">
        <f t="shared" si="10"/>
        <v>0</v>
      </c>
    </row>
    <row r="36" spans="1:29">
      <c r="F36" s="76"/>
      <c r="AC36" s="62">
        <f t="shared" si="10"/>
        <v>0</v>
      </c>
    </row>
    <row r="37" spans="1:29" ht="15">
      <c r="A37" s="63" t="s">
        <v>634</v>
      </c>
      <c r="F37" s="76"/>
      <c r="AC37" s="62">
        <f t="shared" si="10"/>
        <v>0</v>
      </c>
    </row>
    <row r="38" spans="1:29">
      <c r="A38" s="66" t="s">
        <v>1090</v>
      </c>
      <c r="C38" s="58" t="s">
        <v>960</v>
      </c>
      <c r="D38" s="58" t="s">
        <v>385</v>
      </c>
      <c r="E38" s="58" t="s">
        <v>1283</v>
      </c>
      <c r="F38" s="73">
        <f>VLOOKUP(C38,'Functional Assignment'!$C$2:$AP$780,'Functional Assignment'!$X$2,)</f>
        <v>104690101.93262604</v>
      </c>
      <c r="G38" s="73">
        <f t="shared" ref="G38:P39" si="19">IF(VLOOKUP($E38,$D$6:$AN$1131,3,)=0,0,(VLOOKUP($E38,$D$6:$AN$1131,G$2,)/VLOOKUP($E38,$D$6:$AN$1131,3,))*$F38)</f>
        <v>72634069.293179259</v>
      </c>
      <c r="H38" s="73">
        <f t="shared" si="19"/>
        <v>13291707.077369861</v>
      </c>
      <c r="I38" s="73">
        <f t="shared" si="19"/>
        <v>1117221.4386323129</v>
      </c>
      <c r="J38" s="73">
        <f t="shared" si="19"/>
        <v>0</v>
      </c>
      <c r="K38" s="73">
        <f t="shared" si="19"/>
        <v>10629922.443446487</v>
      </c>
      <c r="L38" s="73">
        <f t="shared" si="19"/>
        <v>0</v>
      </c>
      <c r="M38" s="73">
        <f t="shared" si="19"/>
        <v>0</v>
      </c>
      <c r="N38" s="73">
        <f t="shared" si="19"/>
        <v>0</v>
      </c>
      <c r="O38" s="73">
        <f t="shared" si="19"/>
        <v>6392224.8923699977</v>
      </c>
      <c r="P38" s="73">
        <f t="shared" si="19"/>
        <v>0</v>
      </c>
      <c r="Q38" s="73">
        <f t="shared" ref="Q38:Z39" si="20">IF(VLOOKUP($E38,$D$6:$AN$1131,3,)=0,0,(VLOOKUP($E38,$D$6:$AN$1131,Q$2,)/VLOOKUP($E38,$D$6:$AN$1131,3,))*$F38)</f>
        <v>0</v>
      </c>
      <c r="R38" s="73">
        <f t="shared" si="20"/>
        <v>0</v>
      </c>
      <c r="S38" s="73">
        <f t="shared" si="20"/>
        <v>597157.80262631096</v>
      </c>
      <c r="T38" s="73">
        <f t="shared" si="20"/>
        <v>19098.830311992955</v>
      </c>
      <c r="U38" s="73">
        <f t="shared" si="20"/>
        <v>8700.1546898439956</v>
      </c>
      <c r="V38" s="73">
        <f t="shared" si="20"/>
        <v>0</v>
      </c>
      <c r="W38" s="73">
        <f t="shared" si="20"/>
        <v>0</v>
      </c>
      <c r="X38" s="60">
        <f t="shared" si="20"/>
        <v>0</v>
      </c>
      <c r="Y38" s="60">
        <f t="shared" si="20"/>
        <v>0</v>
      </c>
      <c r="Z38" s="60">
        <f t="shared" si="20"/>
        <v>0</v>
      </c>
      <c r="AA38" s="62">
        <f>SUM(G38:Z38)</f>
        <v>104690101.93262607</v>
      </c>
      <c r="AB38" s="56" t="str">
        <f>IF(ABS(F38-AA38)&lt;0.01,"ok","err")</f>
        <v>ok</v>
      </c>
      <c r="AC38" s="62">
        <f t="shared" si="10"/>
        <v>0</v>
      </c>
    </row>
    <row r="39" spans="1:29">
      <c r="A39" s="66" t="s">
        <v>1093</v>
      </c>
      <c r="C39" s="58" t="s">
        <v>960</v>
      </c>
      <c r="D39" s="58" t="s">
        <v>386</v>
      </c>
      <c r="E39" s="58" t="s">
        <v>1281</v>
      </c>
      <c r="F39" s="76">
        <f>VLOOKUP(C39,'Functional Assignment'!$C$2:$AP$780,'Functional Assignment'!$Y$2,)</f>
        <v>73215269.23630555</v>
      </c>
      <c r="G39" s="76">
        <f t="shared" si="19"/>
        <v>63146690.520794146</v>
      </c>
      <c r="H39" s="76">
        <f t="shared" si="19"/>
        <v>7845358.2073759874</v>
      </c>
      <c r="I39" s="76">
        <f t="shared" si="19"/>
        <v>20984.776689269722</v>
      </c>
      <c r="J39" s="76">
        <f t="shared" si="19"/>
        <v>0</v>
      </c>
      <c r="K39" s="76">
        <f t="shared" si="19"/>
        <v>469498.24760855112</v>
      </c>
      <c r="L39" s="76">
        <f t="shared" si="19"/>
        <v>0</v>
      </c>
      <c r="M39" s="76">
        <f t="shared" si="19"/>
        <v>0</v>
      </c>
      <c r="N39" s="76">
        <f t="shared" si="19"/>
        <v>0</v>
      </c>
      <c r="O39" s="76">
        <f t="shared" si="19"/>
        <v>47172.390574226156</v>
      </c>
      <c r="P39" s="76">
        <f t="shared" si="19"/>
        <v>0</v>
      </c>
      <c r="Q39" s="76">
        <f t="shared" si="20"/>
        <v>0</v>
      </c>
      <c r="R39" s="76">
        <f t="shared" si="20"/>
        <v>0</v>
      </c>
      <c r="S39" s="76">
        <f t="shared" si="20"/>
        <v>1664946.4421545297</v>
      </c>
      <c r="T39" s="76">
        <f t="shared" si="20"/>
        <v>3179.5116195863216</v>
      </c>
      <c r="U39" s="76">
        <f t="shared" si="20"/>
        <v>17439.13948924619</v>
      </c>
      <c r="V39" s="76">
        <f t="shared" si="20"/>
        <v>0</v>
      </c>
      <c r="W39" s="76">
        <f t="shared" si="20"/>
        <v>0</v>
      </c>
      <c r="X39" s="61">
        <f t="shared" si="20"/>
        <v>0</v>
      </c>
      <c r="Y39" s="61">
        <f t="shared" si="20"/>
        <v>0</v>
      </c>
      <c r="Z39" s="61">
        <f t="shared" si="20"/>
        <v>0</v>
      </c>
      <c r="AA39" s="61">
        <f>SUM(G39:Z39)</f>
        <v>73215269.23630555</v>
      </c>
      <c r="AB39" s="56" t="str">
        <f>IF(ABS(F39-AA39)&lt;0.01,"ok","err")</f>
        <v>ok</v>
      </c>
      <c r="AC39" s="62">
        <f t="shared" si="10"/>
        <v>0</v>
      </c>
    </row>
    <row r="40" spans="1:29">
      <c r="A40" s="58" t="s">
        <v>712</v>
      </c>
      <c r="D40" s="58" t="s">
        <v>389</v>
      </c>
      <c r="F40" s="73">
        <f t="shared" ref="F40:Q40" si="21">F38+F39</f>
        <v>177905371.1689316</v>
      </c>
      <c r="G40" s="73">
        <f t="shared" si="21"/>
        <v>135780759.8139734</v>
      </c>
      <c r="H40" s="73">
        <f t="shared" si="21"/>
        <v>21137065.28474585</v>
      </c>
      <c r="I40" s="73">
        <f t="shared" si="21"/>
        <v>1138206.2153215827</v>
      </c>
      <c r="J40" s="73">
        <f t="shared" si="21"/>
        <v>0</v>
      </c>
      <c r="K40" s="73">
        <f t="shared" si="21"/>
        <v>11099420.691055039</v>
      </c>
      <c r="L40" s="73">
        <f t="shared" si="21"/>
        <v>0</v>
      </c>
      <c r="M40" s="73">
        <f t="shared" si="21"/>
        <v>0</v>
      </c>
      <c r="N40" s="73">
        <f t="shared" si="21"/>
        <v>0</v>
      </c>
      <c r="O40" s="73">
        <f>O38+O39</f>
        <v>6439397.2829442238</v>
      </c>
      <c r="P40" s="73">
        <f t="shared" si="21"/>
        <v>0</v>
      </c>
      <c r="Q40" s="73">
        <f t="shared" si="21"/>
        <v>0</v>
      </c>
      <c r="R40" s="73">
        <f t="shared" ref="R40:Z40" si="22">R38+R39</f>
        <v>0</v>
      </c>
      <c r="S40" s="73">
        <f t="shared" si="22"/>
        <v>2262104.2447808408</v>
      </c>
      <c r="T40" s="73">
        <f t="shared" si="22"/>
        <v>22278.341931579278</v>
      </c>
      <c r="U40" s="73">
        <f t="shared" si="22"/>
        <v>26139.294179090186</v>
      </c>
      <c r="V40" s="73">
        <f t="shared" si="22"/>
        <v>0</v>
      </c>
      <c r="W40" s="73">
        <f t="shared" si="22"/>
        <v>0</v>
      </c>
      <c r="X40" s="60">
        <f t="shared" si="22"/>
        <v>0</v>
      </c>
      <c r="Y40" s="60">
        <f t="shared" si="22"/>
        <v>0</v>
      </c>
      <c r="Z40" s="60">
        <f t="shared" si="22"/>
        <v>0</v>
      </c>
      <c r="AA40" s="62">
        <f>SUM(G40:Z40)</f>
        <v>177905371.16893157</v>
      </c>
      <c r="AB40" s="56" t="str">
        <f>IF(ABS(F40-AA40)&lt;0.01,"ok","err")</f>
        <v>ok</v>
      </c>
      <c r="AC40" s="62">
        <f t="shared" si="10"/>
        <v>0</v>
      </c>
    </row>
    <row r="41" spans="1:29">
      <c r="F41" s="76"/>
      <c r="AC41" s="62">
        <f t="shared" si="10"/>
        <v>0</v>
      </c>
    </row>
    <row r="42" spans="1:29" ht="15">
      <c r="A42" s="63" t="s">
        <v>354</v>
      </c>
      <c r="F42" s="76"/>
      <c r="AC42" s="62">
        <f t="shared" si="10"/>
        <v>0</v>
      </c>
    </row>
    <row r="43" spans="1:29">
      <c r="A43" s="66" t="s">
        <v>1093</v>
      </c>
      <c r="C43" s="58" t="s">
        <v>960</v>
      </c>
      <c r="D43" s="58" t="s">
        <v>377</v>
      </c>
      <c r="E43" s="58" t="s">
        <v>1095</v>
      </c>
      <c r="F43" s="73">
        <f>VLOOKUP(C43,'Functional Assignment'!$C$2:$AP$780,'Functional Assignment'!$Z$2,)</f>
        <v>36360071.655844547</v>
      </c>
      <c r="G43" s="73">
        <f t="shared" ref="G43:Z43" si="23">IF(VLOOKUP($E43,$D$6:$AN$1131,3,)=0,0,(VLOOKUP($E43,$D$6:$AN$1131,G$2,)/VLOOKUP($E43,$D$6:$AN$1131,3,))*$F43)</f>
        <v>27957788.641094588</v>
      </c>
      <c r="H43" s="73">
        <f t="shared" si="23"/>
        <v>7036088.0825003879</v>
      </c>
      <c r="I43" s="73">
        <f t="shared" si="23"/>
        <v>38962.417693755022</v>
      </c>
      <c r="J43" s="73">
        <f t="shared" si="23"/>
        <v>0</v>
      </c>
      <c r="K43" s="73">
        <f t="shared" si="23"/>
        <v>1176637.9819797655</v>
      </c>
      <c r="L43" s="73">
        <f t="shared" si="23"/>
        <v>0</v>
      </c>
      <c r="M43" s="73">
        <f t="shared" si="23"/>
        <v>0</v>
      </c>
      <c r="N43" s="73">
        <f t="shared" si="23"/>
        <v>0</v>
      </c>
      <c r="O43" s="73">
        <f t="shared" si="23"/>
        <v>150594.53257605314</v>
      </c>
      <c r="P43" s="73">
        <f t="shared" si="23"/>
        <v>0</v>
      </c>
      <c r="Q43" s="73">
        <f t="shared" si="23"/>
        <v>0</v>
      </c>
      <c r="R43" s="73">
        <f t="shared" si="23"/>
        <v>0</v>
      </c>
      <c r="S43" s="73">
        <f t="shared" si="23"/>
        <v>0</v>
      </c>
      <c r="T43" s="73">
        <f t="shared" si="23"/>
        <v>0</v>
      </c>
      <c r="U43" s="73">
        <f t="shared" si="23"/>
        <v>0</v>
      </c>
      <c r="V43" s="73">
        <f t="shared" si="23"/>
        <v>0</v>
      </c>
      <c r="W43" s="73">
        <f t="shared" si="23"/>
        <v>0</v>
      </c>
      <c r="X43" s="60">
        <f t="shared" si="23"/>
        <v>0</v>
      </c>
      <c r="Y43" s="60">
        <f t="shared" si="23"/>
        <v>0</v>
      </c>
      <c r="Z43" s="60">
        <f t="shared" si="23"/>
        <v>0</v>
      </c>
      <c r="AA43" s="62">
        <f>SUM(G43:Z43)</f>
        <v>36360071.655844554</v>
      </c>
      <c r="AB43" s="56" t="str">
        <f>IF(ABS(F43-AA43)&lt;0.01,"ok","err")</f>
        <v>ok</v>
      </c>
      <c r="AC43" s="62">
        <f t="shared" si="10"/>
        <v>0</v>
      </c>
    </row>
    <row r="44" spans="1:29">
      <c r="F44" s="76"/>
      <c r="AC44" s="62">
        <f t="shared" si="10"/>
        <v>0</v>
      </c>
    </row>
    <row r="45" spans="1:29" ht="15">
      <c r="A45" s="63" t="s">
        <v>353</v>
      </c>
      <c r="F45" s="76"/>
      <c r="AC45" s="62">
        <f t="shared" si="10"/>
        <v>0</v>
      </c>
    </row>
    <row r="46" spans="1:29">
      <c r="A46" s="66" t="s">
        <v>1093</v>
      </c>
      <c r="C46" s="58" t="s">
        <v>960</v>
      </c>
      <c r="D46" s="58" t="s">
        <v>388</v>
      </c>
      <c r="E46" s="58" t="s">
        <v>1096</v>
      </c>
      <c r="F46" s="73">
        <f>VLOOKUP(C46,'Functional Assignment'!$C$2:$AP$780,'Functional Assignment'!$AA$2,)</f>
        <v>42176667.513765797</v>
      </c>
      <c r="G46" s="73">
        <f t="shared" ref="G46:Z46" si="24">IF(VLOOKUP($E46,$D$6:$AN$1131,3,)=0,0,(VLOOKUP($E46,$D$6:$AN$1131,G$2,)/VLOOKUP($E46,$D$6:$AN$1131,3,))*$F46)</f>
        <v>29519704.883909587</v>
      </c>
      <c r="H46" s="73">
        <f t="shared" si="24"/>
        <v>8678962.6791548636</v>
      </c>
      <c r="I46" s="73">
        <f t="shared" si="24"/>
        <v>101126.10821872097</v>
      </c>
      <c r="J46" s="73">
        <f t="shared" si="24"/>
        <v>337857.88054244168</v>
      </c>
      <c r="K46" s="73">
        <f t="shared" si="24"/>
        <v>2238000.41791136</v>
      </c>
      <c r="L46" s="73">
        <f t="shared" si="24"/>
        <v>0</v>
      </c>
      <c r="M46" s="73">
        <f t="shared" si="24"/>
        <v>0</v>
      </c>
      <c r="N46" s="73">
        <f t="shared" si="24"/>
        <v>529053.36573976534</v>
      </c>
      <c r="O46" s="73">
        <f t="shared" si="24"/>
        <v>242396.78352437695</v>
      </c>
      <c r="P46" s="73">
        <f t="shared" si="24"/>
        <v>432787.00714663166</v>
      </c>
      <c r="Q46" s="73">
        <f t="shared" si="24"/>
        <v>5014.7238458745533</v>
      </c>
      <c r="R46" s="73">
        <f t="shared" si="24"/>
        <v>5014.7238458745533</v>
      </c>
      <c r="S46" s="73">
        <f t="shared" si="24"/>
        <v>0</v>
      </c>
      <c r="T46" s="73">
        <f t="shared" si="24"/>
        <v>13377.172979289859</v>
      </c>
      <c r="U46" s="73">
        <f t="shared" si="24"/>
        <v>73371.766947014083</v>
      </c>
      <c r="V46" s="73">
        <f t="shared" si="24"/>
        <v>0</v>
      </c>
      <c r="W46" s="73">
        <f t="shared" si="24"/>
        <v>0</v>
      </c>
      <c r="X46" s="60">
        <f t="shared" si="24"/>
        <v>0</v>
      </c>
      <c r="Y46" s="60">
        <f t="shared" si="24"/>
        <v>0</v>
      </c>
      <c r="Z46" s="60">
        <f t="shared" si="24"/>
        <v>0</v>
      </c>
      <c r="AA46" s="62">
        <f>SUM(G46:Z46)</f>
        <v>42176667.513765804</v>
      </c>
      <c r="AB46" s="56" t="str">
        <f>IF(ABS(F46-AA46)&lt;0.01,"ok","err")</f>
        <v>ok</v>
      </c>
      <c r="AC46" s="62">
        <f t="shared" si="10"/>
        <v>0</v>
      </c>
    </row>
    <row r="47" spans="1:29">
      <c r="F47" s="76"/>
      <c r="AC47" s="62">
        <f t="shared" si="10"/>
        <v>0</v>
      </c>
    </row>
    <row r="48" spans="1:29" ht="15">
      <c r="A48" s="63" t="s">
        <v>371</v>
      </c>
      <c r="F48" s="76"/>
      <c r="AC48" s="62">
        <f t="shared" si="10"/>
        <v>0</v>
      </c>
    </row>
    <row r="49" spans="1:29">
      <c r="A49" s="66" t="s">
        <v>1093</v>
      </c>
      <c r="C49" s="58" t="s">
        <v>960</v>
      </c>
      <c r="D49" s="58" t="s">
        <v>390</v>
      </c>
      <c r="E49" s="58" t="s">
        <v>1097</v>
      </c>
      <c r="F49" s="73">
        <f>VLOOKUP(C49,'Functional Assignment'!$C$2:$AP$780,'Functional Assignment'!$AB$2,)</f>
        <v>115567184.76096536</v>
      </c>
      <c r="G49" s="73">
        <f t="shared" ref="G49:Z49" si="25">IF(VLOOKUP($E49,$D$6:$AN$1131,3,)=0,0,(VLOOKUP($E49,$D$6:$AN$1131,G$2,)/VLOOKUP($E49,$D$6:$AN$1131,3,))*$F49)</f>
        <v>0</v>
      </c>
      <c r="H49" s="73">
        <f t="shared" si="25"/>
        <v>0</v>
      </c>
      <c r="I49" s="73">
        <f t="shared" si="25"/>
        <v>0</v>
      </c>
      <c r="J49" s="73">
        <f t="shared" si="25"/>
        <v>0</v>
      </c>
      <c r="K49" s="73">
        <f t="shared" si="25"/>
        <v>0</v>
      </c>
      <c r="L49" s="73">
        <f t="shared" si="25"/>
        <v>0</v>
      </c>
      <c r="M49" s="73">
        <f t="shared" si="25"/>
        <v>0</v>
      </c>
      <c r="N49" s="73">
        <f t="shared" si="25"/>
        <v>0</v>
      </c>
      <c r="O49" s="73">
        <f t="shared" si="25"/>
        <v>0</v>
      </c>
      <c r="P49" s="73">
        <f t="shared" si="25"/>
        <v>0</v>
      </c>
      <c r="Q49" s="73">
        <f t="shared" si="25"/>
        <v>0</v>
      </c>
      <c r="R49" s="73">
        <f t="shared" si="25"/>
        <v>0</v>
      </c>
      <c r="S49" s="73">
        <f t="shared" si="25"/>
        <v>115567184.76096536</v>
      </c>
      <c r="T49" s="73">
        <f t="shared" si="25"/>
        <v>0</v>
      </c>
      <c r="U49" s="73">
        <f t="shared" si="25"/>
        <v>0</v>
      </c>
      <c r="V49" s="73">
        <f t="shared" si="25"/>
        <v>0</v>
      </c>
      <c r="W49" s="73">
        <f t="shared" si="25"/>
        <v>0</v>
      </c>
      <c r="X49" s="60">
        <f t="shared" si="25"/>
        <v>0</v>
      </c>
      <c r="Y49" s="60">
        <f t="shared" si="25"/>
        <v>0</v>
      </c>
      <c r="Z49" s="60">
        <f t="shared" si="25"/>
        <v>0</v>
      </c>
      <c r="AA49" s="62">
        <f>SUM(G49:Z49)</f>
        <v>115567184.76096536</v>
      </c>
      <c r="AB49" s="56" t="str">
        <f>IF(ABS(F49-AA49)&lt;0.01,"ok","err")</f>
        <v>ok</v>
      </c>
      <c r="AC49" s="62">
        <f t="shared" si="10"/>
        <v>0</v>
      </c>
    </row>
    <row r="50" spans="1:29">
      <c r="F50" s="76"/>
      <c r="AC50" s="62">
        <f t="shared" si="10"/>
        <v>0</v>
      </c>
    </row>
    <row r="51" spans="1:29" ht="15">
      <c r="A51" s="63" t="s">
        <v>1025</v>
      </c>
      <c r="F51" s="76"/>
      <c r="AC51" s="62">
        <f t="shared" si="10"/>
        <v>0</v>
      </c>
    </row>
    <row r="52" spans="1:29">
      <c r="A52" s="66" t="s">
        <v>1093</v>
      </c>
      <c r="C52" s="58" t="s">
        <v>960</v>
      </c>
      <c r="D52" s="58" t="s">
        <v>391</v>
      </c>
      <c r="E52" s="58" t="s">
        <v>1098</v>
      </c>
      <c r="F52" s="73">
        <f>VLOOKUP(C52,'Functional Assignment'!$C$2:$AP$780,'Functional Assignment'!$AC$2,)</f>
        <v>0</v>
      </c>
      <c r="G52" s="73">
        <f t="shared" ref="G52:Z52" si="26">IF(VLOOKUP($E52,$D$6:$AN$1131,3,)=0,0,(VLOOKUP($E52,$D$6:$AN$1131,G$2,)/VLOOKUP($E52,$D$6:$AN$1131,3,))*$F52)</f>
        <v>0</v>
      </c>
      <c r="H52" s="73">
        <f t="shared" si="26"/>
        <v>0</v>
      </c>
      <c r="I52" s="73">
        <f t="shared" si="26"/>
        <v>0</v>
      </c>
      <c r="J52" s="73">
        <f t="shared" si="26"/>
        <v>0</v>
      </c>
      <c r="K52" s="73">
        <f t="shared" si="26"/>
        <v>0</v>
      </c>
      <c r="L52" s="73">
        <f t="shared" si="26"/>
        <v>0</v>
      </c>
      <c r="M52" s="73">
        <f t="shared" si="26"/>
        <v>0</v>
      </c>
      <c r="N52" s="73">
        <f t="shared" si="26"/>
        <v>0</v>
      </c>
      <c r="O52" s="73">
        <f t="shared" si="26"/>
        <v>0</v>
      </c>
      <c r="P52" s="73">
        <f t="shared" si="26"/>
        <v>0</v>
      </c>
      <c r="Q52" s="73">
        <f t="shared" si="26"/>
        <v>0</v>
      </c>
      <c r="R52" s="73">
        <f t="shared" si="26"/>
        <v>0</v>
      </c>
      <c r="S52" s="73">
        <f t="shared" si="26"/>
        <v>0</v>
      </c>
      <c r="T52" s="73">
        <f t="shared" si="26"/>
        <v>0</v>
      </c>
      <c r="U52" s="73">
        <f t="shared" si="26"/>
        <v>0</v>
      </c>
      <c r="V52" s="73">
        <f t="shared" si="26"/>
        <v>0</v>
      </c>
      <c r="W52" s="73">
        <f t="shared" si="26"/>
        <v>0</v>
      </c>
      <c r="X52" s="60">
        <f t="shared" si="26"/>
        <v>0</v>
      </c>
      <c r="Y52" s="60">
        <f t="shared" si="26"/>
        <v>0</v>
      </c>
      <c r="Z52" s="60">
        <f t="shared" si="26"/>
        <v>0</v>
      </c>
      <c r="AA52" s="62">
        <f>SUM(G52:Z52)</f>
        <v>0</v>
      </c>
      <c r="AB52" s="56" t="str">
        <f>IF(ABS(F52-AA52)&lt;0.01,"ok","err")</f>
        <v>ok</v>
      </c>
      <c r="AC52" s="62">
        <f t="shared" si="10"/>
        <v>0</v>
      </c>
    </row>
    <row r="53" spans="1:29">
      <c r="F53" s="76"/>
      <c r="AC53" s="62">
        <f t="shared" si="10"/>
        <v>0</v>
      </c>
    </row>
    <row r="54" spans="1:29" ht="15">
      <c r="A54" s="63" t="s">
        <v>351</v>
      </c>
      <c r="F54" s="76"/>
      <c r="AC54" s="62">
        <f t="shared" si="10"/>
        <v>0</v>
      </c>
    </row>
    <row r="55" spans="1:29">
      <c r="A55" s="66" t="s">
        <v>1093</v>
      </c>
      <c r="C55" s="58" t="s">
        <v>960</v>
      </c>
      <c r="D55" s="58" t="s">
        <v>392</v>
      </c>
      <c r="E55" s="58" t="s">
        <v>1099</v>
      </c>
      <c r="F55" s="73">
        <f>VLOOKUP(C55,'Functional Assignment'!$C$2:$AP$780,'Functional Assignment'!$AD$2,)</f>
        <v>0</v>
      </c>
      <c r="G55" s="73">
        <f t="shared" ref="G55:Z55" si="27">IF(VLOOKUP($E55,$D$6:$AN$1131,3,)=0,0,(VLOOKUP($E55,$D$6:$AN$1131,G$2,)/VLOOKUP($E55,$D$6:$AN$1131,3,))*$F55)</f>
        <v>0</v>
      </c>
      <c r="H55" s="73">
        <f t="shared" si="27"/>
        <v>0</v>
      </c>
      <c r="I55" s="73">
        <f t="shared" si="27"/>
        <v>0</v>
      </c>
      <c r="J55" s="73">
        <f t="shared" si="27"/>
        <v>0</v>
      </c>
      <c r="K55" s="73">
        <f t="shared" si="27"/>
        <v>0</v>
      </c>
      <c r="L55" s="73">
        <f t="shared" si="27"/>
        <v>0</v>
      </c>
      <c r="M55" s="73">
        <f t="shared" si="27"/>
        <v>0</v>
      </c>
      <c r="N55" s="73">
        <f t="shared" si="27"/>
        <v>0</v>
      </c>
      <c r="O55" s="73">
        <f t="shared" si="27"/>
        <v>0</v>
      </c>
      <c r="P55" s="73">
        <f t="shared" si="27"/>
        <v>0</v>
      </c>
      <c r="Q55" s="73">
        <f t="shared" si="27"/>
        <v>0</v>
      </c>
      <c r="R55" s="73">
        <f t="shared" si="27"/>
        <v>0</v>
      </c>
      <c r="S55" s="73">
        <f t="shared" si="27"/>
        <v>0</v>
      </c>
      <c r="T55" s="73">
        <f t="shared" si="27"/>
        <v>0</v>
      </c>
      <c r="U55" s="73">
        <f t="shared" si="27"/>
        <v>0</v>
      </c>
      <c r="V55" s="73">
        <f t="shared" si="27"/>
        <v>0</v>
      </c>
      <c r="W55" s="73">
        <f t="shared" si="27"/>
        <v>0</v>
      </c>
      <c r="X55" s="60">
        <f t="shared" si="27"/>
        <v>0</v>
      </c>
      <c r="Y55" s="60">
        <f t="shared" si="27"/>
        <v>0</v>
      </c>
      <c r="Z55" s="60">
        <f t="shared" si="27"/>
        <v>0</v>
      </c>
      <c r="AA55" s="62">
        <f>SUM(G55:Z55)</f>
        <v>0</v>
      </c>
      <c r="AB55" s="56" t="str">
        <f>IF(ABS(F55-AA55)&lt;0.01,"ok","err")</f>
        <v>ok</v>
      </c>
      <c r="AC55" s="62">
        <f t="shared" si="10"/>
        <v>0</v>
      </c>
    </row>
    <row r="56" spans="1:29">
      <c r="F56" s="76"/>
      <c r="AC56" s="62">
        <f t="shared" si="10"/>
        <v>0</v>
      </c>
    </row>
    <row r="57" spans="1:29" ht="15">
      <c r="A57" s="63" t="s">
        <v>350</v>
      </c>
      <c r="F57" s="76"/>
      <c r="AC57" s="62">
        <f t="shared" si="10"/>
        <v>0</v>
      </c>
    </row>
    <row r="58" spans="1:29">
      <c r="A58" s="66" t="s">
        <v>1093</v>
      </c>
      <c r="C58" s="58" t="s">
        <v>960</v>
      </c>
      <c r="D58" s="58" t="s">
        <v>393</v>
      </c>
      <c r="E58" s="58" t="s">
        <v>1099</v>
      </c>
      <c r="F58" s="73">
        <f>VLOOKUP(C58,'Functional Assignment'!$C$2:$AP$780,'Functional Assignment'!$AE$2,)</f>
        <v>0</v>
      </c>
      <c r="G58" s="73">
        <f t="shared" ref="G58:Z58" si="28">IF(VLOOKUP($E58,$D$6:$AN$1131,3,)=0,0,(VLOOKUP($E58,$D$6:$AN$1131,G$2,)/VLOOKUP($E58,$D$6:$AN$1131,3,))*$F58)</f>
        <v>0</v>
      </c>
      <c r="H58" s="73">
        <f t="shared" si="28"/>
        <v>0</v>
      </c>
      <c r="I58" s="73">
        <f t="shared" si="28"/>
        <v>0</v>
      </c>
      <c r="J58" s="73">
        <f t="shared" si="28"/>
        <v>0</v>
      </c>
      <c r="K58" s="73">
        <f t="shared" si="28"/>
        <v>0</v>
      </c>
      <c r="L58" s="73">
        <f t="shared" si="28"/>
        <v>0</v>
      </c>
      <c r="M58" s="73">
        <f t="shared" si="28"/>
        <v>0</v>
      </c>
      <c r="N58" s="73">
        <f t="shared" si="28"/>
        <v>0</v>
      </c>
      <c r="O58" s="73">
        <f t="shared" si="28"/>
        <v>0</v>
      </c>
      <c r="P58" s="73">
        <f t="shared" si="28"/>
        <v>0</v>
      </c>
      <c r="Q58" s="73">
        <f t="shared" si="28"/>
        <v>0</v>
      </c>
      <c r="R58" s="73">
        <f t="shared" si="28"/>
        <v>0</v>
      </c>
      <c r="S58" s="73">
        <f t="shared" si="28"/>
        <v>0</v>
      </c>
      <c r="T58" s="73">
        <f t="shared" si="28"/>
        <v>0</v>
      </c>
      <c r="U58" s="73">
        <f t="shared" si="28"/>
        <v>0</v>
      </c>
      <c r="V58" s="73">
        <f t="shared" si="28"/>
        <v>0</v>
      </c>
      <c r="W58" s="73">
        <f t="shared" si="28"/>
        <v>0</v>
      </c>
      <c r="X58" s="60">
        <f t="shared" si="28"/>
        <v>0</v>
      </c>
      <c r="Y58" s="60">
        <f t="shared" si="28"/>
        <v>0</v>
      </c>
      <c r="Z58" s="60">
        <f t="shared" si="28"/>
        <v>0</v>
      </c>
      <c r="AA58" s="62">
        <f>SUM(G58:Z58)</f>
        <v>0</v>
      </c>
      <c r="AB58" s="56" t="str">
        <f>IF(ABS(F58-AA58)&lt;0.01,"ok","err")</f>
        <v>ok</v>
      </c>
      <c r="AC58" s="62">
        <f t="shared" si="10"/>
        <v>0</v>
      </c>
    </row>
    <row r="59" spans="1:29">
      <c r="F59" s="76"/>
      <c r="AC59" s="62">
        <f t="shared" si="10"/>
        <v>0</v>
      </c>
    </row>
    <row r="60" spans="1:29">
      <c r="A60" s="58" t="s">
        <v>922</v>
      </c>
      <c r="D60" s="58" t="s">
        <v>1100</v>
      </c>
      <c r="F60" s="73">
        <f t="shared" ref="F60:Z60" si="29">F15+F21+F24+F27+F35+F40+F43+F46+F49+F52+F55+F58</f>
        <v>4331626533.7946157</v>
      </c>
      <c r="G60" s="73">
        <f t="shared" si="29"/>
        <v>2246467399.7304769</v>
      </c>
      <c r="H60" s="73">
        <f t="shared" si="29"/>
        <v>504462861.56718808</v>
      </c>
      <c r="I60" s="73">
        <f t="shared" si="29"/>
        <v>38874940.858872369</v>
      </c>
      <c r="J60" s="73">
        <f t="shared" si="29"/>
        <v>39060279.121469878</v>
      </c>
      <c r="K60" s="73">
        <f t="shared" si="29"/>
        <v>459387418.45105255</v>
      </c>
      <c r="L60" s="73">
        <f t="shared" si="29"/>
        <v>0</v>
      </c>
      <c r="M60" s="73">
        <f t="shared" si="29"/>
        <v>0</v>
      </c>
      <c r="N60" s="73">
        <f t="shared" si="29"/>
        <v>405935306.34093893</v>
      </c>
      <c r="O60" s="73">
        <f t="shared" si="29"/>
        <v>259095781.68308738</v>
      </c>
      <c r="P60" s="73">
        <f t="shared" si="29"/>
        <v>200778294.96365485</v>
      </c>
      <c r="Q60" s="73">
        <f t="shared" si="29"/>
        <v>25948662.441371225</v>
      </c>
      <c r="R60" s="73">
        <f t="shared" si="29"/>
        <v>11850477.371790072</v>
      </c>
      <c r="S60" s="73">
        <f t="shared" si="29"/>
        <v>138726692.60947391</v>
      </c>
      <c r="T60" s="73">
        <f t="shared" si="29"/>
        <v>325261.4700437414</v>
      </c>
      <c r="U60" s="73">
        <f t="shared" si="29"/>
        <v>713157.18519837991</v>
      </c>
      <c r="V60" s="73">
        <f t="shared" si="29"/>
        <v>0</v>
      </c>
      <c r="W60" s="73">
        <f t="shared" si="29"/>
        <v>0</v>
      </c>
      <c r="X60" s="60">
        <f t="shared" si="29"/>
        <v>0</v>
      </c>
      <c r="Y60" s="60">
        <f t="shared" si="29"/>
        <v>0</v>
      </c>
      <c r="Z60" s="60">
        <f t="shared" si="29"/>
        <v>0</v>
      </c>
      <c r="AA60" s="62">
        <f>SUM(G60:Z60)</f>
        <v>4331626533.7946196</v>
      </c>
      <c r="AB60" s="56" t="str">
        <f>IF(ABS(F60-AA60)&lt;0.01,"ok","err")</f>
        <v>ok</v>
      </c>
      <c r="AC60" s="62">
        <f t="shared" si="10"/>
        <v>0</v>
      </c>
    </row>
    <row r="61" spans="1:29">
      <c r="AC61" s="62">
        <f t="shared" si="10"/>
        <v>0</v>
      </c>
    </row>
    <row r="62" spans="1:29">
      <c r="AC62" s="62">
        <f t="shared" si="10"/>
        <v>0</v>
      </c>
    </row>
    <row r="63" spans="1:29">
      <c r="AC63" s="62">
        <f t="shared" si="10"/>
        <v>0</v>
      </c>
    </row>
    <row r="64" spans="1:29">
      <c r="AC64" s="62">
        <f t="shared" si="10"/>
        <v>0</v>
      </c>
    </row>
    <row r="65" spans="1:29" ht="15">
      <c r="A65" s="63" t="s">
        <v>972</v>
      </c>
      <c r="AC65" s="62">
        <f t="shared" si="10"/>
        <v>0</v>
      </c>
    </row>
    <row r="66" spans="1:29">
      <c r="AC66" s="62">
        <f t="shared" si="10"/>
        <v>0</v>
      </c>
    </row>
    <row r="67" spans="1:29" ht="15">
      <c r="A67" s="63" t="s">
        <v>364</v>
      </c>
      <c r="AC67" s="62">
        <f t="shared" si="10"/>
        <v>0</v>
      </c>
    </row>
    <row r="68" spans="1:29">
      <c r="A68" s="66" t="s">
        <v>359</v>
      </c>
      <c r="C68" s="58" t="s">
        <v>973</v>
      </c>
      <c r="D68" s="58" t="s">
        <v>394</v>
      </c>
      <c r="E68" s="58" t="s">
        <v>869</v>
      </c>
      <c r="F68" s="73">
        <f>VLOOKUP(C68,'Functional Assignment'!$C$2:$AP$780,'Functional Assignment'!$H$2,)</f>
        <v>529045728.57886356</v>
      </c>
      <c r="G68" s="73">
        <f t="shared" ref="G68:P73" si="30">IF(VLOOKUP($E68,$D$6:$AN$1131,3,)=0,0,(VLOOKUP($E68,$D$6:$AN$1131,G$2,)/VLOOKUP($E68,$D$6:$AN$1131,3,))*$F68)</f>
        <v>238647707.0659256</v>
      </c>
      <c r="H68" s="73">
        <f t="shared" si="30"/>
        <v>60296500.423764572</v>
      </c>
      <c r="I68" s="73">
        <f t="shared" si="30"/>
        <v>5459322.3813230162</v>
      </c>
      <c r="J68" s="73">
        <f t="shared" si="30"/>
        <v>6100257.9689591611</v>
      </c>
      <c r="K68" s="73">
        <f t="shared" si="30"/>
        <v>71984655.783872515</v>
      </c>
      <c r="L68" s="73">
        <f t="shared" si="30"/>
        <v>0</v>
      </c>
      <c r="M68" s="73">
        <f t="shared" si="30"/>
        <v>0</v>
      </c>
      <c r="N68" s="73">
        <f t="shared" si="30"/>
        <v>63807227.643174395</v>
      </c>
      <c r="O68" s="73">
        <f t="shared" si="30"/>
        <v>40454682.497520372</v>
      </c>
      <c r="P68" s="73">
        <f t="shared" si="30"/>
        <v>36164104.109013081</v>
      </c>
      <c r="Q68" s="73">
        <f t="shared" ref="Q68:Z73" si="31">IF(VLOOKUP($E68,$D$6:$AN$1131,3,)=0,0,(VLOOKUP($E68,$D$6:$AN$1131,Q$2,)/VLOOKUP($E68,$D$6:$AN$1131,3,))*$F68)</f>
        <v>4133548.6588602667</v>
      </c>
      <c r="R68" s="73">
        <f t="shared" si="31"/>
        <v>1785675.8264855598</v>
      </c>
      <c r="S68" s="73">
        <f t="shared" si="31"/>
        <v>127454.73676877184</v>
      </c>
      <c r="T68" s="73">
        <f t="shared" si="31"/>
        <v>4123.4195465071871</v>
      </c>
      <c r="U68" s="73">
        <f t="shared" si="31"/>
        <v>80468.063650333832</v>
      </c>
      <c r="V68" s="73">
        <f t="shared" si="31"/>
        <v>0</v>
      </c>
      <c r="W68" s="73">
        <f t="shared" si="31"/>
        <v>0</v>
      </c>
      <c r="X68" s="60">
        <f t="shared" si="31"/>
        <v>0</v>
      </c>
      <c r="Y68" s="60">
        <f t="shared" si="31"/>
        <v>0</v>
      </c>
      <c r="Z68" s="60">
        <f t="shared" si="31"/>
        <v>0</v>
      </c>
      <c r="AA68" s="62">
        <f t="shared" ref="AA68:AA74" si="32">SUM(G68:Z68)</f>
        <v>529045728.57886416</v>
      </c>
      <c r="AB68" s="56" t="str">
        <f t="shared" ref="AB68:AB74" si="33">IF(ABS(F68-AA68)&lt;0.01,"ok","err")</f>
        <v>ok</v>
      </c>
      <c r="AC68" s="62">
        <f t="shared" si="10"/>
        <v>5.9604644775390625E-7</v>
      </c>
    </row>
    <row r="69" spans="1:29">
      <c r="A69" s="66" t="s">
        <v>1202</v>
      </c>
      <c r="C69" s="58" t="s">
        <v>973</v>
      </c>
      <c r="D69" s="58" t="s">
        <v>395</v>
      </c>
      <c r="E69" s="58" t="s">
        <v>188</v>
      </c>
      <c r="F69" s="76">
        <f>VLOOKUP(C69,'Functional Assignment'!$C$2:$AP$780,'Functional Assignment'!$I$2,)</f>
        <v>554208886.27741861</v>
      </c>
      <c r="G69" s="76">
        <f t="shared" si="30"/>
        <v>249998578.19653577</v>
      </c>
      <c r="H69" s="76">
        <f t="shared" si="30"/>
        <v>63164400.620047897</v>
      </c>
      <c r="I69" s="76">
        <f t="shared" si="30"/>
        <v>5718985.7385482965</v>
      </c>
      <c r="J69" s="76">
        <f t="shared" si="30"/>
        <v>6390406.334181061</v>
      </c>
      <c r="K69" s="76">
        <f t="shared" si="30"/>
        <v>75408483.153637901</v>
      </c>
      <c r="L69" s="76">
        <f t="shared" si="30"/>
        <v>0</v>
      </c>
      <c r="M69" s="76">
        <f t="shared" si="30"/>
        <v>0</v>
      </c>
      <c r="N69" s="76">
        <f t="shared" si="30"/>
        <v>66842109.591481179</v>
      </c>
      <c r="O69" s="76">
        <f t="shared" si="30"/>
        <v>42378840.467880651</v>
      </c>
      <c r="P69" s="76">
        <f t="shared" si="30"/>
        <v>37884188.036666237</v>
      </c>
      <c r="Q69" s="76">
        <f t="shared" si="31"/>
        <v>4330153.8503187718</v>
      </c>
      <c r="R69" s="76">
        <f t="shared" si="31"/>
        <v>1870608.4513855937</v>
      </c>
      <c r="S69" s="76">
        <f t="shared" si="31"/>
        <v>133516.90392652512</v>
      </c>
      <c r="T69" s="76">
        <f t="shared" si="31"/>
        <v>4319.5429640136144</v>
      </c>
      <c r="U69" s="76">
        <f t="shared" si="31"/>
        <v>84295.389845311089</v>
      </c>
      <c r="V69" s="76">
        <f t="shared" si="31"/>
        <v>0</v>
      </c>
      <c r="W69" s="76">
        <f t="shared" si="31"/>
        <v>0</v>
      </c>
      <c r="X69" s="61">
        <f t="shared" si="31"/>
        <v>0</v>
      </c>
      <c r="Y69" s="61">
        <f t="shared" si="31"/>
        <v>0</v>
      </c>
      <c r="Z69" s="61">
        <f t="shared" si="31"/>
        <v>0</v>
      </c>
      <c r="AA69" s="61">
        <f t="shared" si="32"/>
        <v>554208886.27741909</v>
      </c>
      <c r="AB69" s="56" t="str">
        <f t="shared" si="33"/>
        <v>ok</v>
      </c>
      <c r="AC69" s="62">
        <f t="shared" si="10"/>
        <v>0</v>
      </c>
    </row>
    <row r="70" spans="1:29">
      <c r="A70" s="66" t="s">
        <v>1203</v>
      </c>
      <c r="C70" s="58" t="s">
        <v>973</v>
      </c>
      <c r="D70" s="58" t="s">
        <v>396</v>
      </c>
      <c r="E70" s="58" t="s">
        <v>191</v>
      </c>
      <c r="F70" s="76">
        <f>VLOOKUP(C70,'Functional Assignment'!$C$2:$AP$780,'Functional Assignment'!$J$2,)</f>
        <v>455557835.71623755</v>
      </c>
      <c r="G70" s="76">
        <f t="shared" si="30"/>
        <v>205497988.27718803</v>
      </c>
      <c r="H70" s="76">
        <f t="shared" si="30"/>
        <v>51920924.318017095</v>
      </c>
      <c r="I70" s="76">
        <f t="shared" si="30"/>
        <v>4700986.9925487787</v>
      </c>
      <c r="J70" s="76">
        <f t="shared" si="30"/>
        <v>5252892.4581148084</v>
      </c>
      <c r="K70" s="76">
        <f t="shared" si="30"/>
        <v>61985518.873329118</v>
      </c>
      <c r="L70" s="76">
        <f t="shared" si="30"/>
        <v>0</v>
      </c>
      <c r="M70" s="76">
        <f t="shared" si="30"/>
        <v>0</v>
      </c>
      <c r="N70" s="76">
        <f t="shared" si="30"/>
        <v>54943988.691224702</v>
      </c>
      <c r="O70" s="76">
        <f t="shared" si="30"/>
        <v>34835263.962273352</v>
      </c>
      <c r="P70" s="76">
        <f t="shared" si="30"/>
        <v>31140674.819875855</v>
      </c>
      <c r="Q70" s="76">
        <f t="shared" si="31"/>
        <v>3559371.863593895</v>
      </c>
      <c r="R70" s="76">
        <f t="shared" si="31"/>
        <v>1537633.8393086602</v>
      </c>
      <c r="S70" s="76">
        <f t="shared" si="31"/>
        <v>109750.44480584848</v>
      </c>
      <c r="T70" s="76">
        <f t="shared" si="31"/>
        <v>3550.6497508311836</v>
      </c>
      <c r="U70" s="76">
        <f t="shared" si="31"/>
        <v>69290.526207051735</v>
      </c>
      <c r="V70" s="76">
        <f t="shared" si="31"/>
        <v>0</v>
      </c>
      <c r="W70" s="76">
        <f t="shared" si="31"/>
        <v>0</v>
      </c>
      <c r="X70" s="61">
        <f t="shared" si="31"/>
        <v>0</v>
      </c>
      <c r="Y70" s="61">
        <f t="shared" si="31"/>
        <v>0</v>
      </c>
      <c r="Z70" s="61">
        <f t="shared" si="31"/>
        <v>0</v>
      </c>
      <c r="AA70" s="61">
        <f t="shared" si="32"/>
        <v>455557835.71623796</v>
      </c>
      <c r="AB70" s="56" t="str">
        <f t="shared" si="33"/>
        <v>ok</v>
      </c>
      <c r="AC70" s="62">
        <f t="shared" si="10"/>
        <v>0</v>
      </c>
    </row>
    <row r="71" spans="1:29">
      <c r="A71" s="66" t="s">
        <v>1204</v>
      </c>
      <c r="C71" s="58" t="s">
        <v>973</v>
      </c>
      <c r="D71" s="58" t="s">
        <v>397</v>
      </c>
      <c r="E71" s="58" t="s">
        <v>1091</v>
      </c>
      <c r="F71" s="76">
        <f>VLOOKUP(C71,'Functional Assignment'!$C$2:$AP$780,'Functional Assignment'!$K$2,)</f>
        <v>0</v>
      </c>
      <c r="G71" s="76">
        <f t="shared" si="30"/>
        <v>0</v>
      </c>
      <c r="H71" s="76">
        <f t="shared" si="30"/>
        <v>0</v>
      </c>
      <c r="I71" s="76">
        <f t="shared" si="30"/>
        <v>0</v>
      </c>
      <c r="J71" s="76">
        <f t="shared" si="30"/>
        <v>0</v>
      </c>
      <c r="K71" s="76">
        <f t="shared" si="30"/>
        <v>0</v>
      </c>
      <c r="L71" s="76">
        <f t="shared" si="30"/>
        <v>0</v>
      </c>
      <c r="M71" s="76">
        <f t="shared" si="30"/>
        <v>0</v>
      </c>
      <c r="N71" s="76">
        <f t="shared" si="30"/>
        <v>0</v>
      </c>
      <c r="O71" s="76">
        <f t="shared" si="30"/>
        <v>0</v>
      </c>
      <c r="P71" s="76">
        <f t="shared" si="30"/>
        <v>0</v>
      </c>
      <c r="Q71" s="76">
        <f t="shared" si="31"/>
        <v>0</v>
      </c>
      <c r="R71" s="76">
        <f t="shared" si="31"/>
        <v>0</v>
      </c>
      <c r="S71" s="76">
        <f t="shared" si="31"/>
        <v>0</v>
      </c>
      <c r="T71" s="76">
        <f t="shared" si="31"/>
        <v>0</v>
      </c>
      <c r="U71" s="76">
        <f t="shared" si="31"/>
        <v>0</v>
      </c>
      <c r="V71" s="76">
        <f t="shared" si="31"/>
        <v>0</v>
      </c>
      <c r="W71" s="76">
        <f t="shared" si="31"/>
        <v>0</v>
      </c>
      <c r="X71" s="61">
        <f t="shared" si="31"/>
        <v>0</v>
      </c>
      <c r="Y71" s="61">
        <f t="shared" si="31"/>
        <v>0</v>
      </c>
      <c r="Z71" s="61">
        <f t="shared" si="31"/>
        <v>0</v>
      </c>
      <c r="AA71" s="61">
        <f t="shared" si="32"/>
        <v>0</v>
      </c>
      <c r="AB71" s="56" t="str">
        <f t="shared" si="33"/>
        <v>ok</v>
      </c>
      <c r="AC71" s="62">
        <f t="shared" si="10"/>
        <v>0</v>
      </c>
    </row>
    <row r="72" spans="1:29" hidden="1">
      <c r="A72" s="66" t="s">
        <v>1205</v>
      </c>
      <c r="C72" s="58" t="s">
        <v>973</v>
      </c>
      <c r="D72" s="58" t="s">
        <v>398</v>
      </c>
      <c r="E72" s="58" t="s">
        <v>1091</v>
      </c>
      <c r="F72" s="76">
        <f>VLOOKUP(C72,'Functional Assignment'!$C$2:$AP$780,'Functional Assignment'!$L$2,)</f>
        <v>0</v>
      </c>
      <c r="G72" s="76">
        <f t="shared" si="30"/>
        <v>0</v>
      </c>
      <c r="H72" s="76">
        <f t="shared" si="30"/>
        <v>0</v>
      </c>
      <c r="I72" s="76">
        <f t="shared" si="30"/>
        <v>0</v>
      </c>
      <c r="J72" s="76">
        <f t="shared" si="30"/>
        <v>0</v>
      </c>
      <c r="K72" s="76">
        <f t="shared" si="30"/>
        <v>0</v>
      </c>
      <c r="L72" s="76">
        <f t="shared" si="30"/>
        <v>0</v>
      </c>
      <c r="M72" s="76">
        <f t="shared" si="30"/>
        <v>0</v>
      </c>
      <c r="N72" s="76">
        <f t="shared" si="30"/>
        <v>0</v>
      </c>
      <c r="O72" s="76">
        <f t="shared" si="30"/>
        <v>0</v>
      </c>
      <c r="P72" s="76">
        <f t="shared" si="30"/>
        <v>0</v>
      </c>
      <c r="Q72" s="76">
        <f t="shared" si="31"/>
        <v>0</v>
      </c>
      <c r="R72" s="76">
        <f t="shared" si="31"/>
        <v>0</v>
      </c>
      <c r="S72" s="76">
        <f t="shared" si="31"/>
        <v>0</v>
      </c>
      <c r="T72" s="76">
        <f t="shared" si="31"/>
        <v>0</v>
      </c>
      <c r="U72" s="76">
        <f t="shared" si="31"/>
        <v>0</v>
      </c>
      <c r="V72" s="76">
        <f t="shared" si="31"/>
        <v>0</v>
      </c>
      <c r="W72" s="76">
        <f t="shared" si="31"/>
        <v>0</v>
      </c>
      <c r="X72" s="61">
        <f t="shared" si="31"/>
        <v>0</v>
      </c>
      <c r="Y72" s="61">
        <f t="shared" si="31"/>
        <v>0</v>
      </c>
      <c r="Z72" s="61">
        <f t="shared" si="31"/>
        <v>0</v>
      </c>
      <c r="AA72" s="61">
        <f t="shared" si="32"/>
        <v>0</v>
      </c>
      <c r="AB72" s="56" t="str">
        <f t="shared" si="33"/>
        <v>ok</v>
      </c>
      <c r="AC72" s="62">
        <f t="shared" si="10"/>
        <v>0</v>
      </c>
    </row>
    <row r="73" spans="1:29" hidden="1">
      <c r="A73" s="66" t="s">
        <v>1205</v>
      </c>
      <c r="C73" s="58" t="s">
        <v>973</v>
      </c>
      <c r="D73" s="58" t="s">
        <v>399</v>
      </c>
      <c r="E73" s="58" t="s">
        <v>1091</v>
      </c>
      <c r="F73" s="76">
        <f>VLOOKUP(C73,'Functional Assignment'!$C$2:$AP$780,'Functional Assignment'!$M$2,)</f>
        <v>0</v>
      </c>
      <c r="G73" s="76">
        <f t="shared" si="30"/>
        <v>0</v>
      </c>
      <c r="H73" s="76">
        <f t="shared" si="30"/>
        <v>0</v>
      </c>
      <c r="I73" s="76">
        <f t="shared" si="30"/>
        <v>0</v>
      </c>
      <c r="J73" s="76">
        <f t="shared" si="30"/>
        <v>0</v>
      </c>
      <c r="K73" s="76">
        <f t="shared" si="30"/>
        <v>0</v>
      </c>
      <c r="L73" s="76">
        <f t="shared" si="30"/>
        <v>0</v>
      </c>
      <c r="M73" s="76">
        <f t="shared" si="30"/>
        <v>0</v>
      </c>
      <c r="N73" s="76">
        <f t="shared" si="30"/>
        <v>0</v>
      </c>
      <c r="O73" s="76">
        <f t="shared" si="30"/>
        <v>0</v>
      </c>
      <c r="P73" s="76">
        <f t="shared" si="30"/>
        <v>0</v>
      </c>
      <c r="Q73" s="76">
        <f t="shared" si="31"/>
        <v>0</v>
      </c>
      <c r="R73" s="76">
        <f t="shared" si="31"/>
        <v>0</v>
      </c>
      <c r="S73" s="76">
        <f t="shared" si="31"/>
        <v>0</v>
      </c>
      <c r="T73" s="76">
        <f t="shared" si="31"/>
        <v>0</v>
      </c>
      <c r="U73" s="76">
        <f t="shared" si="31"/>
        <v>0</v>
      </c>
      <c r="V73" s="76">
        <f t="shared" si="31"/>
        <v>0</v>
      </c>
      <c r="W73" s="76">
        <f t="shared" si="31"/>
        <v>0</v>
      </c>
      <c r="X73" s="61">
        <f t="shared" si="31"/>
        <v>0</v>
      </c>
      <c r="Y73" s="61">
        <f t="shared" si="31"/>
        <v>0</v>
      </c>
      <c r="Z73" s="61">
        <f t="shared" si="31"/>
        <v>0</v>
      </c>
      <c r="AA73" s="61">
        <f t="shared" si="32"/>
        <v>0</v>
      </c>
      <c r="AB73" s="56" t="str">
        <f t="shared" si="33"/>
        <v>ok</v>
      </c>
      <c r="AC73" s="62">
        <f t="shared" si="10"/>
        <v>0</v>
      </c>
    </row>
    <row r="74" spans="1:29">
      <c r="A74" s="58" t="s">
        <v>387</v>
      </c>
      <c r="D74" s="58" t="s">
        <v>400</v>
      </c>
      <c r="F74" s="73">
        <f>SUM(F68:F73)</f>
        <v>1538812450.5725198</v>
      </c>
      <c r="G74" s="73">
        <f t="shared" ref="G74:P74" si="34">SUM(G68:G73)</f>
        <v>694144273.53964937</v>
      </c>
      <c r="H74" s="73">
        <f t="shared" si="34"/>
        <v>175381825.36182958</v>
      </c>
      <c r="I74" s="73">
        <f t="shared" si="34"/>
        <v>15879295.112420091</v>
      </c>
      <c r="J74" s="73">
        <f t="shared" si="34"/>
        <v>17743556.761255033</v>
      </c>
      <c r="K74" s="73">
        <f t="shared" si="34"/>
        <v>209378657.81083953</v>
      </c>
      <c r="L74" s="73">
        <f t="shared" si="34"/>
        <v>0</v>
      </c>
      <c r="M74" s="73">
        <f t="shared" si="34"/>
        <v>0</v>
      </c>
      <c r="N74" s="73">
        <f t="shared" si="34"/>
        <v>185593325.92588028</v>
      </c>
      <c r="O74" s="73">
        <f>SUM(O68:O73)</f>
        <v>117668786.92767438</v>
      </c>
      <c r="P74" s="73">
        <f t="shared" si="34"/>
        <v>105188966.96555518</v>
      </c>
      <c r="Q74" s="73">
        <f t="shared" ref="Q74:W74" si="35">SUM(Q68:Q73)</f>
        <v>12023074.372772934</v>
      </c>
      <c r="R74" s="73">
        <f t="shared" si="35"/>
        <v>5193918.1171798138</v>
      </c>
      <c r="S74" s="73">
        <f t="shared" si="35"/>
        <v>370722.08550114546</v>
      </c>
      <c r="T74" s="73">
        <f t="shared" si="35"/>
        <v>11993.612261351986</v>
      </c>
      <c r="U74" s="73">
        <f t="shared" si="35"/>
        <v>234053.97970269664</v>
      </c>
      <c r="V74" s="73">
        <f t="shared" si="35"/>
        <v>0</v>
      </c>
      <c r="W74" s="73">
        <f t="shared" si="35"/>
        <v>0</v>
      </c>
      <c r="X74" s="60">
        <f>SUM(X68:X73)</f>
        <v>0</v>
      </c>
      <c r="Y74" s="60">
        <f>SUM(Y68:Y73)</f>
        <v>0</v>
      </c>
      <c r="Z74" s="60">
        <f>SUM(Z68:Z73)</f>
        <v>0</v>
      </c>
      <c r="AA74" s="62">
        <f t="shared" si="32"/>
        <v>1538812450.5725214</v>
      </c>
      <c r="AB74" s="56" t="str">
        <f t="shared" si="33"/>
        <v>ok</v>
      </c>
      <c r="AC74" s="62">
        <f t="shared" si="10"/>
        <v>0</v>
      </c>
    </row>
    <row r="75" spans="1:29">
      <c r="F75" s="76"/>
      <c r="G75" s="76"/>
      <c r="AC75" s="62">
        <f t="shared" si="10"/>
        <v>0</v>
      </c>
    </row>
    <row r="76" spans="1:29" ht="15">
      <c r="A76" s="63" t="s">
        <v>1131</v>
      </c>
      <c r="F76" s="76"/>
      <c r="G76" s="76"/>
      <c r="AC76" s="62">
        <f t="shared" si="10"/>
        <v>0</v>
      </c>
    </row>
    <row r="77" spans="1:29">
      <c r="A77" s="66" t="s">
        <v>1307</v>
      </c>
      <c r="C77" s="58" t="s">
        <v>973</v>
      </c>
      <c r="D77" s="58" t="s">
        <v>401</v>
      </c>
      <c r="E77" s="58" t="s">
        <v>1311</v>
      </c>
      <c r="F77" s="73">
        <f>VLOOKUP(C77,'Functional Assignment'!$C$2:$AP$780,'Functional Assignment'!$N$2,)</f>
        <v>302524467.33177245</v>
      </c>
      <c r="G77" s="73">
        <f t="shared" ref="G77:P79" si="36">IF(VLOOKUP($E77,$D$6:$AN$1131,3,)=0,0,(VLOOKUP($E77,$D$6:$AN$1131,G$2,)/VLOOKUP($E77,$D$6:$AN$1131,3,))*$F77)</f>
        <v>134438213.69339359</v>
      </c>
      <c r="H77" s="73">
        <f t="shared" si="36"/>
        <v>38697665.588109575</v>
      </c>
      <c r="I77" s="73">
        <f t="shared" si="36"/>
        <v>3997393.7215314605</v>
      </c>
      <c r="J77" s="73">
        <f t="shared" si="36"/>
        <v>3438321.473382046</v>
      </c>
      <c r="K77" s="73">
        <f t="shared" si="36"/>
        <v>36056685.023917511</v>
      </c>
      <c r="L77" s="73">
        <f t="shared" si="36"/>
        <v>0</v>
      </c>
      <c r="M77" s="73">
        <f t="shared" si="36"/>
        <v>0</v>
      </c>
      <c r="N77" s="73">
        <f t="shared" si="36"/>
        <v>36303419.982958779</v>
      </c>
      <c r="O77" s="73">
        <f t="shared" si="36"/>
        <v>21408236.881068464</v>
      </c>
      <c r="P77" s="73">
        <f t="shared" si="36"/>
        <v>22327117.630757362</v>
      </c>
      <c r="Q77" s="73">
        <f t="shared" ref="Q77:Z79" si="37">IF(VLOOKUP($E77,$D$6:$AN$1131,3,)=0,0,(VLOOKUP($E77,$D$6:$AN$1131,Q$2,)/VLOOKUP($E77,$D$6:$AN$1131,3,))*$F77)</f>
        <v>2250671.7618561531</v>
      </c>
      <c r="R77" s="73">
        <f t="shared" si="37"/>
        <v>1178033.980922045</v>
      </c>
      <c r="S77" s="73">
        <f t="shared" si="37"/>
        <v>2320675.1549732098</v>
      </c>
      <c r="T77" s="73">
        <f t="shared" si="37"/>
        <v>74221.890426888043</v>
      </c>
      <c r="U77" s="73">
        <f t="shared" si="37"/>
        <v>33810.548475373849</v>
      </c>
      <c r="V77" s="73">
        <f t="shared" si="37"/>
        <v>0</v>
      </c>
      <c r="W77" s="73">
        <f t="shared" si="37"/>
        <v>0</v>
      </c>
      <c r="X77" s="60">
        <f t="shared" si="37"/>
        <v>0</v>
      </c>
      <c r="Y77" s="60">
        <f t="shared" si="37"/>
        <v>0</v>
      </c>
      <c r="Z77" s="60">
        <f t="shared" si="37"/>
        <v>0</v>
      </c>
      <c r="AA77" s="62">
        <f>SUM(G77:Z77)</f>
        <v>302524467.33177251</v>
      </c>
      <c r="AB77" s="56" t="str">
        <f>IF(ABS(F77-AA77)&lt;0.01,"ok","err")</f>
        <v>ok</v>
      </c>
      <c r="AC77" s="62">
        <f t="shared" si="10"/>
        <v>0</v>
      </c>
    </row>
    <row r="78" spans="1:29" hidden="1">
      <c r="A78" s="66" t="s">
        <v>1308</v>
      </c>
      <c r="C78" s="58" t="s">
        <v>973</v>
      </c>
      <c r="D78" s="58" t="s">
        <v>402</v>
      </c>
      <c r="E78" s="58" t="s">
        <v>188</v>
      </c>
      <c r="F78" s="76">
        <f>VLOOKUP(C78,'Functional Assignment'!$C$2:$AP$780,'Functional Assignment'!$O$2,)</f>
        <v>0</v>
      </c>
      <c r="G78" s="76">
        <f t="shared" si="36"/>
        <v>0</v>
      </c>
      <c r="H78" s="76">
        <f t="shared" si="36"/>
        <v>0</v>
      </c>
      <c r="I78" s="76">
        <f t="shared" si="36"/>
        <v>0</v>
      </c>
      <c r="J78" s="76">
        <f t="shared" si="36"/>
        <v>0</v>
      </c>
      <c r="K78" s="76">
        <f t="shared" si="36"/>
        <v>0</v>
      </c>
      <c r="L78" s="76">
        <f t="shared" si="36"/>
        <v>0</v>
      </c>
      <c r="M78" s="76">
        <f t="shared" si="36"/>
        <v>0</v>
      </c>
      <c r="N78" s="76">
        <f t="shared" si="36"/>
        <v>0</v>
      </c>
      <c r="O78" s="76">
        <f t="shared" si="36"/>
        <v>0</v>
      </c>
      <c r="P78" s="76">
        <f t="shared" si="36"/>
        <v>0</v>
      </c>
      <c r="Q78" s="76">
        <f t="shared" si="37"/>
        <v>0</v>
      </c>
      <c r="R78" s="76">
        <f t="shared" si="37"/>
        <v>0</v>
      </c>
      <c r="S78" s="76">
        <f t="shared" si="37"/>
        <v>0</v>
      </c>
      <c r="T78" s="76">
        <f t="shared" si="37"/>
        <v>0</v>
      </c>
      <c r="U78" s="76">
        <f t="shared" si="37"/>
        <v>0</v>
      </c>
      <c r="V78" s="76">
        <f t="shared" si="37"/>
        <v>0</v>
      </c>
      <c r="W78" s="76">
        <f t="shared" si="37"/>
        <v>0</v>
      </c>
      <c r="X78" s="61">
        <f t="shared" si="37"/>
        <v>0</v>
      </c>
      <c r="Y78" s="61">
        <f t="shared" si="37"/>
        <v>0</v>
      </c>
      <c r="Z78" s="61">
        <f t="shared" si="37"/>
        <v>0</v>
      </c>
      <c r="AA78" s="61">
        <f>SUM(G78:Z78)</f>
        <v>0</v>
      </c>
      <c r="AB78" s="56" t="str">
        <f>IF(ABS(F78-AA78)&lt;0.01,"ok","err")</f>
        <v>ok</v>
      </c>
      <c r="AC78" s="62">
        <f t="shared" si="10"/>
        <v>0</v>
      </c>
    </row>
    <row r="79" spans="1:29" hidden="1">
      <c r="A79" s="66" t="s">
        <v>1308</v>
      </c>
      <c r="C79" s="58" t="s">
        <v>973</v>
      </c>
      <c r="D79" s="58" t="s">
        <v>403</v>
      </c>
      <c r="E79" s="58" t="s">
        <v>191</v>
      </c>
      <c r="F79" s="76">
        <f>VLOOKUP(C79,'Functional Assignment'!$C$2:$AP$780,'Functional Assignment'!$P$2,)</f>
        <v>0</v>
      </c>
      <c r="G79" s="76">
        <f t="shared" si="36"/>
        <v>0</v>
      </c>
      <c r="H79" s="76">
        <f t="shared" si="36"/>
        <v>0</v>
      </c>
      <c r="I79" s="76">
        <f t="shared" si="36"/>
        <v>0</v>
      </c>
      <c r="J79" s="76">
        <f t="shared" si="36"/>
        <v>0</v>
      </c>
      <c r="K79" s="76">
        <f t="shared" si="36"/>
        <v>0</v>
      </c>
      <c r="L79" s="76">
        <f t="shared" si="36"/>
        <v>0</v>
      </c>
      <c r="M79" s="76">
        <f t="shared" si="36"/>
        <v>0</v>
      </c>
      <c r="N79" s="76">
        <f t="shared" si="36"/>
        <v>0</v>
      </c>
      <c r="O79" s="76">
        <f t="shared" si="36"/>
        <v>0</v>
      </c>
      <c r="P79" s="76">
        <f t="shared" si="36"/>
        <v>0</v>
      </c>
      <c r="Q79" s="76">
        <f t="shared" si="37"/>
        <v>0</v>
      </c>
      <c r="R79" s="76">
        <f t="shared" si="37"/>
        <v>0</v>
      </c>
      <c r="S79" s="76">
        <f t="shared" si="37"/>
        <v>0</v>
      </c>
      <c r="T79" s="76">
        <f t="shared" si="37"/>
        <v>0</v>
      </c>
      <c r="U79" s="76">
        <f t="shared" si="37"/>
        <v>0</v>
      </c>
      <c r="V79" s="76">
        <f t="shared" si="37"/>
        <v>0</v>
      </c>
      <c r="W79" s="76">
        <f t="shared" si="37"/>
        <v>0</v>
      </c>
      <c r="X79" s="61">
        <f t="shared" si="37"/>
        <v>0</v>
      </c>
      <c r="Y79" s="61">
        <f t="shared" si="37"/>
        <v>0</v>
      </c>
      <c r="Z79" s="61">
        <f t="shared" si="37"/>
        <v>0</v>
      </c>
      <c r="AA79" s="61">
        <f>SUM(G79:Z79)</f>
        <v>0</v>
      </c>
      <c r="AB79" s="56" t="str">
        <f>IF(ABS(F79-AA79)&lt;0.01,"ok","err")</f>
        <v>ok</v>
      </c>
      <c r="AC79" s="62">
        <f t="shared" si="10"/>
        <v>0</v>
      </c>
    </row>
    <row r="80" spans="1:29" hidden="1">
      <c r="A80" s="58" t="s">
        <v>1133</v>
      </c>
      <c r="D80" s="58" t="s">
        <v>404</v>
      </c>
      <c r="F80" s="73">
        <f>SUM(F77:F79)</f>
        <v>302524467.33177245</v>
      </c>
      <c r="G80" s="73">
        <f t="shared" ref="G80:W80" si="38">SUM(G77:G79)</f>
        <v>134438213.69339359</v>
      </c>
      <c r="H80" s="73">
        <f t="shared" si="38"/>
        <v>38697665.588109575</v>
      </c>
      <c r="I80" s="73">
        <f t="shared" si="38"/>
        <v>3997393.7215314605</v>
      </c>
      <c r="J80" s="73">
        <f t="shared" si="38"/>
        <v>3438321.473382046</v>
      </c>
      <c r="K80" s="73">
        <f t="shared" si="38"/>
        <v>36056685.023917511</v>
      </c>
      <c r="L80" s="73">
        <f t="shared" si="38"/>
        <v>0</v>
      </c>
      <c r="M80" s="73">
        <f t="shared" si="38"/>
        <v>0</v>
      </c>
      <c r="N80" s="73">
        <f t="shared" si="38"/>
        <v>36303419.982958779</v>
      </c>
      <c r="O80" s="73">
        <f>SUM(O77:O79)</f>
        <v>21408236.881068464</v>
      </c>
      <c r="P80" s="73">
        <f t="shared" si="38"/>
        <v>22327117.630757362</v>
      </c>
      <c r="Q80" s="73">
        <f t="shared" si="38"/>
        <v>2250671.7618561531</v>
      </c>
      <c r="R80" s="73">
        <f t="shared" si="38"/>
        <v>1178033.980922045</v>
      </c>
      <c r="S80" s="73">
        <f t="shared" si="38"/>
        <v>2320675.1549732098</v>
      </c>
      <c r="T80" s="73">
        <f t="shared" si="38"/>
        <v>74221.890426888043</v>
      </c>
      <c r="U80" s="73">
        <f t="shared" si="38"/>
        <v>33810.548475373849</v>
      </c>
      <c r="V80" s="73">
        <f t="shared" si="38"/>
        <v>0</v>
      </c>
      <c r="W80" s="73">
        <f t="shared" si="38"/>
        <v>0</v>
      </c>
      <c r="X80" s="60">
        <f>SUM(X77:X79)</f>
        <v>0</v>
      </c>
      <c r="Y80" s="60">
        <f>SUM(Y77:Y79)</f>
        <v>0</v>
      </c>
      <c r="Z80" s="60">
        <f>SUM(Z77:Z79)</f>
        <v>0</v>
      </c>
      <c r="AA80" s="62">
        <f>SUM(G80:Z80)</f>
        <v>302524467.33177251</v>
      </c>
      <c r="AB80" s="56" t="str">
        <f>IF(ABS(F80-AA80)&lt;0.01,"ok","err")</f>
        <v>ok</v>
      </c>
      <c r="AC80" s="62">
        <f t="shared" si="10"/>
        <v>0</v>
      </c>
    </row>
    <row r="81" spans="1:29">
      <c r="F81" s="76"/>
      <c r="G81" s="76"/>
      <c r="AC81" s="62">
        <f t="shared" si="10"/>
        <v>0</v>
      </c>
    </row>
    <row r="82" spans="1:29" ht="15">
      <c r="A82" s="63" t="s">
        <v>348</v>
      </c>
      <c r="F82" s="76"/>
      <c r="G82" s="76"/>
      <c r="AC82" s="62">
        <f t="shared" ref="AC82:AC145" si="39">AA82-F82</f>
        <v>0</v>
      </c>
    </row>
    <row r="83" spans="1:29">
      <c r="A83" s="66" t="s">
        <v>372</v>
      </c>
      <c r="C83" s="58" t="s">
        <v>973</v>
      </c>
      <c r="D83" s="58" t="s">
        <v>405</v>
      </c>
      <c r="E83" s="58" t="s">
        <v>1312</v>
      </c>
      <c r="F83" s="73">
        <f>VLOOKUP(C83,'Functional Assignment'!$C$2:$AP$780,'Functional Assignment'!$Q$2,)</f>
        <v>0</v>
      </c>
      <c r="G83" s="73">
        <f t="shared" ref="G83:Z83" si="40">IF(VLOOKUP($E83,$D$6:$AN$1131,3,)=0,0,(VLOOKUP($E83,$D$6:$AN$1131,G$2,)/VLOOKUP($E83,$D$6:$AN$1131,3,))*$F83)</f>
        <v>0</v>
      </c>
      <c r="H83" s="73">
        <f t="shared" si="40"/>
        <v>0</v>
      </c>
      <c r="I83" s="73">
        <f t="shared" si="40"/>
        <v>0</v>
      </c>
      <c r="J83" s="73">
        <f t="shared" si="40"/>
        <v>0</v>
      </c>
      <c r="K83" s="73">
        <f t="shared" si="40"/>
        <v>0</v>
      </c>
      <c r="L83" s="73">
        <f t="shared" si="40"/>
        <v>0</v>
      </c>
      <c r="M83" s="73">
        <f t="shared" si="40"/>
        <v>0</v>
      </c>
      <c r="N83" s="73">
        <f t="shared" si="40"/>
        <v>0</v>
      </c>
      <c r="O83" s="73">
        <f t="shared" si="40"/>
        <v>0</v>
      </c>
      <c r="P83" s="73">
        <f t="shared" si="40"/>
        <v>0</v>
      </c>
      <c r="Q83" s="73">
        <f t="shared" si="40"/>
        <v>0</v>
      </c>
      <c r="R83" s="73">
        <f t="shared" si="40"/>
        <v>0</v>
      </c>
      <c r="S83" s="73">
        <f t="shared" si="40"/>
        <v>0</v>
      </c>
      <c r="T83" s="73">
        <f t="shared" si="40"/>
        <v>0</v>
      </c>
      <c r="U83" s="73">
        <f t="shared" si="40"/>
        <v>0</v>
      </c>
      <c r="V83" s="73">
        <f t="shared" si="40"/>
        <v>0</v>
      </c>
      <c r="W83" s="73">
        <f t="shared" si="40"/>
        <v>0</v>
      </c>
      <c r="X83" s="60">
        <f t="shared" si="40"/>
        <v>0</v>
      </c>
      <c r="Y83" s="60">
        <f t="shared" si="40"/>
        <v>0</v>
      </c>
      <c r="Z83" s="60">
        <f t="shared" si="40"/>
        <v>0</v>
      </c>
      <c r="AA83" s="62">
        <f>SUM(G83:Z83)</f>
        <v>0</v>
      </c>
      <c r="AB83" s="56" t="str">
        <f>IF(ABS(F83-AA83)&lt;0.01,"ok","err")</f>
        <v>ok</v>
      </c>
      <c r="AC83" s="62">
        <f t="shared" si="39"/>
        <v>0</v>
      </c>
    </row>
    <row r="84" spans="1:29">
      <c r="F84" s="76"/>
      <c r="AC84" s="62">
        <f t="shared" si="39"/>
        <v>0</v>
      </c>
    </row>
    <row r="85" spans="1:29" ht="15">
      <c r="A85" s="63" t="s">
        <v>349</v>
      </c>
      <c r="F85" s="76"/>
      <c r="G85" s="76"/>
      <c r="AC85" s="62">
        <f t="shared" si="39"/>
        <v>0</v>
      </c>
    </row>
    <row r="86" spans="1:29">
      <c r="A86" s="66" t="s">
        <v>374</v>
      </c>
      <c r="C86" s="58" t="s">
        <v>973</v>
      </c>
      <c r="D86" s="58" t="s">
        <v>406</v>
      </c>
      <c r="E86" s="58" t="s">
        <v>1312</v>
      </c>
      <c r="F86" s="73">
        <f>VLOOKUP(C86,'Functional Assignment'!$C$2:$AP$780,'Functional Assignment'!$R$2,)</f>
        <v>104174581.44635636</v>
      </c>
      <c r="G86" s="73">
        <f t="shared" ref="G86:Z86" si="41">IF(VLOOKUP($E86,$D$6:$AN$1131,3,)=0,0,(VLOOKUP($E86,$D$6:$AN$1131,G$2,)/VLOOKUP($E86,$D$6:$AN$1131,3,))*$F86)</f>
        <v>49982787.691779345</v>
      </c>
      <c r="H86" s="73">
        <f t="shared" si="41"/>
        <v>14387406.304499311</v>
      </c>
      <c r="I86" s="73">
        <f t="shared" si="41"/>
        <v>1486191.1372865639</v>
      </c>
      <c r="J86" s="73">
        <f t="shared" si="41"/>
        <v>1278333.6485865994</v>
      </c>
      <c r="K86" s="73">
        <f t="shared" si="41"/>
        <v>13405516.057584982</v>
      </c>
      <c r="L86" s="73">
        <f t="shared" si="41"/>
        <v>0</v>
      </c>
      <c r="M86" s="73">
        <f t="shared" si="41"/>
        <v>0</v>
      </c>
      <c r="N86" s="73">
        <f t="shared" si="41"/>
        <v>13497249.655756893</v>
      </c>
      <c r="O86" s="73">
        <f t="shared" si="41"/>
        <v>7959369.0624464797</v>
      </c>
      <c r="P86" s="73">
        <f t="shared" si="41"/>
        <v>0</v>
      </c>
      <c r="Q86" s="73">
        <f t="shared" si="41"/>
        <v>836777.32503423735</v>
      </c>
      <c r="R86" s="73">
        <f t="shared" si="41"/>
        <v>437981.29076912673</v>
      </c>
      <c r="S86" s="73">
        <f t="shared" si="41"/>
        <v>862803.88876003877</v>
      </c>
      <c r="T86" s="73">
        <f t="shared" si="41"/>
        <v>27594.958973126839</v>
      </c>
      <c r="U86" s="73">
        <f t="shared" si="41"/>
        <v>12570.424879650645</v>
      </c>
      <c r="V86" s="73">
        <f t="shared" si="41"/>
        <v>0</v>
      </c>
      <c r="W86" s="73">
        <f t="shared" si="41"/>
        <v>0</v>
      </c>
      <c r="X86" s="60">
        <f t="shared" si="41"/>
        <v>0</v>
      </c>
      <c r="Y86" s="60">
        <f t="shared" si="41"/>
        <v>0</v>
      </c>
      <c r="Z86" s="60">
        <f t="shared" si="41"/>
        <v>0</v>
      </c>
      <c r="AA86" s="62">
        <f>SUM(G86:Z86)</f>
        <v>104174581.44635636</v>
      </c>
      <c r="AB86" s="56" t="str">
        <f>IF(ABS(F86-AA86)&lt;0.01,"ok","err")</f>
        <v>ok</v>
      </c>
      <c r="AC86" s="62">
        <f t="shared" si="39"/>
        <v>0</v>
      </c>
    </row>
    <row r="87" spans="1:29">
      <c r="F87" s="76"/>
      <c r="AC87" s="62">
        <f t="shared" si="39"/>
        <v>0</v>
      </c>
    </row>
    <row r="88" spans="1:29" ht="15">
      <c r="A88" s="63" t="s">
        <v>373</v>
      </c>
      <c r="F88" s="76"/>
      <c r="AC88" s="62">
        <f t="shared" si="39"/>
        <v>0</v>
      </c>
    </row>
    <row r="89" spans="1:29">
      <c r="A89" s="66" t="s">
        <v>623</v>
      </c>
      <c r="C89" s="58" t="s">
        <v>973</v>
      </c>
      <c r="D89" s="58" t="s">
        <v>407</v>
      </c>
      <c r="E89" s="58" t="s">
        <v>1312</v>
      </c>
      <c r="F89" s="73">
        <f>VLOOKUP(C89,'Functional Assignment'!$C$2:$AP$780,'Functional Assignment'!$S$2,)</f>
        <v>0</v>
      </c>
      <c r="G89" s="73">
        <f t="shared" ref="G89:P93" si="42">IF(VLOOKUP($E89,$D$6:$AN$1131,3,)=0,0,(VLOOKUP($E89,$D$6:$AN$1131,G$2,)/VLOOKUP($E89,$D$6:$AN$1131,3,))*$F89)</f>
        <v>0</v>
      </c>
      <c r="H89" s="73">
        <f t="shared" si="42"/>
        <v>0</v>
      </c>
      <c r="I89" s="73">
        <f t="shared" si="42"/>
        <v>0</v>
      </c>
      <c r="J89" s="73">
        <f t="shared" si="42"/>
        <v>0</v>
      </c>
      <c r="K89" s="73">
        <f t="shared" si="42"/>
        <v>0</v>
      </c>
      <c r="L89" s="73">
        <f t="shared" si="42"/>
        <v>0</v>
      </c>
      <c r="M89" s="73">
        <f t="shared" si="42"/>
        <v>0</v>
      </c>
      <c r="N89" s="73">
        <f t="shared" si="42"/>
        <v>0</v>
      </c>
      <c r="O89" s="73">
        <f t="shared" si="42"/>
        <v>0</v>
      </c>
      <c r="P89" s="73">
        <f t="shared" si="42"/>
        <v>0</v>
      </c>
      <c r="Q89" s="73">
        <f t="shared" ref="Q89:Z93" si="43">IF(VLOOKUP($E89,$D$6:$AN$1131,3,)=0,0,(VLOOKUP($E89,$D$6:$AN$1131,Q$2,)/VLOOKUP($E89,$D$6:$AN$1131,3,))*$F89)</f>
        <v>0</v>
      </c>
      <c r="R89" s="73">
        <f t="shared" si="43"/>
        <v>0</v>
      </c>
      <c r="S89" s="73">
        <f t="shared" si="43"/>
        <v>0</v>
      </c>
      <c r="T89" s="73">
        <f t="shared" si="43"/>
        <v>0</v>
      </c>
      <c r="U89" s="73">
        <f t="shared" si="43"/>
        <v>0</v>
      </c>
      <c r="V89" s="73">
        <f t="shared" si="43"/>
        <v>0</v>
      </c>
      <c r="W89" s="73">
        <f t="shared" si="43"/>
        <v>0</v>
      </c>
      <c r="X89" s="60">
        <f t="shared" si="43"/>
        <v>0</v>
      </c>
      <c r="Y89" s="60">
        <f t="shared" si="43"/>
        <v>0</v>
      </c>
      <c r="Z89" s="60">
        <f t="shared" si="43"/>
        <v>0</v>
      </c>
      <c r="AA89" s="62">
        <f t="shared" ref="AA89:AA94" si="44">SUM(G89:Z89)</f>
        <v>0</v>
      </c>
      <c r="AB89" s="56" t="str">
        <f t="shared" ref="AB89:AB94" si="45">IF(ABS(F89-AA89)&lt;0.01,"ok","err")</f>
        <v>ok</v>
      </c>
      <c r="AC89" s="62">
        <f t="shared" si="39"/>
        <v>0</v>
      </c>
    </row>
    <row r="90" spans="1:29">
      <c r="A90" s="66" t="s">
        <v>624</v>
      </c>
      <c r="C90" s="58" t="s">
        <v>973</v>
      </c>
      <c r="D90" s="58" t="s">
        <v>408</v>
      </c>
      <c r="E90" s="58" t="s">
        <v>1312</v>
      </c>
      <c r="F90" s="76">
        <f>VLOOKUP(C90,'Functional Assignment'!$C$2:$AP$780,'Functional Assignment'!$T$2,)</f>
        <v>178149249.67691696</v>
      </c>
      <c r="G90" s="76">
        <f t="shared" si="42"/>
        <v>85475708.185459405</v>
      </c>
      <c r="H90" s="76">
        <f t="shared" si="42"/>
        <v>24603944.670162577</v>
      </c>
      <c r="I90" s="76">
        <f t="shared" si="42"/>
        <v>2541539.7144688573</v>
      </c>
      <c r="J90" s="76">
        <f t="shared" si="42"/>
        <v>2186082.0285582594</v>
      </c>
      <c r="K90" s="76">
        <f t="shared" si="42"/>
        <v>22924811.350649841</v>
      </c>
      <c r="L90" s="76">
        <f t="shared" si="42"/>
        <v>0</v>
      </c>
      <c r="M90" s="76">
        <f t="shared" si="42"/>
        <v>0</v>
      </c>
      <c r="N90" s="76">
        <f t="shared" si="42"/>
        <v>23081685.239247173</v>
      </c>
      <c r="O90" s="76">
        <f t="shared" si="42"/>
        <v>13611339.79795895</v>
      </c>
      <c r="P90" s="76">
        <f t="shared" si="42"/>
        <v>0</v>
      </c>
      <c r="Q90" s="76">
        <f t="shared" si="43"/>
        <v>1430975.2967740002</v>
      </c>
      <c r="R90" s="76">
        <f t="shared" si="43"/>
        <v>748993.05799684196</v>
      </c>
      <c r="S90" s="76">
        <f t="shared" si="43"/>
        <v>1475483.3978390144</v>
      </c>
      <c r="T90" s="76">
        <f t="shared" si="43"/>
        <v>47190.218263169205</v>
      </c>
      <c r="U90" s="76">
        <f t="shared" si="43"/>
        <v>21496.71953885386</v>
      </c>
      <c r="V90" s="76">
        <f t="shared" si="43"/>
        <v>0</v>
      </c>
      <c r="W90" s="76">
        <f t="shared" si="43"/>
        <v>0</v>
      </c>
      <c r="X90" s="61">
        <f t="shared" si="43"/>
        <v>0</v>
      </c>
      <c r="Y90" s="61">
        <f t="shared" si="43"/>
        <v>0</v>
      </c>
      <c r="Z90" s="61">
        <f t="shared" si="43"/>
        <v>0</v>
      </c>
      <c r="AA90" s="61">
        <f t="shared" si="44"/>
        <v>178149249.67691693</v>
      </c>
      <c r="AB90" s="56" t="str">
        <f t="shared" si="45"/>
        <v>ok</v>
      </c>
      <c r="AC90" s="62">
        <f t="shared" si="39"/>
        <v>0</v>
      </c>
    </row>
    <row r="91" spans="1:29">
      <c r="A91" s="66" t="s">
        <v>625</v>
      </c>
      <c r="C91" s="58" t="s">
        <v>973</v>
      </c>
      <c r="D91" s="58" t="s">
        <v>409</v>
      </c>
      <c r="E91" s="58" t="s">
        <v>698</v>
      </c>
      <c r="F91" s="76">
        <f>VLOOKUP(C91,'Functional Assignment'!$C$2:$AP$780,'Functional Assignment'!$U$2,)</f>
        <v>283501668.54196858</v>
      </c>
      <c r="G91" s="76">
        <f t="shared" si="42"/>
        <v>244410540.81329033</v>
      </c>
      <c r="H91" s="76">
        <f t="shared" si="42"/>
        <v>30365617.366872516</v>
      </c>
      <c r="I91" s="76">
        <f t="shared" si="42"/>
        <v>81222.001931860534</v>
      </c>
      <c r="J91" s="76">
        <f t="shared" si="42"/>
        <v>48330.447430528577</v>
      </c>
      <c r="K91" s="76">
        <f t="shared" si="42"/>
        <v>1817202.4481807307</v>
      </c>
      <c r="L91" s="76">
        <f t="shared" si="42"/>
        <v>0</v>
      </c>
      <c r="M91" s="76">
        <f t="shared" si="42"/>
        <v>0</v>
      </c>
      <c r="N91" s="76">
        <f t="shared" si="42"/>
        <v>70817.530610010625</v>
      </c>
      <c r="O91" s="76">
        <f t="shared" si="42"/>
        <v>182581.69029310797</v>
      </c>
      <c r="P91" s="76">
        <f t="shared" si="42"/>
        <v>0</v>
      </c>
      <c r="Q91" s="76">
        <f t="shared" si="43"/>
        <v>671.25621431289687</v>
      </c>
      <c r="R91" s="76">
        <f t="shared" si="43"/>
        <v>671.25621431289687</v>
      </c>
      <c r="S91" s="76">
        <f t="shared" si="43"/>
        <v>6444208.8254514355</v>
      </c>
      <c r="T91" s="76">
        <f t="shared" si="43"/>
        <v>12306.363929069776</v>
      </c>
      <c r="U91" s="76">
        <f t="shared" si="43"/>
        <v>67498.541550352413</v>
      </c>
      <c r="V91" s="76">
        <f t="shared" si="43"/>
        <v>0</v>
      </c>
      <c r="W91" s="76">
        <f t="shared" si="43"/>
        <v>0</v>
      </c>
      <c r="X91" s="61">
        <f t="shared" si="43"/>
        <v>0</v>
      </c>
      <c r="Y91" s="61">
        <f t="shared" si="43"/>
        <v>0</v>
      </c>
      <c r="Z91" s="61">
        <f t="shared" si="43"/>
        <v>0</v>
      </c>
      <c r="AA91" s="61">
        <f t="shared" si="44"/>
        <v>283501668.54196864</v>
      </c>
      <c r="AB91" s="56" t="str">
        <f t="shared" si="45"/>
        <v>ok</v>
      </c>
      <c r="AC91" s="62">
        <f t="shared" si="39"/>
        <v>0</v>
      </c>
    </row>
    <row r="92" spans="1:29">
      <c r="A92" s="66" t="s">
        <v>626</v>
      </c>
      <c r="C92" s="58" t="s">
        <v>973</v>
      </c>
      <c r="D92" s="58" t="s">
        <v>410</v>
      </c>
      <c r="E92" s="58" t="s">
        <v>678</v>
      </c>
      <c r="F92" s="76">
        <f>VLOOKUP(C92,'Functional Assignment'!$C$2:$AP$780,'Functional Assignment'!$V$2,)</f>
        <v>48973898.223828338</v>
      </c>
      <c r="G92" s="76">
        <f t="shared" si="42"/>
        <v>41099288.097833708</v>
      </c>
      <c r="H92" s="76">
        <f t="shared" si="42"/>
        <v>7520984.3507437622</v>
      </c>
      <c r="I92" s="76">
        <f t="shared" si="42"/>
        <v>0</v>
      </c>
      <c r="J92" s="76">
        <f t="shared" si="42"/>
        <v>0</v>
      </c>
      <c r="K92" s="76">
        <f t="shared" si="42"/>
        <v>0</v>
      </c>
      <c r="L92" s="76">
        <f t="shared" si="42"/>
        <v>0</v>
      </c>
      <c r="M92" s="76">
        <f t="shared" si="42"/>
        <v>0</v>
      </c>
      <c r="N92" s="76">
        <f t="shared" si="42"/>
        <v>0</v>
      </c>
      <c r="O92" s="76">
        <f t="shared" si="42"/>
        <v>0</v>
      </c>
      <c r="P92" s="76">
        <f t="shared" si="42"/>
        <v>0</v>
      </c>
      <c r="Q92" s="76">
        <f t="shared" si="43"/>
        <v>0</v>
      </c>
      <c r="R92" s="76">
        <f t="shared" si="43"/>
        <v>0</v>
      </c>
      <c r="S92" s="76">
        <f t="shared" si="43"/>
        <v>337895.98750063113</v>
      </c>
      <c r="T92" s="76">
        <f t="shared" si="43"/>
        <v>10806.889066835593</v>
      </c>
      <c r="U92" s="76">
        <f t="shared" si="43"/>
        <v>4922.8986834033167</v>
      </c>
      <c r="V92" s="76">
        <f t="shared" si="43"/>
        <v>0</v>
      </c>
      <c r="W92" s="76">
        <f t="shared" si="43"/>
        <v>0</v>
      </c>
      <c r="X92" s="61">
        <f t="shared" si="43"/>
        <v>0</v>
      </c>
      <c r="Y92" s="61">
        <f t="shared" si="43"/>
        <v>0</v>
      </c>
      <c r="Z92" s="61">
        <f t="shared" si="43"/>
        <v>0</v>
      </c>
      <c r="AA92" s="61">
        <f t="shared" si="44"/>
        <v>48973898.223828346</v>
      </c>
      <c r="AB92" s="56" t="str">
        <f t="shared" si="45"/>
        <v>ok</v>
      </c>
      <c r="AC92" s="62">
        <f t="shared" si="39"/>
        <v>0</v>
      </c>
    </row>
    <row r="93" spans="1:29">
      <c r="A93" s="66" t="s">
        <v>627</v>
      </c>
      <c r="C93" s="58" t="s">
        <v>973</v>
      </c>
      <c r="D93" s="58" t="s">
        <v>411</v>
      </c>
      <c r="E93" s="58" t="s">
        <v>697</v>
      </c>
      <c r="F93" s="76">
        <f>VLOOKUP(C93,'Functional Assignment'!$C$2:$AP$780,'Functional Assignment'!$W$2,)</f>
        <v>74423481.485552132</v>
      </c>
      <c r="G93" s="76">
        <f t="shared" si="42"/>
        <v>64644940.115387104</v>
      </c>
      <c r="H93" s="76">
        <f t="shared" si="42"/>
        <v>8031501.0543992519</v>
      </c>
      <c r="I93" s="76">
        <f t="shared" si="42"/>
        <v>21482.671874401698</v>
      </c>
      <c r="J93" s="76">
        <f t="shared" si="42"/>
        <v>0</v>
      </c>
      <c r="K93" s="76">
        <f t="shared" si="42"/>
        <v>0</v>
      </c>
      <c r="L93" s="76">
        <f t="shared" si="42"/>
        <v>0</v>
      </c>
      <c r="M93" s="76">
        <f t="shared" si="42"/>
        <v>0</v>
      </c>
      <c r="N93" s="76">
        <f t="shared" si="42"/>
        <v>0</v>
      </c>
      <c r="O93" s="76">
        <f t="shared" si="42"/>
        <v>0</v>
      </c>
      <c r="P93" s="76">
        <f t="shared" si="42"/>
        <v>0</v>
      </c>
      <c r="Q93" s="76">
        <f t="shared" si="43"/>
        <v>0</v>
      </c>
      <c r="R93" s="76">
        <f t="shared" si="43"/>
        <v>0</v>
      </c>
      <c r="S93" s="76">
        <f t="shared" si="43"/>
        <v>1704449.78447388</v>
      </c>
      <c r="T93" s="76">
        <f t="shared" si="43"/>
        <v>3254.9502840002569</v>
      </c>
      <c r="U93" s="76">
        <f t="shared" si="43"/>
        <v>17852.909133455956</v>
      </c>
      <c r="V93" s="76">
        <f t="shared" si="43"/>
        <v>0</v>
      </c>
      <c r="W93" s="76">
        <f t="shared" si="43"/>
        <v>0</v>
      </c>
      <c r="X93" s="61">
        <f t="shared" si="43"/>
        <v>0</v>
      </c>
      <c r="Y93" s="61">
        <f t="shared" si="43"/>
        <v>0</v>
      </c>
      <c r="Z93" s="61">
        <f t="shared" si="43"/>
        <v>0</v>
      </c>
      <c r="AA93" s="61">
        <f t="shared" si="44"/>
        <v>74423481.485552102</v>
      </c>
      <c r="AB93" s="56" t="str">
        <f t="shared" si="45"/>
        <v>ok</v>
      </c>
      <c r="AC93" s="62">
        <f t="shared" si="39"/>
        <v>0</v>
      </c>
    </row>
    <row r="94" spans="1:29">
      <c r="A94" s="58" t="s">
        <v>378</v>
      </c>
      <c r="D94" s="58" t="s">
        <v>412</v>
      </c>
      <c r="F94" s="73">
        <f>SUM(F89:F93)</f>
        <v>585048297.92826605</v>
      </c>
      <c r="G94" s="73">
        <f t="shared" ref="G94:W94" si="46">SUM(G89:G93)</f>
        <v>435630477.21197051</v>
      </c>
      <c r="H94" s="73">
        <f t="shared" si="46"/>
        <v>70522047.4421781</v>
      </c>
      <c r="I94" s="73">
        <f t="shared" si="46"/>
        <v>2644244.3882751195</v>
      </c>
      <c r="J94" s="73">
        <f t="shared" si="46"/>
        <v>2234412.4759887881</v>
      </c>
      <c r="K94" s="73">
        <f t="shared" si="46"/>
        <v>24742013.798830573</v>
      </c>
      <c r="L94" s="73">
        <f t="shared" si="46"/>
        <v>0</v>
      </c>
      <c r="M94" s="73">
        <f t="shared" si="46"/>
        <v>0</v>
      </c>
      <c r="N94" s="73">
        <f t="shared" si="46"/>
        <v>23152502.769857183</v>
      </c>
      <c r="O94" s="73">
        <f>SUM(O89:O93)</f>
        <v>13793921.488252057</v>
      </c>
      <c r="P94" s="73">
        <f t="shared" si="46"/>
        <v>0</v>
      </c>
      <c r="Q94" s="73">
        <f t="shared" si="46"/>
        <v>1431646.5529883131</v>
      </c>
      <c r="R94" s="73">
        <f t="shared" si="46"/>
        <v>749664.31421115482</v>
      </c>
      <c r="S94" s="73">
        <f t="shared" si="46"/>
        <v>9962037.9952649605</v>
      </c>
      <c r="T94" s="73">
        <f t="shared" si="46"/>
        <v>73558.42154307483</v>
      </c>
      <c r="U94" s="73">
        <f t="shared" si="46"/>
        <v>111771.06890606554</v>
      </c>
      <c r="V94" s="73">
        <f t="shared" si="46"/>
        <v>0</v>
      </c>
      <c r="W94" s="73">
        <f t="shared" si="46"/>
        <v>0</v>
      </c>
      <c r="X94" s="60">
        <f>SUM(X89:X93)</f>
        <v>0</v>
      </c>
      <c r="Y94" s="60">
        <f>SUM(Y89:Y93)</f>
        <v>0</v>
      </c>
      <c r="Z94" s="60">
        <f>SUM(Z89:Z93)</f>
        <v>0</v>
      </c>
      <c r="AA94" s="62">
        <f t="shared" si="44"/>
        <v>585048297.92826593</v>
      </c>
      <c r="AB94" s="56" t="str">
        <f t="shared" si="45"/>
        <v>ok</v>
      </c>
      <c r="AC94" s="62">
        <f t="shared" si="39"/>
        <v>0</v>
      </c>
    </row>
    <row r="95" spans="1:29">
      <c r="F95" s="76"/>
      <c r="AC95" s="62">
        <f t="shared" si="39"/>
        <v>0</v>
      </c>
    </row>
    <row r="96" spans="1:29" ht="15">
      <c r="A96" s="63" t="s">
        <v>634</v>
      </c>
      <c r="F96" s="76"/>
      <c r="AC96" s="62">
        <f t="shared" si="39"/>
        <v>0</v>
      </c>
    </row>
    <row r="97" spans="1:29">
      <c r="A97" s="66" t="s">
        <v>1090</v>
      </c>
      <c r="C97" s="58" t="s">
        <v>973</v>
      </c>
      <c r="D97" s="58" t="s">
        <v>413</v>
      </c>
      <c r="E97" s="58" t="s">
        <v>1283</v>
      </c>
      <c r="F97" s="73">
        <f>VLOOKUP(C97,'Functional Assignment'!$C$2:$AP$780,'Functional Assignment'!$X$2,)</f>
        <v>67696703.063986972</v>
      </c>
      <c r="G97" s="73">
        <f t="shared" ref="G97:P98" si="47">IF(VLOOKUP($E97,$D$6:$AN$1131,3,)=0,0,(VLOOKUP($E97,$D$6:$AN$1131,G$2,)/VLOOKUP($E97,$D$6:$AN$1131,3,))*$F97)</f>
        <v>46968022.100444913</v>
      </c>
      <c r="H97" s="73">
        <f t="shared" si="47"/>
        <v>8594936.2033220343</v>
      </c>
      <c r="I97" s="73">
        <f t="shared" si="47"/>
        <v>722438.95642097679</v>
      </c>
      <c r="J97" s="73">
        <f t="shared" si="47"/>
        <v>0</v>
      </c>
      <c r="K97" s="73">
        <f t="shared" si="47"/>
        <v>6873722.4433148187</v>
      </c>
      <c r="L97" s="73">
        <f t="shared" si="47"/>
        <v>0</v>
      </c>
      <c r="M97" s="73">
        <f t="shared" si="47"/>
        <v>0</v>
      </c>
      <c r="N97" s="73">
        <f t="shared" si="47"/>
        <v>0</v>
      </c>
      <c r="O97" s="73">
        <f t="shared" si="47"/>
        <v>4133461.9268542263</v>
      </c>
      <c r="P97" s="73">
        <f t="shared" si="47"/>
        <v>0</v>
      </c>
      <c r="Q97" s="73">
        <f t="shared" ref="Q97:Z98" si="48">IF(VLOOKUP($E97,$D$6:$AN$1131,3,)=0,0,(VLOOKUP($E97,$D$6:$AN$1131,Q$2,)/VLOOKUP($E97,$D$6:$AN$1131,3,))*$F97)</f>
        <v>0</v>
      </c>
      <c r="R97" s="73">
        <f t="shared" si="48"/>
        <v>0</v>
      </c>
      <c r="S97" s="73">
        <f t="shared" si="48"/>
        <v>386145.52570359007</v>
      </c>
      <c r="T97" s="73">
        <f t="shared" si="48"/>
        <v>12350.048577969026</v>
      </c>
      <c r="U97" s="73">
        <f t="shared" si="48"/>
        <v>5625.8593484621797</v>
      </c>
      <c r="V97" s="73">
        <f t="shared" si="48"/>
        <v>0</v>
      </c>
      <c r="W97" s="73">
        <f t="shared" si="48"/>
        <v>0</v>
      </c>
      <c r="X97" s="60">
        <f t="shared" si="48"/>
        <v>0</v>
      </c>
      <c r="Y97" s="60">
        <f t="shared" si="48"/>
        <v>0</v>
      </c>
      <c r="Z97" s="60">
        <f t="shared" si="48"/>
        <v>0</v>
      </c>
      <c r="AA97" s="62">
        <f>SUM(G97:Z97)</f>
        <v>67696703.063987002</v>
      </c>
      <c r="AB97" s="56" t="str">
        <f>IF(ABS(F97-AA97)&lt;0.01,"ok","err")</f>
        <v>ok</v>
      </c>
      <c r="AC97" s="62">
        <f t="shared" si="39"/>
        <v>0</v>
      </c>
    </row>
    <row r="98" spans="1:29">
      <c r="A98" s="66" t="s">
        <v>1093</v>
      </c>
      <c r="C98" s="58" t="s">
        <v>973</v>
      </c>
      <c r="D98" s="58" t="s">
        <v>414</v>
      </c>
      <c r="E98" s="58" t="s">
        <v>1281</v>
      </c>
      <c r="F98" s="76">
        <f>VLOOKUP(C98,'Functional Assignment'!$C$2:$AP$780,'Functional Assignment'!$Y$2,)</f>
        <v>47343848.651802614</v>
      </c>
      <c r="G98" s="76">
        <f t="shared" si="47"/>
        <v>40833112.956664898</v>
      </c>
      <c r="H98" s="76">
        <f t="shared" si="47"/>
        <v>5073114.6038728766</v>
      </c>
      <c r="I98" s="76">
        <f t="shared" si="47"/>
        <v>13569.575061755157</v>
      </c>
      <c r="J98" s="76">
        <f t="shared" si="47"/>
        <v>0</v>
      </c>
      <c r="K98" s="76">
        <f t="shared" si="47"/>
        <v>303595.87841334572</v>
      </c>
      <c r="L98" s="76">
        <f t="shared" si="47"/>
        <v>0</v>
      </c>
      <c r="M98" s="76">
        <f t="shared" si="47"/>
        <v>0</v>
      </c>
      <c r="N98" s="76">
        <f t="shared" si="47"/>
        <v>0</v>
      </c>
      <c r="O98" s="76">
        <f t="shared" si="47"/>
        <v>30503.507576838037</v>
      </c>
      <c r="P98" s="76">
        <f t="shared" si="47"/>
        <v>0</v>
      </c>
      <c r="Q98" s="76">
        <f t="shared" si="48"/>
        <v>0</v>
      </c>
      <c r="R98" s="76">
        <f t="shared" si="48"/>
        <v>0</v>
      </c>
      <c r="S98" s="76">
        <f t="shared" si="48"/>
        <v>1076619.306231193</v>
      </c>
      <c r="T98" s="76">
        <f t="shared" si="48"/>
        <v>2055.9962214780539</v>
      </c>
      <c r="U98" s="76">
        <f t="shared" si="48"/>
        <v>11276.827760228116</v>
      </c>
      <c r="V98" s="76">
        <f t="shared" si="48"/>
        <v>0</v>
      </c>
      <c r="W98" s="76">
        <f t="shared" si="48"/>
        <v>0</v>
      </c>
      <c r="X98" s="61">
        <f t="shared" si="48"/>
        <v>0</v>
      </c>
      <c r="Y98" s="61">
        <f t="shared" si="48"/>
        <v>0</v>
      </c>
      <c r="Z98" s="61">
        <f t="shared" si="48"/>
        <v>0</v>
      </c>
      <c r="AA98" s="61">
        <f>SUM(G98:Z98)</f>
        <v>47343848.651802607</v>
      </c>
      <c r="AB98" s="56" t="str">
        <f>IF(ABS(F98-AA98)&lt;0.01,"ok","err")</f>
        <v>ok</v>
      </c>
      <c r="AC98" s="62">
        <f t="shared" si="39"/>
        <v>0</v>
      </c>
    </row>
    <row r="99" spans="1:29">
      <c r="A99" s="58" t="s">
        <v>712</v>
      </c>
      <c r="D99" s="58" t="s">
        <v>415</v>
      </c>
      <c r="F99" s="73">
        <f>F97+F98</f>
        <v>115040551.71578959</v>
      </c>
      <c r="G99" s="73">
        <f t="shared" ref="G99:W99" si="49">G97+G98</f>
        <v>87801135.057109803</v>
      </c>
      <c r="H99" s="73">
        <f t="shared" si="49"/>
        <v>13668050.807194911</v>
      </c>
      <c r="I99" s="73">
        <f t="shared" si="49"/>
        <v>736008.53148273192</v>
      </c>
      <c r="J99" s="73">
        <f t="shared" si="49"/>
        <v>0</v>
      </c>
      <c r="K99" s="73">
        <f t="shared" si="49"/>
        <v>7177318.3217281643</v>
      </c>
      <c r="L99" s="73">
        <f t="shared" si="49"/>
        <v>0</v>
      </c>
      <c r="M99" s="73">
        <f t="shared" si="49"/>
        <v>0</v>
      </c>
      <c r="N99" s="73">
        <f t="shared" si="49"/>
        <v>0</v>
      </c>
      <c r="O99" s="73">
        <f>O97+O98</f>
        <v>4163965.4344310644</v>
      </c>
      <c r="P99" s="73">
        <f t="shared" si="49"/>
        <v>0</v>
      </c>
      <c r="Q99" s="73">
        <f t="shared" si="49"/>
        <v>0</v>
      </c>
      <c r="R99" s="73">
        <f t="shared" si="49"/>
        <v>0</v>
      </c>
      <c r="S99" s="73">
        <f t="shared" si="49"/>
        <v>1462764.8319347831</v>
      </c>
      <c r="T99" s="73">
        <f t="shared" si="49"/>
        <v>14406.04479944708</v>
      </c>
      <c r="U99" s="73">
        <f t="shared" si="49"/>
        <v>16902.687108690297</v>
      </c>
      <c r="V99" s="73">
        <f t="shared" si="49"/>
        <v>0</v>
      </c>
      <c r="W99" s="73">
        <f t="shared" si="49"/>
        <v>0</v>
      </c>
      <c r="X99" s="60">
        <f>X97+X98</f>
        <v>0</v>
      </c>
      <c r="Y99" s="60">
        <f>Y97+Y98</f>
        <v>0</v>
      </c>
      <c r="Z99" s="60">
        <f>Z97+Z98</f>
        <v>0</v>
      </c>
      <c r="AA99" s="62">
        <f>SUM(G99:Z99)</f>
        <v>115040551.7157896</v>
      </c>
      <c r="AB99" s="56" t="str">
        <f>IF(ABS(F99-AA99)&lt;0.01,"ok","err")</f>
        <v>ok</v>
      </c>
      <c r="AC99" s="62">
        <f t="shared" si="39"/>
        <v>0</v>
      </c>
    </row>
    <row r="100" spans="1:29">
      <c r="F100" s="76"/>
      <c r="AC100" s="62">
        <f t="shared" si="39"/>
        <v>0</v>
      </c>
    </row>
    <row r="101" spans="1:29" ht="15">
      <c r="A101" s="63" t="s">
        <v>354</v>
      </c>
      <c r="F101" s="76"/>
      <c r="AC101" s="62">
        <f t="shared" si="39"/>
        <v>0</v>
      </c>
    </row>
    <row r="102" spans="1:29">
      <c r="A102" s="66" t="s">
        <v>1093</v>
      </c>
      <c r="C102" s="58" t="s">
        <v>973</v>
      </c>
      <c r="D102" s="58" t="s">
        <v>416</v>
      </c>
      <c r="E102" s="58" t="s">
        <v>1095</v>
      </c>
      <c r="F102" s="73">
        <f>VLOOKUP(C102,'Functional Assignment'!$C$2:$AP$780,'Functional Assignment'!$Z$2,)</f>
        <v>23511840.458948858</v>
      </c>
      <c r="G102" s="73">
        <f t="shared" ref="G102:Z102" si="50">IF(VLOOKUP($E102,$D$6:$AN$1131,3,)=0,0,(VLOOKUP($E102,$D$6:$AN$1131,G$2,)/VLOOKUP($E102,$D$6:$AN$1131,3,))*$F102)</f>
        <v>18078596.553281747</v>
      </c>
      <c r="H102" s="73">
        <f t="shared" si="50"/>
        <v>4549808.9777353052</v>
      </c>
      <c r="I102" s="73">
        <f t="shared" si="50"/>
        <v>25194.618904532414</v>
      </c>
      <c r="J102" s="73">
        <f t="shared" si="50"/>
        <v>0</v>
      </c>
      <c r="K102" s="73">
        <f t="shared" si="50"/>
        <v>760860.01073105435</v>
      </c>
      <c r="L102" s="73">
        <f t="shared" si="50"/>
        <v>0</v>
      </c>
      <c r="M102" s="73">
        <f t="shared" si="50"/>
        <v>0</v>
      </c>
      <c r="N102" s="73">
        <f t="shared" si="50"/>
        <v>0</v>
      </c>
      <c r="O102" s="73">
        <f t="shared" si="50"/>
        <v>97380.298296221707</v>
      </c>
      <c r="P102" s="73">
        <f t="shared" si="50"/>
        <v>0</v>
      </c>
      <c r="Q102" s="73">
        <f t="shared" si="50"/>
        <v>0</v>
      </c>
      <c r="R102" s="73">
        <f t="shared" si="50"/>
        <v>0</v>
      </c>
      <c r="S102" s="73">
        <f t="shared" si="50"/>
        <v>0</v>
      </c>
      <c r="T102" s="73">
        <f t="shared" si="50"/>
        <v>0</v>
      </c>
      <c r="U102" s="73">
        <f t="shared" si="50"/>
        <v>0</v>
      </c>
      <c r="V102" s="73">
        <f t="shared" si="50"/>
        <v>0</v>
      </c>
      <c r="W102" s="73">
        <f t="shared" si="50"/>
        <v>0</v>
      </c>
      <c r="X102" s="60">
        <f t="shared" si="50"/>
        <v>0</v>
      </c>
      <c r="Y102" s="60">
        <f t="shared" si="50"/>
        <v>0</v>
      </c>
      <c r="Z102" s="60">
        <f t="shared" si="50"/>
        <v>0</v>
      </c>
      <c r="AA102" s="62">
        <f>SUM(G102:Z102)</f>
        <v>23511840.458948854</v>
      </c>
      <c r="AB102" s="56" t="str">
        <f>IF(ABS(F102-AA102)&lt;0.01,"ok","err")</f>
        <v>ok</v>
      </c>
      <c r="AC102" s="62">
        <f t="shared" si="39"/>
        <v>0</v>
      </c>
    </row>
    <row r="103" spans="1:29">
      <c r="F103" s="76"/>
      <c r="AC103" s="62">
        <f t="shared" si="39"/>
        <v>0</v>
      </c>
    </row>
    <row r="104" spans="1:29" ht="15">
      <c r="A104" s="63" t="s">
        <v>353</v>
      </c>
      <c r="F104" s="76"/>
      <c r="AC104" s="62">
        <f t="shared" si="39"/>
        <v>0</v>
      </c>
    </row>
    <row r="105" spans="1:29">
      <c r="A105" s="66" t="s">
        <v>1093</v>
      </c>
      <c r="C105" s="58" t="s">
        <v>973</v>
      </c>
      <c r="D105" s="58" t="s">
        <v>417</v>
      </c>
      <c r="E105" s="58" t="s">
        <v>1096</v>
      </c>
      <c r="F105" s="73">
        <f>VLOOKUP(C105,'Functional Assignment'!$C$2:$AP$780,'Functional Assignment'!$AA$2,)</f>
        <v>27273078.201274503</v>
      </c>
      <c r="G105" s="73">
        <f t="shared" ref="G105:Z105" si="51">IF(VLOOKUP($E105,$D$6:$AN$1131,3,)=0,0,(VLOOKUP($E105,$D$6:$AN$1131,G$2,)/VLOOKUP($E105,$D$6:$AN$1131,3,))*$F105)</f>
        <v>19088592.514205664</v>
      </c>
      <c r="H105" s="73">
        <f t="shared" si="51"/>
        <v>5612155.7678135112</v>
      </c>
      <c r="I105" s="73">
        <f t="shared" si="51"/>
        <v>65392.085724637946</v>
      </c>
      <c r="J105" s="73">
        <f t="shared" si="51"/>
        <v>218472.08279182864</v>
      </c>
      <c r="K105" s="73">
        <f t="shared" si="51"/>
        <v>1447178.3573763855</v>
      </c>
      <c r="L105" s="73">
        <f t="shared" si="51"/>
        <v>0</v>
      </c>
      <c r="M105" s="73">
        <f t="shared" si="51"/>
        <v>0</v>
      </c>
      <c r="N105" s="73">
        <f t="shared" si="51"/>
        <v>342106.5405833387</v>
      </c>
      <c r="O105" s="73">
        <f t="shared" si="51"/>
        <v>156743.21425797913</v>
      </c>
      <c r="P105" s="73">
        <f t="shared" si="51"/>
        <v>279856.9585079992</v>
      </c>
      <c r="Q105" s="73">
        <f t="shared" si="51"/>
        <v>3242.7160244866227</v>
      </c>
      <c r="R105" s="73">
        <f t="shared" si="51"/>
        <v>3242.7160244866227</v>
      </c>
      <c r="S105" s="73">
        <f t="shared" si="51"/>
        <v>0</v>
      </c>
      <c r="T105" s="73">
        <f t="shared" si="51"/>
        <v>8650.2017888699156</v>
      </c>
      <c r="U105" s="73">
        <f t="shared" si="51"/>
        <v>47445.046175316813</v>
      </c>
      <c r="V105" s="73">
        <f t="shared" si="51"/>
        <v>0</v>
      </c>
      <c r="W105" s="73">
        <f t="shared" si="51"/>
        <v>0</v>
      </c>
      <c r="X105" s="60">
        <f t="shared" si="51"/>
        <v>0</v>
      </c>
      <c r="Y105" s="60">
        <f t="shared" si="51"/>
        <v>0</v>
      </c>
      <c r="Z105" s="60">
        <f t="shared" si="51"/>
        <v>0</v>
      </c>
      <c r="AA105" s="62">
        <f>SUM(G105:Z105)</f>
        <v>27273078.201274503</v>
      </c>
      <c r="AB105" s="56" t="str">
        <f>IF(ABS(F105-AA105)&lt;0.01,"ok","err")</f>
        <v>ok</v>
      </c>
      <c r="AC105" s="62">
        <f t="shared" si="39"/>
        <v>0</v>
      </c>
    </row>
    <row r="106" spans="1:29">
      <c r="F106" s="76"/>
      <c r="AC106" s="62">
        <f t="shared" si="39"/>
        <v>0</v>
      </c>
    </row>
    <row r="107" spans="1:29" ht="15">
      <c r="A107" s="63" t="s">
        <v>371</v>
      </c>
      <c r="F107" s="76"/>
      <c r="AC107" s="62">
        <f t="shared" si="39"/>
        <v>0</v>
      </c>
    </row>
    <row r="108" spans="1:29">
      <c r="A108" s="66" t="s">
        <v>1093</v>
      </c>
      <c r="C108" s="58" t="s">
        <v>973</v>
      </c>
      <c r="D108" s="58" t="s">
        <v>418</v>
      </c>
      <c r="E108" s="58" t="s">
        <v>1097</v>
      </c>
      <c r="F108" s="73">
        <f>VLOOKUP(C108,'Functional Assignment'!$C$2:$AP$780,'Functional Assignment'!$AB$2,)</f>
        <v>74730249.051996008</v>
      </c>
      <c r="G108" s="73">
        <f t="shared" ref="G108:Z108" si="52">IF(VLOOKUP($E108,$D$6:$AN$1131,3,)=0,0,(VLOOKUP($E108,$D$6:$AN$1131,G$2,)/VLOOKUP($E108,$D$6:$AN$1131,3,))*$F108)</f>
        <v>0</v>
      </c>
      <c r="H108" s="73">
        <f t="shared" si="52"/>
        <v>0</v>
      </c>
      <c r="I108" s="73">
        <f t="shared" si="52"/>
        <v>0</v>
      </c>
      <c r="J108" s="73">
        <f t="shared" si="52"/>
        <v>0</v>
      </c>
      <c r="K108" s="73">
        <f t="shared" si="52"/>
        <v>0</v>
      </c>
      <c r="L108" s="73">
        <f t="shared" si="52"/>
        <v>0</v>
      </c>
      <c r="M108" s="73">
        <f t="shared" si="52"/>
        <v>0</v>
      </c>
      <c r="N108" s="73">
        <f t="shared" si="52"/>
        <v>0</v>
      </c>
      <c r="O108" s="73">
        <f t="shared" si="52"/>
        <v>0</v>
      </c>
      <c r="P108" s="73">
        <f t="shared" si="52"/>
        <v>0</v>
      </c>
      <c r="Q108" s="73">
        <f t="shared" si="52"/>
        <v>0</v>
      </c>
      <c r="R108" s="73">
        <f t="shared" si="52"/>
        <v>0</v>
      </c>
      <c r="S108" s="73">
        <f t="shared" si="52"/>
        <v>74730249.051996008</v>
      </c>
      <c r="T108" s="73">
        <f t="shared" si="52"/>
        <v>0</v>
      </c>
      <c r="U108" s="73">
        <f t="shared" si="52"/>
        <v>0</v>
      </c>
      <c r="V108" s="73">
        <f t="shared" si="52"/>
        <v>0</v>
      </c>
      <c r="W108" s="73">
        <f t="shared" si="52"/>
        <v>0</v>
      </c>
      <c r="X108" s="60">
        <f t="shared" si="52"/>
        <v>0</v>
      </c>
      <c r="Y108" s="60">
        <f t="shared" si="52"/>
        <v>0</v>
      </c>
      <c r="Z108" s="60">
        <f t="shared" si="52"/>
        <v>0</v>
      </c>
      <c r="AA108" s="62">
        <f>SUM(G108:Z108)</f>
        <v>74730249.051996008</v>
      </c>
      <c r="AB108" s="56" t="str">
        <f>IF(ABS(F108-AA108)&lt;0.01,"ok","err")</f>
        <v>ok</v>
      </c>
      <c r="AC108" s="62">
        <f t="shared" si="39"/>
        <v>0</v>
      </c>
    </row>
    <row r="109" spans="1:29">
      <c r="F109" s="76"/>
      <c r="AC109" s="62">
        <f t="shared" si="39"/>
        <v>0</v>
      </c>
    </row>
    <row r="110" spans="1:29" ht="15">
      <c r="A110" s="63" t="s">
        <v>1025</v>
      </c>
      <c r="F110" s="76"/>
      <c r="AC110" s="62">
        <f t="shared" si="39"/>
        <v>0</v>
      </c>
    </row>
    <row r="111" spans="1:29">
      <c r="A111" s="66" t="s">
        <v>1093</v>
      </c>
      <c r="C111" s="58" t="s">
        <v>973</v>
      </c>
      <c r="D111" s="58" t="s">
        <v>419</v>
      </c>
      <c r="E111" s="58" t="s">
        <v>1098</v>
      </c>
      <c r="F111" s="73">
        <f>VLOOKUP(C111,'Functional Assignment'!$C$2:$AP$780,'Functional Assignment'!$AC$2,)</f>
        <v>0</v>
      </c>
      <c r="G111" s="73">
        <f t="shared" ref="G111:Z111" si="53">IF(VLOOKUP($E111,$D$6:$AN$1131,3,)=0,0,(VLOOKUP($E111,$D$6:$AN$1131,G$2,)/VLOOKUP($E111,$D$6:$AN$1131,3,))*$F111)</f>
        <v>0</v>
      </c>
      <c r="H111" s="73">
        <f t="shared" si="53"/>
        <v>0</v>
      </c>
      <c r="I111" s="73">
        <f t="shared" si="53"/>
        <v>0</v>
      </c>
      <c r="J111" s="73">
        <f t="shared" si="53"/>
        <v>0</v>
      </c>
      <c r="K111" s="73">
        <f t="shared" si="53"/>
        <v>0</v>
      </c>
      <c r="L111" s="73">
        <f t="shared" si="53"/>
        <v>0</v>
      </c>
      <c r="M111" s="73">
        <f t="shared" si="53"/>
        <v>0</v>
      </c>
      <c r="N111" s="73">
        <f t="shared" si="53"/>
        <v>0</v>
      </c>
      <c r="O111" s="73">
        <f t="shared" si="53"/>
        <v>0</v>
      </c>
      <c r="P111" s="73">
        <f t="shared" si="53"/>
        <v>0</v>
      </c>
      <c r="Q111" s="73">
        <f t="shared" si="53"/>
        <v>0</v>
      </c>
      <c r="R111" s="73">
        <f t="shared" si="53"/>
        <v>0</v>
      </c>
      <c r="S111" s="73">
        <f t="shared" si="53"/>
        <v>0</v>
      </c>
      <c r="T111" s="73">
        <f t="shared" si="53"/>
        <v>0</v>
      </c>
      <c r="U111" s="73">
        <f t="shared" si="53"/>
        <v>0</v>
      </c>
      <c r="V111" s="73">
        <f t="shared" si="53"/>
        <v>0</v>
      </c>
      <c r="W111" s="73">
        <f t="shared" si="53"/>
        <v>0</v>
      </c>
      <c r="X111" s="60">
        <f t="shared" si="53"/>
        <v>0</v>
      </c>
      <c r="Y111" s="60">
        <f t="shared" si="53"/>
        <v>0</v>
      </c>
      <c r="Z111" s="60">
        <f t="shared" si="53"/>
        <v>0</v>
      </c>
      <c r="AA111" s="62">
        <f>SUM(G111:Z111)</f>
        <v>0</v>
      </c>
      <c r="AB111" s="56" t="str">
        <f>IF(ABS(F111-AA111)&lt;0.01,"ok","err")</f>
        <v>ok</v>
      </c>
      <c r="AC111" s="62">
        <f t="shared" si="39"/>
        <v>0</v>
      </c>
    </row>
    <row r="112" spans="1:29">
      <c r="F112" s="76"/>
      <c r="AC112" s="62">
        <f t="shared" si="39"/>
        <v>0</v>
      </c>
    </row>
    <row r="113" spans="1:29" ht="15">
      <c r="A113" s="63" t="s">
        <v>351</v>
      </c>
      <c r="F113" s="76"/>
      <c r="AC113" s="62">
        <f t="shared" si="39"/>
        <v>0</v>
      </c>
    </row>
    <row r="114" spans="1:29">
      <c r="A114" s="66" t="s">
        <v>1093</v>
      </c>
      <c r="C114" s="58" t="s">
        <v>973</v>
      </c>
      <c r="D114" s="58" t="s">
        <v>420</v>
      </c>
      <c r="E114" s="58" t="s">
        <v>1099</v>
      </c>
      <c r="F114" s="73">
        <f>VLOOKUP(C114,'Functional Assignment'!$C$2:$AP$780,'Functional Assignment'!$AD$2,)</f>
        <v>0</v>
      </c>
      <c r="G114" s="73">
        <f t="shared" ref="G114:Z114" si="54">IF(VLOOKUP($E114,$D$6:$AN$1131,3,)=0,0,(VLOOKUP($E114,$D$6:$AN$1131,G$2,)/VLOOKUP($E114,$D$6:$AN$1131,3,))*$F114)</f>
        <v>0</v>
      </c>
      <c r="H114" s="73">
        <f t="shared" si="54"/>
        <v>0</v>
      </c>
      <c r="I114" s="73">
        <f t="shared" si="54"/>
        <v>0</v>
      </c>
      <c r="J114" s="73">
        <f t="shared" si="54"/>
        <v>0</v>
      </c>
      <c r="K114" s="73">
        <f t="shared" si="54"/>
        <v>0</v>
      </c>
      <c r="L114" s="73">
        <f t="shared" si="54"/>
        <v>0</v>
      </c>
      <c r="M114" s="73">
        <f t="shared" si="54"/>
        <v>0</v>
      </c>
      <c r="N114" s="73">
        <f t="shared" si="54"/>
        <v>0</v>
      </c>
      <c r="O114" s="73">
        <f t="shared" si="54"/>
        <v>0</v>
      </c>
      <c r="P114" s="73">
        <f t="shared" si="54"/>
        <v>0</v>
      </c>
      <c r="Q114" s="73">
        <f t="shared" si="54"/>
        <v>0</v>
      </c>
      <c r="R114" s="73">
        <f t="shared" si="54"/>
        <v>0</v>
      </c>
      <c r="S114" s="73">
        <f t="shared" si="54"/>
        <v>0</v>
      </c>
      <c r="T114" s="73">
        <f t="shared" si="54"/>
        <v>0</v>
      </c>
      <c r="U114" s="73">
        <f t="shared" si="54"/>
        <v>0</v>
      </c>
      <c r="V114" s="73">
        <f t="shared" si="54"/>
        <v>0</v>
      </c>
      <c r="W114" s="73">
        <f t="shared" si="54"/>
        <v>0</v>
      </c>
      <c r="X114" s="60">
        <f t="shared" si="54"/>
        <v>0</v>
      </c>
      <c r="Y114" s="60">
        <f t="shared" si="54"/>
        <v>0</v>
      </c>
      <c r="Z114" s="60">
        <f t="shared" si="54"/>
        <v>0</v>
      </c>
      <c r="AA114" s="62">
        <f>SUM(G114:Z114)</f>
        <v>0</v>
      </c>
      <c r="AB114" s="56" t="str">
        <f>IF(ABS(F114-AA114)&lt;0.01,"ok","err")</f>
        <v>ok</v>
      </c>
      <c r="AC114" s="62">
        <f t="shared" si="39"/>
        <v>0</v>
      </c>
    </row>
    <row r="115" spans="1:29">
      <c r="F115" s="76"/>
      <c r="AC115" s="62">
        <f t="shared" si="39"/>
        <v>0</v>
      </c>
    </row>
    <row r="116" spans="1:29" ht="15">
      <c r="A116" s="63" t="s">
        <v>350</v>
      </c>
      <c r="F116" s="76"/>
      <c r="AC116" s="62">
        <f t="shared" si="39"/>
        <v>0</v>
      </c>
    </row>
    <row r="117" spans="1:29">
      <c r="A117" s="66" t="s">
        <v>1093</v>
      </c>
      <c r="C117" s="58" t="s">
        <v>973</v>
      </c>
      <c r="D117" s="58" t="s">
        <v>421</v>
      </c>
      <c r="E117" s="58" t="s">
        <v>1099</v>
      </c>
      <c r="F117" s="73">
        <f>VLOOKUP(C117,'Functional Assignment'!$C$2:$AP$780,'Functional Assignment'!$AE$2,)</f>
        <v>0</v>
      </c>
      <c r="G117" s="73">
        <f t="shared" ref="G117:Z117" si="55">IF(VLOOKUP($E117,$D$6:$AN$1131,3,)=0,0,(VLOOKUP($E117,$D$6:$AN$1131,G$2,)/VLOOKUP($E117,$D$6:$AN$1131,3,))*$F117)</f>
        <v>0</v>
      </c>
      <c r="H117" s="73">
        <f t="shared" si="55"/>
        <v>0</v>
      </c>
      <c r="I117" s="73">
        <f t="shared" si="55"/>
        <v>0</v>
      </c>
      <c r="J117" s="73">
        <f t="shared" si="55"/>
        <v>0</v>
      </c>
      <c r="K117" s="73">
        <f t="shared" si="55"/>
        <v>0</v>
      </c>
      <c r="L117" s="73">
        <f t="shared" si="55"/>
        <v>0</v>
      </c>
      <c r="M117" s="73">
        <f t="shared" si="55"/>
        <v>0</v>
      </c>
      <c r="N117" s="73">
        <f t="shared" si="55"/>
        <v>0</v>
      </c>
      <c r="O117" s="73">
        <f t="shared" si="55"/>
        <v>0</v>
      </c>
      <c r="P117" s="73">
        <f t="shared" si="55"/>
        <v>0</v>
      </c>
      <c r="Q117" s="73">
        <f t="shared" si="55"/>
        <v>0</v>
      </c>
      <c r="R117" s="73">
        <f t="shared" si="55"/>
        <v>0</v>
      </c>
      <c r="S117" s="73">
        <f t="shared" si="55"/>
        <v>0</v>
      </c>
      <c r="T117" s="73">
        <f t="shared" si="55"/>
        <v>0</v>
      </c>
      <c r="U117" s="73">
        <f t="shared" si="55"/>
        <v>0</v>
      </c>
      <c r="V117" s="73">
        <f t="shared" si="55"/>
        <v>0</v>
      </c>
      <c r="W117" s="73">
        <f t="shared" si="55"/>
        <v>0</v>
      </c>
      <c r="X117" s="60">
        <f t="shared" si="55"/>
        <v>0</v>
      </c>
      <c r="Y117" s="60">
        <f t="shared" si="55"/>
        <v>0</v>
      </c>
      <c r="Z117" s="60">
        <f t="shared" si="55"/>
        <v>0</v>
      </c>
      <c r="AA117" s="62">
        <f>SUM(G117:Z117)</f>
        <v>0</v>
      </c>
      <c r="AB117" s="56" t="str">
        <f>IF(ABS(F117-AA117)&lt;0.01,"ok","err")</f>
        <v>ok</v>
      </c>
      <c r="AC117" s="62">
        <f t="shared" si="39"/>
        <v>0</v>
      </c>
    </row>
    <row r="118" spans="1:29">
      <c r="F118" s="76"/>
      <c r="AC118" s="62">
        <f t="shared" si="39"/>
        <v>0</v>
      </c>
    </row>
    <row r="119" spans="1:29">
      <c r="A119" s="58" t="s">
        <v>922</v>
      </c>
      <c r="D119" s="58" t="s">
        <v>422</v>
      </c>
      <c r="F119" s="73">
        <f>F74+F80+F83+F86+F94+F99+F102+F105+F108+F111+F114+F117</f>
        <v>2771115516.706924</v>
      </c>
      <c r="G119" s="73">
        <f t="shared" ref="G119:Y119" si="56">G74+G80+G83+G86+G94+G99+G102+G105+G108+G111+G114+G117</f>
        <v>1439164076.2613902</v>
      </c>
      <c r="H119" s="73">
        <f t="shared" si="56"/>
        <v>322818960.2493602</v>
      </c>
      <c r="I119" s="73">
        <f t="shared" si="56"/>
        <v>24833719.595625132</v>
      </c>
      <c r="J119" s="73">
        <f t="shared" si="56"/>
        <v>24913096.442004293</v>
      </c>
      <c r="K119" s="73">
        <f t="shared" si="56"/>
        <v>292968229.38100821</v>
      </c>
      <c r="L119" s="73">
        <f t="shared" si="56"/>
        <v>0</v>
      </c>
      <c r="M119" s="73">
        <f t="shared" si="56"/>
        <v>0</v>
      </c>
      <c r="N119" s="73">
        <f t="shared" si="56"/>
        <v>258888604.87503645</v>
      </c>
      <c r="O119" s="73">
        <f>O74+O80+O83+O86+O94+O99+O102+O105+O108+O111+O114+O117</f>
        <v>165248403.30642664</v>
      </c>
      <c r="P119" s="73">
        <f t="shared" si="56"/>
        <v>127795941.55482054</v>
      </c>
      <c r="Q119" s="73">
        <f t="shared" si="56"/>
        <v>16545412.728676124</v>
      </c>
      <c r="R119" s="73">
        <f t="shared" si="56"/>
        <v>7562840.4191066269</v>
      </c>
      <c r="S119" s="73">
        <f t="shared" si="56"/>
        <v>89709253.008430153</v>
      </c>
      <c r="T119" s="73">
        <f t="shared" si="56"/>
        <v>210425.1297927587</v>
      </c>
      <c r="U119" s="73">
        <f t="shared" si="56"/>
        <v>456553.75524779374</v>
      </c>
      <c r="V119" s="73">
        <f t="shared" si="56"/>
        <v>0</v>
      </c>
      <c r="W119" s="73">
        <f t="shared" si="56"/>
        <v>0</v>
      </c>
      <c r="X119" s="60">
        <f t="shared" si="56"/>
        <v>0</v>
      </c>
      <c r="Y119" s="60">
        <f t="shared" si="56"/>
        <v>0</v>
      </c>
      <c r="Z119" s="60">
        <f>Z74+Z80+Z83+Z86+Z94+Z99+Z102+Z105+Z108+Z111+Z114+Z117</f>
        <v>0</v>
      </c>
      <c r="AA119" s="62">
        <f>SUM(G119:Z119)</f>
        <v>2771115516.7069244</v>
      </c>
      <c r="AB119" s="56" t="str">
        <f>IF(ABS(F119-AA119)&lt;0.01,"ok","err")</f>
        <v>ok</v>
      </c>
      <c r="AC119" s="62">
        <f t="shared" si="39"/>
        <v>0</v>
      </c>
    </row>
    <row r="120" spans="1:29">
      <c r="AC120" s="62">
        <f t="shared" si="39"/>
        <v>0</v>
      </c>
    </row>
    <row r="121" spans="1:29">
      <c r="AC121" s="62">
        <f t="shared" si="39"/>
        <v>0</v>
      </c>
    </row>
    <row r="122" spans="1:29" ht="15">
      <c r="A122" s="63" t="s">
        <v>1102</v>
      </c>
      <c r="AC122" s="62">
        <f t="shared" si="39"/>
        <v>0</v>
      </c>
    </row>
    <row r="123" spans="1:29">
      <c r="AC123" s="62">
        <f t="shared" si="39"/>
        <v>0</v>
      </c>
    </row>
    <row r="124" spans="1:29" ht="15">
      <c r="A124" s="63" t="s">
        <v>364</v>
      </c>
      <c r="AC124" s="62">
        <f t="shared" si="39"/>
        <v>0</v>
      </c>
    </row>
    <row r="125" spans="1:29">
      <c r="A125" s="66" t="s">
        <v>359</v>
      </c>
      <c r="C125" s="58" t="s">
        <v>984</v>
      </c>
      <c r="D125" s="58" t="s">
        <v>423</v>
      </c>
      <c r="E125" s="58" t="s">
        <v>869</v>
      </c>
      <c r="F125" s="73">
        <f>VLOOKUP(C125,'Functional Assignment'!$C$2:$AP$780,'Functional Assignment'!$H$2,)</f>
        <v>449333292.60367596</v>
      </c>
      <c r="G125" s="73">
        <f t="shared" ref="G125:P130" si="57">IF(VLOOKUP($E125,$D$6:$AN$1131,3,)=0,0,(VLOOKUP($E125,$D$6:$AN$1131,G$2,)/VLOOKUP($E125,$D$6:$AN$1131,3,))*$F125)</f>
        <v>202690153.6022231</v>
      </c>
      <c r="H125" s="73">
        <f t="shared" si="57"/>
        <v>51211499.50622908</v>
      </c>
      <c r="I125" s="73">
        <f t="shared" si="57"/>
        <v>4636754.7613970404</v>
      </c>
      <c r="J125" s="73">
        <f t="shared" si="57"/>
        <v>5181119.2319562053</v>
      </c>
      <c r="K125" s="73">
        <f t="shared" si="57"/>
        <v>61138575.841441795</v>
      </c>
      <c r="L125" s="73">
        <f t="shared" si="57"/>
        <v>0</v>
      </c>
      <c r="M125" s="73">
        <f t="shared" si="57"/>
        <v>0</v>
      </c>
      <c r="N125" s="73">
        <f t="shared" si="57"/>
        <v>54193258.049423926</v>
      </c>
      <c r="O125" s="73">
        <f t="shared" si="57"/>
        <v>34359290.144306369</v>
      </c>
      <c r="P125" s="73">
        <f t="shared" si="57"/>
        <v>30715182.252799656</v>
      </c>
      <c r="Q125" s="73">
        <f t="shared" ref="Q125:Z130" si="58">IF(VLOOKUP($E125,$D$6:$AN$1131,3,)=0,0,(VLOOKUP($E125,$D$6:$AN$1131,Q$2,)/VLOOKUP($E125,$D$6:$AN$1131,3,))*$F125)</f>
        <v>3510738.162488204</v>
      </c>
      <c r="R125" s="73">
        <f t="shared" si="58"/>
        <v>1516624.2827304872</v>
      </c>
      <c r="S125" s="73">
        <f t="shared" si="58"/>
        <v>108250.86270724896</v>
      </c>
      <c r="T125" s="73">
        <f t="shared" si="58"/>
        <v>3502.1352248612661</v>
      </c>
      <c r="U125" s="73">
        <f t="shared" si="58"/>
        <v>68343.770748461568</v>
      </c>
      <c r="V125" s="73">
        <f t="shared" si="58"/>
        <v>0</v>
      </c>
      <c r="W125" s="73">
        <f t="shared" si="58"/>
        <v>0</v>
      </c>
      <c r="X125" s="60">
        <f t="shared" si="58"/>
        <v>0</v>
      </c>
      <c r="Y125" s="60">
        <f t="shared" si="58"/>
        <v>0</v>
      </c>
      <c r="Z125" s="60">
        <f t="shared" si="58"/>
        <v>0</v>
      </c>
      <c r="AA125" s="62">
        <f t="shared" ref="AA125:AA131" si="59">SUM(G125:Z125)</f>
        <v>449333292.60367638</v>
      </c>
      <c r="AB125" s="56" t="str">
        <f t="shared" ref="AB125:AB131" si="60">IF(ABS(F125-AA125)&lt;0.01,"ok","err")</f>
        <v>ok</v>
      </c>
      <c r="AC125" s="62">
        <f t="shared" si="39"/>
        <v>0</v>
      </c>
    </row>
    <row r="126" spans="1:29">
      <c r="A126" s="66" t="s">
        <v>1202</v>
      </c>
      <c r="C126" s="58" t="s">
        <v>984</v>
      </c>
      <c r="D126" s="58" t="s">
        <v>424</v>
      </c>
      <c r="E126" s="58" t="s">
        <v>188</v>
      </c>
      <c r="F126" s="76">
        <f>VLOOKUP(C126,'Functional Assignment'!$C$2:$AP$780,'Functional Assignment'!$I$2,)</f>
        <v>470705064.24876517</v>
      </c>
      <c r="G126" s="76">
        <f t="shared" si="57"/>
        <v>212330765.03431562</v>
      </c>
      <c r="H126" s="76">
        <f t="shared" si="57"/>
        <v>53647287.12994983</v>
      </c>
      <c r="I126" s="76">
        <f t="shared" si="57"/>
        <v>4857294.0928154727</v>
      </c>
      <c r="J126" s="76">
        <f t="shared" si="57"/>
        <v>5427550.3309066556</v>
      </c>
      <c r="K126" s="76">
        <f t="shared" si="57"/>
        <v>64046527.918658011</v>
      </c>
      <c r="L126" s="76">
        <f t="shared" si="57"/>
        <v>0</v>
      </c>
      <c r="M126" s="76">
        <f t="shared" si="57"/>
        <v>0</v>
      </c>
      <c r="N126" s="76">
        <f t="shared" si="57"/>
        <v>56770867.932333827</v>
      </c>
      <c r="O126" s="76">
        <f t="shared" si="57"/>
        <v>35993531.174158499</v>
      </c>
      <c r="P126" s="76">
        <f t="shared" si="57"/>
        <v>32176097.50646444</v>
      </c>
      <c r="Q126" s="76">
        <f t="shared" si="58"/>
        <v>3677720.4350005086</v>
      </c>
      <c r="R126" s="76">
        <f t="shared" si="58"/>
        <v>1588759.9298669265</v>
      </c>
      <c r="S126" s="76">
        <f t="shared" si="58"/>
        <v>113399.63035087829</v>
      </c>
      <c r="T126" s="76">
        <f t="shared" si="58"/>
        <v>3668.7083133191809</v>
      </c>
      <c r="U126" s="76">
        <f t="shared" si="58"/>
        <v>71594.425631692662</v>
      </c>
      <c r="V126" s="76">
        <f t="shared" si="58"/>
        <v>0</v>
      </c>
      <c r="W126" s="76">
        <f t="shared" si="58"/>
        <v>0</v>
      </c>
      <c r="X126" s="61">
        <f t="shared" si="58"/>
        <v>0</v>
      </c>
      <c r="Y126" s="61">
        <f t="shared" si="58"/>
        <v>0</v>
      </c>
      <c r="Z126" s="61">
        <f t="shared" si="58"/>
        <v>0</v>
      </c>
      <c r="AA126" s="61">
        <f t="shared" si="59"/>
        <v>470705064.24876565</v>
      </c>
      <c r="AB126" s="56" t="str">
        <f t="shared" si="60"/>
        <v>ok</v>
      </c>
      <c r="AC126" s="62">
        <f t="shared" si="39"/>
        <v>4.76837158203125E-7</v>
      </c>
    </row>
    <row r="127" spans="1:29">
      <c r="A127" s="66" t="s">
        <v>1203</v>
      </c>
      <c r="C127" s="58" t="s">
        <v>984</v>
      </c>
      <c r="D127" s="58" t="s">
        <v>425</v>
      </c>
      <c r="E127" s="58" t="s">
        <v>191</v>
      </c>
      <c r="F127" s="76">
        <f>VLOOKUP(C127,'Functional Assignment'!$C$2:$AP$780,'Functional Assignment'!$J$2,)</f>
        <v>386917975.58529532</v>
      </c>
      <c r="G127" s="76">
        <f t="shared" si="57"/>
        <v>174535172.8744863</v>
      </c>
      <c r="H127" s="76">
        <f t="shared" si="57"/>
        <v>44097889.121059544</v>
      </c>
      <c r="I127" s="76">
        <f t="shared" si="57"/>
        <v>3992679.3653984074</v>
      </c>
      <c r="J127" s="76">
        <f t="shared" si="57"/>
        <v>4461428.0701935571</v>
      </c>
      <c r="K127" s="76">
        <f t="shared" si="57"/>
        <v>52646029.982923143</v>
      </c>
      <c r="L127" s="76">
        <f t="shared" si="57"/>
        <v>0</v>
      </c>
      <c r="M127" s="76">
        <f t="shared" si="57"/>
        <v>0</v>
      </c>
      <c r="N127" s="76">
        <f t="shared" si="57"/>
        <v>46665462.007840268</v>
      </c>
      <c r="O127" s="76">
        <f t="shared" si="57"/>
        <v>29586561.254228443</v>
      </c>
      <c r="P127" s="76">
        <f t="shared" si="57"/>
        <v>26448643.651849024</v>
      </c>
      <c r="Q127" s="76">
        <f t="shared" si="58"/>
        <v>3023073.7962212213</v>
      </c>
      <c r="R127" s="76">
        <f t="shared" si="58"/>
        <v>1305955.3050193461</v>
      </c>
      <c r="S127" s="76">
        <f t="shared" si="58"/>
        <v>93214.113762528388</v>
      </c>
      <c r="T127" s="76">
        <f t="shared" si="58"/>
        <v>3015.6658625882301</v>
      </c>
      <c r="U127" s="76">
        <f t="shared" si="58"/>
        <v>58850.376451370787</v>
      </c>
      <c r="V127" s="76">
        <f t="shared" si="58"/>
        <v>0</v>
      </c>
      <c r="W127" s="76">
        <f t="shared" si="58"/>
        <v>0</v>
      </c>
      <c r="X127" s="61">
        <f t="shared" si="58"/>
        <v>0</v>
      </c>
      <c r="Y127" s="61">
        <f t="shared" si="58"/>
        <v>0</v>
      </c>
      <c r="Z127" s="61">
        <f t="shared" si="58"/>
        <v>0</v>
      </c>
      <c r="AA127" s="61">
        <f t="shared" si="59"/>
        <v>386917975.58529574</v>
      </c>
      <c r="AB127" s="56" t="str">
        <f t="shared" si="60"/>
        <v>ok</v>
      </c>
      <c r="AC127" s="62">
        <f t="shared" si="39"/>
        <v>0</v>
      </c>
    </row>
    <row r="128" spans="1:29">
      <c r="A128" s="66" t="s">
        <v>1204</v>
      </c>
      <c r="C128" s="58" t="s">
        <v>984</v>
      </c>
      <c r="D128" s="58" t="s">
        <v>426</v>
      </c>
      <c r="E128" s="58" t="s">
        <v>1091</v>
      </c>
      <c r="F128" s="76">
        <f>VLOOKUP(C128,'Functional Assignment'!$C$2:$AP$780,'Functional Assignment'!$K$2,)</f>
        <v>51365920.441896409</v>
      </c>
      <c r="G128" s="76">
        <f t="shared" si="57"/>
        <v>18583061.593407668</v>
      </c>
      <c r="H128" s="76">
        <f t="shared" si="57"/>
        <v>6038829.7358286763</v>
      </c>
      <c r="I128" s="76">
        <f t="shared" si="57"/>
        <v>568758.75898773724</v>
      </c>
      <c r="J128" s="76">
        <f t="shared" si="57"/>
        <v>719234.73728128499</v>
      </c>
      <c r="K128" s="76">
        <f t="shared" si="57"/>
        <v>7788668.0468455488</v>
      </c>
      <c r="L128" s="76">
        <f t="shared" si="57"/>
        <v>0</v>
      </c>
      <c r="M128" s="76">
        <f t="shared" si="57"/>
        <v>0</v>
      </c>
      <c r="N128" s="76">
        <f t="shared" si="57"/>
        <v>8043918.1569502605</v>
      </c>
      <c r="O128" s="76">
        <f t="shared" si="57"/>
        <v>3513667.0583282998</v>
      </c>
      <c r="P128" s="76">
        <f t="shared" si="57"/>
        <v>4898130.2292325012</v>
      </c>
      <c r="Q128" s="76">
        <f t="shared" si="58"/>
        <v>478082.36359861575</v>
      </c>
      <c r="R128" s="76">
        <f t="shared" si="58"/>
        <v>252569.1301528106</v>
      </c>
      <c r="S128" s="76">
        <f t="shared" si="58"/>
        <v>452432.72869681998</v>
      </c>
      <c r="T128" s="76">
        <f t="shared" si="58"/>
        <v>14747.764428638089</v>
      </c>
      <c r="U128" s="76">
        <f t="shared" si="58"/>
        <v>13820.13815754413</v>
      </c>
      <c r="V128" s="76">
        <f t="shared" si="58"/>
        <v>0</v>
      </c>
      <c r="W128" s="76">
        <f t="shared" si="58"/>
        <v>0</v>
      </c>
      <c r="X128" s="61">
        <f t="shared" si="58"/>
        <v>0</v>
      </c>
      <c r="Y128" s="61">
        <f t="shared" si="58"/>
        <v>0</v>
      </c>
      <c r="Z128" s="61">
        <f t="shared" si="58"/>
        <v>0</v>
      </c>
      <c r="AA128" s="61">
        <f t="shared" si="59"/>
        <v>51365920.441896409</v>
      </c>
      <c r="AB128" s="56" t="str">
        <f t="shared" si="60"/>
        <v>ok</v>
      </c>
      <c r="AC128" s="62">
        <f t="shared" si="39"/>
        <v>0</v>
      </c>
    </row>
    <row r="129" spans="1:29" hidden="1">
      <c r="A129" s="66" t="s">
        <v>1205</v>
      </c>
      <c r="C129" s="58" t="s">
        <v>984</v>
      </c>
      <c r="D129" s="58" t="s">
        <v>427</v>
      </c>
      <c r="E129" s="58" t="s">
        <v>1091</v>
      </c>
      <c r="F129" s="76">
        <f>VLOOKUP(C129,'Functional Assignment'!$C$2:$AP$780,'Functional Assignment'!$L$2,)</f>
        <v>0</v>
      </c>
      <c r="G129" s="76">
        <f t="shared" si="57"/>
        <v>0</v>
      </c>
      <c r="H129" s="76">
        <f t="shared" si="57"/>
        <v>0</v>
      </c>
      <c r="I129" s="76">
        <f t="shared" si="57"/>
        <v>0</v>
      </c>
      <c r="J129" s="76">
        <f t="shared" si="57"/>
        <v>0</v>
      </c>
      <c r="K129" s="76">
        <f t="shared" si="57"/>
        <v>0</v>
      </c>
      <c r="L129" s="76">
        <f t="shared" si="57"/>
        <v>0</v>
      </c>
      <c r="M129" s="76">
        <f t="shared" si="57"/>
        <v>0</v>
      </c>
      <c r="N129" s="76">
        <f t="shared" si="57"/>
        <v>0</v>
      </c>
      <c r="O129" s="76">
        <f t="shared" si="57"/>
        <v>0</v>
      </c>
      <c r="P129" s="76">
        <f t="shared" si="57"/>
        <v>0</v>
      </c>
      <c r="Q129" s="76">
        <f t="shared" si="58"/>
        <v>0</v>
      </c>
      <c r="R129" s="76">
        <f t="shared" si="58"/>
        <v>0</v>
      </c>
      <c r="S129" s="76">
        <f t="shared" si="58"/>
        <v>0</v>
      </c>
      <c r="T129" s="76">
        <f t="shared" si="58"/>
        <v>0</v>
      </c>
      <c r="U129" s="76">
        <f t="shared" si="58"/>
        <v>0</v>
      </c>
      <c r="V129" s="76">
        <f t="shared" si="58"/>
        <v>0</v>
      </c>
      <c r="W129" s="76">
        <f t="shared" si="58"/>
        <v>0</v>
      </c>
      <c r="X129" s="61">
        <f t="shared" si="58"/>
        <v>0</v>
      </c>
      <c r="Y129" s="61">
        <f t="shared" si="58"/>
        <v>0</v>
      </c>
      <c r="Z129" s="61">
        <f t="shared" si="58"/>
        <v>0</v>
      </c>
      <c r="AA129" s="61">
        <f t="shared" si="59"/>
        <v>0</v>
      </c>
      <c r="AB129" s="56" t="str">
        <f t="shared" si="60"/>
        <v>ok</v>
      </c>
      <c r="AC129" s="62">
        <f t="shared" si="39"/>
        <v>0</v>
      </c>
    </row>
    <row r="130" spans="1:29" hidden="1">
      <c r="A130" s="66" t="s">
        <v>1205</v>
      </c>
      <c r="C130" s="58" t="s">
        <v>984</v>
      </c>
      <c r="D130" s="58" t="s">
        <v>428</v>
      </c>
      <c r="E130" s="58" t="s">
        <v>1091</v>
      </c>
      <c r="F130" s="76">
        <f>VLOOKUP(C130,'Functional Assignment'!$C$2:$AP$780,'Functional Assignment'!$M$2,)</f>
        <v>0</v>
      </c>
      <c r="G130" s="76">
        <f t="shared" si="57"/>
        <v>0</v>
      </c>
      <c r="H130" s="76">
        <f t="shared" si="57"/>
        <v>0</v>
      </c>
      <c r="I130" s="76">
        <f t="shared" si="57"/>
        <v>0</v>
      </c>
      <c r="J130" s="76">
        <f t="shared" si="57"/>
        <v>0</v>
      </c>
      <c r="K130" s="76">
        <f t="shared" si="57"/>
        <v>0</v>
      </c>
      <c r="L130" s="76">
        <f t="shared" si="57"/>
        <v>0</v>
      </c>
      <c r="M130" s="76">
        <f t="shared" si="57"/>
        <v>0</v>
      </c>
      <c r="N130" s="76">
        <f t="shared" si="57"/>
        <v>0</v>
      </c>
      <c r="O130" s="76">
        <f t="shared" si="57"/>
        <v>0</v>
      </c>
      <c r="P130" s="76">
        <f t="shared" si="57"/>
        <v>0</v>
      </c>
      <c r="Q130" s="76">
        <f t="shared" si="58"/>
        <v>0</v>
      </c>
      <c r="R130" s="76">
        <f t="shared" si="58"/>
        <v>0</v>
      </c>
      <c r="S130" s="76">
        <f t="shared" si="58"/>
        <v>0</v>
      </c>
      <c r="T130" s="76">
        <f t="shared" si="58"/>
        <v>0</v>
      </c>
      <c r="U130" s="76">
        <f t="shared" si="58"/>
        <v>0</v>
      </c>
      <c r="V130" s="76">
        <f t="shared" si="58"/>
        <v>0</v>
      </c>
      <c r="W130" s="76">
        <f t="shared" si="58"/>
        <v>0</v>
      </c>
      <c r="X130" s="61">
        <f t="shared" si="58"/>
        <v>0</v>
      </c>
      <c r="Y130" s="61">
        <f t="shared" si="58"/>
        <v>0</v>
      </c>
      <c r="Z130" s="61">
        <f t="shared" si="58"/>
        <v>0</v>
      </c>
      <c r="AA130" s="61">
        <f t="shared" si="59"/>
        <v>0</v>
      </c>
      <c r="AB130" s="56" t="str">
        <f t="shared" si="60"/>
        <v>ok</v>
      </c>
      <c r="AC130" s="62">
        <f t="shared" si="39"/>
        <v>0</v>
      </c>
    </row>
    <row r="131" spans="1:29">
      <c r="A131" s="58" t="s">
        <v>387</v>
      </c>
      <c r="D131" s="58" t="s">
        <v>1103</v>
      </c>
      <c r="F131" s="73">
        <f>SUM(F125:F130)</f>
        <v>1358322252.8796329</v>
      </c>
      <c r="G131" s="73">
        <f t="shared" ref="G131:P131" si="61">SUM(G125:G130)</f>
        <v>608139153.1044327</v>
      </c>
      <c r="H131" s="73">
        <f t="shared" si="61"/>
        <v>154995505.49306712</v>
      </c>
      <c r="I131" s="73">
        <f t="shared" si="61"/>
        <v>14055486.978598658</v>
      </c>
      <c r="J131" s="73">
        <f t="shared" si="61"/>
        <v>15789332.370337704</v>
      </c>
      <c r="K131" s="73">
        <f t="shared" si="61"/>
        <v>185619801.7898685</v>
      </c>
      <c r="L131" s="73">
        <f t="shared" si="61"/>
        <v>0</v>
      </c>
      <c r="M131" s="73">
        <f t="shared" si="61"/>
        <v>0</v>
      </c>
      <c r="N131" s="73">
        <f t="shared" si="61"/>
        <v>165673506.1465483</v>
      </c>
      <c r="O131" s="73">
        <f>SUM(O125:O130)</f>
        <v>103453049.63102162</v>
      </c>
      <c r="P131" s="73">
        <f t="shared" si="61"/>
        <v>94238053.640345618</v>
      </c>
      <c r="Q131" s="73">
        <f t="shared" ref="Q131:W131" si="62">SUM(Q125:Q130)</f>
        <v>10689614.757308548</v>
      </c>
      <c r="R131" s="73">
        <f t="shared" si="62"/>
        <v>4663908.6477695704</v>
      </c>
      <c r="S131" s="73">
        <f t="shared" si="62"/>
        <v>767297.33551747561</v>
      </c>
      <c r="T131" s="73">
        <f t="shared" si="62"/>
        <v>24934.273829406768</v>
      </c>
      <c r="U131" s="73">
        <f t="shared" si="62"/>
        <v>212608.71098906914</v>
      </c>
      <c r="V131" s="73">
        <f t="shared" si="62"/>
        <v>0</v>
      </c>
      <c r="W131" s="73">
        <f t="shared" si="62"/>
        <v>0</v>
      </c>
      <c r="X131" s="60">
        <f>SUM(X125:X130)</f>
        <v>0</v>
      </c>
      <c r="Y131" s="60">
        <f>SUM(Y125:Y130)</f>
        <v>0</v>
      </c>
      <c r="Z131" s="60">
        <f>SUM(Z125:Z130)</f>
        <v>0</v>
      </c>
      <c r="AA131" s="62">
        <f t="shared" si="59"/>
        <v>1358322252.8796339</v>
      </c>
      <c r="AB131" s="56" t="str">
        <f t="shared" si="60"/>
        <v>ok</v>
      </c>
      <c r="AC131" s="62">
        <f t="shared" si="39"/>
        <v>0</v>
      </c>
    </row>
    <row r="132" spans="1:29">
      <c r="F132" s="76"/>
      <c r="G132" s="76"/>
      <c r="AC132" s="62">
        <f t="shared" si="39"/>
        <v>0</v>
      </c>
    </row>
    <row r="133" spans="1:29" ht="15">
      <c r="A133" s="63" t="s">
        <v>1131</v>
      </c>
      <c r="F133" s="76"/>
      <c r="G133" s="76"/>
      <c r="AC133" s="62">
        <f t="shared" si="39"/>
        <v>0</v>
      </c>
    </row>
    <row r="134" spans="1:29">
      <c r="A134" s="66" t="s">
        <v>1307</v>
      </c>
      <c r="C134" s="58" t="s">
        <v>984</v>
      </c>
      <c r="D134" s="58" t="s">
        <v>429</v>
      </c>
      <c r="E134" s="58" t="s">
        <v>1311</v>
      </c>
      <c r="F134" s="73">
        <f>VLOOKUP(C134,'Functional Assignment'!$C$2:$AP$780,'Functional Assignment'!$N$2,)</f>
        <v>251904274.24505213</v>
      </c>
      <c r="G134" s="73">
        <f t="shared" ref="G134:P136" si="63">IF(VLOOKUP($E134,$D$6:$AN$1131,3,)=0,0,(VLOOKUP($E134,$D$6:$AN$1131,G$2,)/VLOOKUP($E134,$D$6:$AN$1131,3,))*$F134)</f>
        <v>111943212.22982559</v>
      </c>
      <c r="H134" s="73">
        <f t="shared" si="63"/>
        <v>32222542.034128826</v>
      </c>
      <c r="I134" s="73">
        <f t="shared" si="63"/>
        <v>3328526.0302261678</v>
      </c>
      <c r="J134" s="73">
        <f t="shared" si="63"/>
        <v>2863001.0756241339</v>
      </c>
      <c r="K134" s="73">
        <f t="shared" si="63"/>
        <v>30023466.044719689</v>
      </c>
      <c r="L134" s="73">
        <f t="shared" si="63"/>
        <v>0</v>
      </c>
      <c r="M134" s="73">
        <f t="shared" si="63"/>
        <v>0</v>
      </c>
      <c r="N134" s="73">
        <f t="shared" si="63"/>
        <v>30228915.843000002</v>
      </c>
      <c r="O134" s="73">
        <f t="shared" si="63"/>
        <v>17826083.364283744</v>
      </c>
      <c r="P134" s="73">
        <f t="shared" si="63"/>
        <v>18591211.522047866</v>
      </c>
      <c r="Q134" s="73">
        <f t="shared" ref="Q134:Z136" si="64">IF(VLOOKUP($E134,$D$6:$AN$1131,3,)=0,0,(VLOOKUP($E134,$D$6:$AN$1131,Q$2,)/VLOOKUP($E134,$D$6:$AN$1131,3,))*$F134)</f>
        <v>1874075.977175229</v>
      </c>
      <c r="R134" s="73">
        <f t="shared" si="64"/>
        <v>980918.32907761366</v>
      </c>
      <c r="S134" s="73">
        <f t="shared" si="64"/>
        <v>1932365.9862226765</v>
      </c>
      <c r="T134" s="73">
        <f t="shared" si="64"/>
        <v>61802.642298603241</v>
      </c>
      <c r="U134" s="73">
        <f t="shared" si="64"/>
        <v>28153.166421993097</v>
      </c>
      <c r="V134" s="73">
        <f t="shared" si="64"/>
        <v>0</v>
      </c>
      <c r="W134" s="73">
        <f t="shared" si="64"/>
        <v>0</v>
      </c>
      <c r="X134" s="60">
        <f t="shared" si="64"/>
        <v>0</v>
      </c>
      <c r="Y134" s="60">
        <f t="shared" si="64"/>
        <v>0</v>
      </c>
      <c r="Z134" s="60">
        <f t="shared" si="64"/>
        <v>0</v>
      </c>
      <c r="AA134" s="62">
        <f>SUM(G134:Z134)</f>
        <v>251904274.24505213</v>
      </c>
      <c r="AB134" s="56" t="str">
        <f>IF(ABS(F134-AA134)&lt;0.01,"ok","err")</f>
        <v>ok</v>
      </c>
      <c r="AC134" s="62">
        <f t="shared" si="39"/>
        <v>0</v>
      </c>
    </row>
    <row r="135" spans="1:29" hidden="1">
      <c r="A135" s="66" t="s">
        <v>1308</v>
      </c>
      <c r="C135" s="58" t="s">
        <v>984</v>
      </c>
      <c r="D135" s="58" t="s">
        <v>430</v>
      </c>
      <c r="E135" s="58" t="s">
        <v>188</v>
      </c>
      <c r="F135" s="76">
        <f>VLOOKUP(C135,'Functional Assignment'!$C$2:$AP$780,'Functional Assignment'!$O$2,)</f>
        <v>0</v>
      </c>
      <c r="G135" s="76">
        <f t="shared" si="63"/>
        <v>0</v>
      </c>
      <c r="H135" s="76">
        <f t="shared" si="63"/>
        <v>0</v>
      </c>
      <c r="I135" s="76">
        <f t="shared" si="63"/>
        <v>0</v>
      </c>
      <c r="J135" s="76">
        <f t="shared" si="63"/>
        <v>0</v>
      </c>
      <c r="K135" s="76">
        <f t="shared" si="63"/>
        <v>0</v>
      </c>
      <c r="L135" s="76">
        <f t="shared" si="63"/>
        <v>0</v>
      </c>
      <c r="M135" s="76">
        <f t="shared" si="63"/>
        <v>0</v>
      </c>
      <c r="N135" s="76">
        <f t="shared" si="63"/>
        <v>0</v>
      </c>
      <c r="O135" s="76">
        <f t="shared" si="63"/>
        <v>0</v>
      </c>
      <c r="P135" s="76">
        <f t="shared" si="63"/>
        <v>0</v>
      </c>
      <c r="Q135" s="76">
        <f t="shared" si="64"/>
        <v>0</v>
      </c>
      <c r="R135" s="76">
        <f t="shared" si="64"/>
        <v>0</v>
      </c>
      <c r="S135" s="76">
        <f t="shared" si="64"/>
        <v>0</v>
      </c>
      <c r="T135" s="76">
        <f t="shared" si="64"/>
        <v>0</v>
      </c>
      <c r="U135" s="76">
        <f t="shared" si="64"/>
        <v>0</v>
      </c>
      <c r="V135" s="76">
        <f t="shared" si="64"/>
        <v>0</v>
      </c>
      <c r="W135" s="76">
        <f t="shared" si="64"/>
        <v>0</v>
      </c>
      <c r="X135" s="61">
        <f t="shared" si="64"/>
        <v>0</v>
      </c>
      <c r="Y135" s="61">
        <f t="shared" si="64"/>
        <v>0</v>
      </c>
      <c r="Z135" s="61">
        <f t="shared" si="64"/>
        <v>0</v>
      </c>
      <c r="AA135" s="61">
        <f>SUM(G135:Z135)</f>
        <v>0</v>
      </c>
      <c r="AB135" s="56" t="str">
        <f>IF(ABS(F135-AA135)&lt;0.01,"ok","err")</f>
        <v>ok</v>
      </c>
      <c r="AC135" s="62">
        <f t="shared" si="39"/>
        <v>0</v>
      </c>
    </row>
    <row r="136" spans="1:29" hidden="1">
      <c r="A136" s="66" t="s">
        <v>1308</v>
      </c>
      <c r="C136" s="58" t="s">
        <v>984</v>
      </c>
      <c r="D136" s="58" t="s">
        <v>431</v>
      </c>
      <c r="E136" s="58" t="s">
        <v>191</v>
      </c>
      <c r="F136" s="76">
        <f>VLOOKUP(C136,'Functional Assignment'!$C$2:$AP$780,'Functional Assignment'!$P$2,)</f>
        <v>0</v>
      </c>
      <c r="G136" s="76">
        <f t="shared" si="63"/>
        <v>0</v>
      </c>
      <c r="H136" s="76">
        <f t="shared" si="63"/>
        <v>0</v>
      </c>
      <c r="I136" s="76">
        <f t="shared" si="63"/>
        <v>0</v>
      </c>
      <c r="J136" s="76">
        <f t="shared" si="63"/>
        <v>0</v>
      </c>
      <c r="K136" s="76">
        <f t="shared" si="63"/>
        <v>0</v>
      </c>
      <c r="L136" s="76">
        <f t="shared" si="63"/>
        <v>0</v>
      </c>
      <c r="M136" s="76">
        <f t="shared" si="63"/>
        <v>0</v>
      </c>
      <c r="N136" s="76">
        <f t="shared" si="63"/>
        <v>0</v>
      </c>
      <c r="O136" s="76">
        <f t="shared" si="63"/>
        <v>0</v>
      </c>
      <c r="P136" s="76">
        <f t="shared" si="63"/>
        <v>0</v>
      </c>
      <c r="Q136" s="76">
        <f t="shared" si="64"/>
        <v>0</v>
      </c>
      <c r="R136" s="76">
        <f t="shared" si="64"/>
        <v>0</v>
      </c>
      <c r="S136" s="76">
        <f t="shared" si="64"/>
        <v>0</v>
      </c>
      <c r="T136" s="76">
        <f t="shared" si="64"/>
        <v>0</v>
      </c>
      <c r="U136" s="76">
        <f t="shared" si="64"/>
        <v>0</v>
      </c>
      <c r="V136" s="76">
        <f t="shared" si="64"/>
        <v>0</v>
      </c>
      <c r="W136" s="76">
        <f t="shared" si="64"/>
        <v>0</v>
      </c>
      <c r="X136" s="61">
        <f t="shared" si="64"/>
        <v>0</v>
      </c>
      <c r="Y136" s="61">
        <f t="shared" si="64"/>
        <v>0</v>
      </c>
      <c r="Z136" s="61">
        <f t="shared" si="64"/>
        <v>0</v>
      </c>
      <c r="AA136" s="61">
        <f>SUM(G136:Z136)</f>
        <v>0</v>
      </c>
      <c r="AB136" s="56" t="str">
        <f>IF(ABS(F136-AA136)&lt;0.01,"ok","err")</f>
        <v>ok</v>
      </c>
      <c r="AC136" s="62">
        <f t="shared" si="39"/>
        <v>0</v>
      </c>
    </row>
    <row r="137" spans="1:29" hidden="1">
      <c r="A137" s="58" t="s">
        <v>1133</v>
      </c>
      <c r="D137" s="58" t="s">
        <v>432</v>
      </c>
      <c r="F137" s="73">
        <f>SUM(F134:F136)</f>
        <v>251904274.24505213</v>
      </c>
      <c r="G137" s="73">
        <f t="shared" ref="G137:W137" si="65">SUM(G134:G136)</f>
        <v>111943212.22982559</v>
      </c>
      <c r="H137" s="73">
        <f t="shared" si="65"/>
        <v>32222542.034128826</v>
      </c>
      <c r="I137" s="73">
        <f t="shared" si="65"/>
        <v>3328526.0302261678</v>
      </c>
      <c r="J137" s="73">
        <f t="shared" si="65"/>
        <v>2863001.0756241339</v>
      </c>
      <c r="K137" s="73">
        <f t="shared" si="65"/>
        <v>30023466.044719689</v>
      </c>
      <c r="L137" s="73">
        <f t="shared" si="65"/>
        <v>0</v>
      </c>
      <c r="M137" s="73">
        <f t="shared" si="65"/>
        <v>0</v>
      </c>
      <c r="N137" s="73">
        <f t="shared" si="65"/>
        <v>30228915.843000002</v>
      </c>
      <c r="O137" s="73">
        <f>SUM(O134:O136)</f>
        <v>17826083.364283744</v>
      </c>
      <c r="P137" s="73">
        <f t="shared" si="65"/>
        <v>18591211.522047866</v>
      </c>
      <c r="Q137" s="73">
        <f t="shared" si="65"/>
        <v>1874075.977175229</v>
      </c>
      <c r="R137" s="73">
        <f t="shared" si="65"/>
        <v>980918.32907761366</v>
      </c>
      <c r="S137" s="73">
        <f t="shared" si="65"/>
        <v>1932365.9862226765</v>
      </c>
      <c r="T137" s="73">
        <f t="shared" si="65"/>
        <v>61802.642298603241</v>
      </c>
      <c r="U137" s="73">
        <f t="shared" si="65"/>
        <v>28153.166421993097</v>
      </c>
      <c r="V137" s="73">
        <f t="shared" si="65"/>
        <v>0</v>
      </c>
      <c r="W137" s="73">
        <f t="shared" si="65"/>
        <v>0</v>
      </c>
      <c r="X137" s="60">
        <f>SUM(X134:X136)</f>
        <v>0</v>
      </c>
      <c r="Y137" s="60">
        <f>SUM(Y134:Y136)</f>
        <v>0</v>
      </c>
      <c r="Z137" s="60">
        <f>SUM(Z134:Z136)</f>
        <v>0</v>
      </c>
      <c r="AA137" s="62">
        <f>SUM(G137:Z137)</f>
        <v>251904274.24505213</v>
      </c>
      <c r="AB137" s="56" t="str">
        <f>IF(ABS(F137-AA137)&lt;0.01,"ok","err")</f>
        <v>ok</v>
      </c>
      <c r="AC137" s="62">
        <f t="shared" si="39"/>
        <v>0</v>
      </c>
    </row>
    <row r="138" spans="1:29">
      <c r="F138" s="76"/>
      <c r="G138" s="76"/>
      <c r="AC138" s="62">
        <f t="shared" si="39"/>
        <v>0</v>
      </c>
    </row>
    <row r="139" spans="1:29" ht="15">
      <c r="A139" s="63" t="s">
        <v>348</v>
      </c>
      <c r="F139" s="76"/>
      <c r="G139" s="76"/>
      <c r="AC139" s="62">
        <f t="shared" si="39"/>
        <v>0</v>
      </c>
    </row>
    <row r="140" spans="1:29">
      <c r="A140" s="66" t="s">
        <v>372</v>
      </c>
      <c r="C140" s="58" t="s">
        <v>984</v>
      </c>
      <c r="D140" s="58" t="s">
        <v>433</v>
      </c>
      <c r="E140" s="58" t="s">
        <v>1312</v>
      </c>
      <c r="F140" s="73">
        <f>VLOOKUP(C140,'Functional Assignment'!$C$2:$AP$780,'Functional Assignment'!$Q$2,)</f>
        <v>0</v>
      </c>
      <c r="G140" s="73">
        <f t="shared" ref="G140:Z140" si="66">IF(VLOOKUP($E140,$D$6:$AN$1131,3,)=0,0,(VLOOKUP($E140,$D$6:$AN$1131,G$2,)/VLOOKUP($E140,$D$6:$AN$1131,3,))*$F140)</f>
        <v>0</v>
      </c>
      <c r="H140" s="73">
        <f t="shared" si="66"/>
        <v>0</v>
      </c>
      <c r="I140" s="73">
        <f t="shared" si="66"/>
        <v>0</v>
      </c>
      <c r="J140" s="73">
        <f t="shared" si="66"/>
        <v>0</v>
      </c>
      <c r="K140" s="73">
        <f t="shared" si="66"/>
        <v>0</v>
      </c>
      <c r="L140" s="73">
        <f t="shared" si="66"/>
        <v>0</v>
      </c>
      <c r="M140" s="73">
        <f t="shared" si="66"/>
        <v>0</v>
      </c>
      <c r="N140" s="73">
        <f t="shared" si="66"/>
        <v>0</v>
      </c>
      <c r="O140" s="73">
        <f t="shared" si="66"/>
        <v>0</v>
      </c>
      <c r="P140" s="73">
        <f t="shared" si="66"/>
        <v>0</v>
      </c>
      <c r="Q140" s="73">
        <f t="shared" si="66"/>
        <v>0</v>
      </c>
      <c r="R140" s="73">
        <f t="shared" si="66"/>
        <v>0</v>
      </c>
      <c r="S140" s="73">
        <f t="shared" si="66"/>
        <v>0</v>
      </c>
      <c r="T140" s="73">
        <f t="shared" si="66"/>
        <v>0</v>
      </c>
      <c r="U140" s="73">
        <f t="shared" si="66"/>
        <v>0</v>
      </c>
      <c r="V140" s="73">
        <f t="shared" si="66"/>
        <v>0</v>
      </c>
      <c r="W140" s="73">
        <f t="shared" si="66"/>
        <v>0</v>
      </c>
      <c r="X140" s="60">
        <f t="shared" si="66"/>
        <v>0</v>
      </c>
      <c r="Y140" s="60">
        <f t="shared" si="66"/>
        <v>0</v>
      </c>
      <c r="Z140" s="60">
        <f t="shared" si="66"/>
        <v>0</v>
      </c>
      <c r="AA140" s="62">
        <f>SUM(G140:Z140)</f>
        <v>0</v>
      </c>
      <c r="AB140" s="56" t="str">
        <f>IF(ABS(F140-AA140)&lt;0.01,"ok","err")</f>
        <v>ok</v>
      </c>
      <c r="AC140" s="62">
        <f t="shared" si="39"/>
        <v>0</v>
      </c>
    </row>
    <row r="141" spans="1:29">
      <c r="F141" s="76"/>
      <c r="AC141" s="62">
        <f t="shared" si="39"/>
        <v>0</v>
      </c>
    </row>
    <row r="142" spans="1:29" ht="15">
      <c r="A142" s="63" t="s">
        <v>349</v>
      </c>
      <c r="F142" s="76"/>
      <c r="G142" s="76"/>
      <c r="AC142" s="62">
        <f t="shared" si="39"/>
        <v>0</v>
      </c>
    </row>
    <row r="143" spans="1:29">
      <c r="A143" s="66" t="s">
        <v>374</v>
      </c>
      <c r="C143" s="58" t="s">
        <v>984</v>
      </c>
      <c r="D143" s="58" t="s">
        <v>434</v>
      </c>
      <c r="E143" s="58" t="s">
        <v>1312</v>
      </c>
      <c r="F143" s="73">
        <f>VLOOKUP(C143,'Functional Assignment'!$C$2:$AP$780,'Functional Assignment'!$R$2,)</f>
        <v>86725893.898189053</v>
      </c>
      <c r="G143" s="73">
        <f t="shared" ref="G143:Z143" si="67">IF(VLOOKUP($E143,$D$6:$AN$1131,3,)=0,0,(VLOOKUP($E143,$D$6:$AN$1131,G$2,)/VLOOKUP($E143,$D$6:$AN$1131,3,))*$F143)</f>
        <v>41610936.966664247</v>
      </c>
      <c r="H143" s="73">
        <f t="shared" si="67"/>
        <v>11977592.377240941</v>
      </c>
      <c r="I143" s="73">
        <f t="shared" si="67"/>
        <v>1237262.0373916712</v>
      </c>
      <c r="J143" s="73">
        <f t="shared" si="67"/>
        <v>1064219.5709794613</v>
      </c>
      <c r="K143" s="73">
        <f t="shared" si="67"/>
        <v>11160163.517040446</v>
      </c>
      <c r="L143" s="73">
        <f t="shared" si="67"/>
        <v>0</v>
      </c>
      <c r="M143" s="73">
        <f t="shared" si="67"/>
        <v>0</v>
      </c>
      <c r="N143" s="73">
        <f t="shared" si="67"/>
        <v>11236532.226100754</v>
      </c>
      <c r="O143" s="73">
        <f t="shared" si="67"/>
        <v>6626217.1368714962</v>
      </c>
      <c r="P143" s="73">
        <f t="shared" si="67"/>
        <v>0</v>
      </c>
      <c r="Q143" s="73">
        <f t="shared" si="67"/>
        <v>696621.57984958205</v>
      </c>
      <c r="R143" s="73">
        <f t="shared" si="67"/>
        <v>364621.75729685859</v>
      </c>
      <c r="S143" s="73">
        <f t="shared" si="67"/>
        <v>718288.83277135761</v>
      </c>
      <c r="T143" s="73">
        <f t="shared" si="67"/>
        <v>22972.950318601768</v>
      </c>
      <c r="U143" s="73">
        <f t="shared" si="67"/>
        <v>10464.945663632117</v>
      </c>
      <c r="V143" s="73">
        <f t="shared" si="67"/>
        <v>0</v>
      </c>
      <c r="W143" s="73">
        <f t="shared" si="67"/>
        <v>0</v>
      </c>
      <c r="X143" s="60">
        <f t="shared" si="67"/>
        <v>0</v>
      </c>
      <c r="Y143" s="60">
        <f t="shared" si="67"/>
        <v>0</v>
      </c>
      <c r="Z143" s="60">
        <f t="shared" si="67"/>
        <v>0</v>
      </c>
      <c r="AA143" s="62">
        <f>SUM(G143:Z143)</f>
        <v>86725893.898189068</v>
      </c>
      <c r="AB143" s="56" t="str">
        <f>IF(ABS(F143-AA143)&lt;0.01,"ok","err")</f>
        <v>ok</v>
      </c>
      <c r="AC143" s="62">
        <f t="shared" si="39"/>
        <v>0</v>
      </c>
    </row>
    <row r="144" spans="1:29">
      <c r="F144" s="76"/>
      <c r="AC144" s="62">
        <f t="shared" si="39"/>
        <v>0</v>
      </c>
    </row>
    <row r="145" spans="1:29" ht="15">
      <c r="A145" s="63" t="s">
        <v>373</v>
      </c>
      <c r="F145" s="76"/>
      <c r="AC145" s="62">
        <f t="shared" si="39"/>
        <v>0</v>
      </c>
    </row>
    <row r="146" spans="1:29">
      <c r="A146" s="66" t="s">
        <v>623</v>
      </c>
      <c r="C146" s="58" t="s">
        <v>984</v>
      </c>
      <c r="D146" s="58" t="s">
        <v>435</v>
      </c>
      <c r="E146" s="58" t="s">
        <v>1312</v>
      </c>
      <c r="F146" s="73">
        <f>VLOOKUP(C146,'Functional Assignment'!$C$2:$AP$780,'Functional Assignment'!$S$2,)</f>
        <v>0</v>
      </c>
      <c r="G146" s="73">
        <f t="shared" ref="G146:P150" si="68">IF(VLOOKUP($E146,$D$6:$AN$1131,3,)=0,0,(VLOOKUP($E146,$D$6:$AN$1131,G$2,)/VLOOKUP($E146,$D$6:$AN$1131,3,))*$F146)</f>
        <v>0</v>
      </c>
      <c r="H146" s="73">
        <f t="shared" si="68"/>
        <v>0</v>
      </c>
      <c r="I146" s="73">
        <f t="shared" si="68"/>
        <v>0</v>
      </c>
      <c r="J146" s="73">
        <f t="shared" si="68"/>
        <v>0</v>
      </c>
      <c r="K146" s="73">
        <f t="shared" si="68"/>
        <v>0</v>
      </c>
      <c r="L146" s="73">
        <f t="shared" si="68"/>
        <v>0</v>
      </c>
      <c r="M146" s="73">
        <f t="shared" si="68"/>
        <v>0</v>
      </c>
      <c r="N146" s="73">
        <f t="shared" si="68"/>
        <v>0</v>
      </c>
      <c r="O146" s="73">
        <f t="shared" si="68"/>
        <v>0</v>
      </c>
      <c r="P146" s="73">
        <f t="shared" si="68"/>
        <v>0</v>
      </c>
      <c r="Q146" s="73">
        <f t="shared" ref="Q146:Z150" si="69">IF(VLOOKUP($E146,$D$6:$AN$1131,3,)=0,0,(VLOOKUP($E146,$D$6:$AN$1131,Q$2,)/VLOOKUP($E146,$D$6:$AN$1131,3,))*$F146)</f>
        <v>0</v>
      </c>
      <c r="R146" s="73">
        <f t="shared" si="69"/>
        <v>0</v>
      </c>
      <c r="S146" s="73">
        <f t="shared" si="69"/>
        <v>0</v>
      </c>
      <c r="T146" s="73">
        <f t="shared" si="69"/>
        <v>0</v>
      </c>
      <c r="U146" s="73">
        <f t="shared" si="69"/>
        <v>0</v>
      </c>
      <c r="V146" s="73">
        <f t="shared" si="69"/>
        <v>0</v>
      </c>
      <c r="W146" s="73">
        <f t="shared" si="69"/>
        <v>0</v>
      </c>
      <c r="X146" s="60">
        <f t="shared" si="69"/>
        <v>0</v>
      </c>
      <c r="Y146" s="60">
        <f t="shared" si="69"/>
        <v>0</v>
      </c>
      <c r="Z146" s="60">
        <f t="shared" si="69"/>
        <v>0</v>
      </c>
      <c r="AA146" s="62">
        <f t="shared" ref="AA146:AA151" si="70">SUM(G146:Z146)</f>
        <v>0</v>
      </c>
      <c r="AB146" s="56" t="str">
        <f t="shared" ref="AB146:AB151" si="71">IF(ABS(F146-AA146)&lt;0.01,"ok","err")</f>
        <v>ok</v>
      </c>
      <c r="AC146" s="62">
        <f t="shared" ref="AC146:AC209" si="72">AA146-F146</f>
        <v>0</v>
      </c>
    </row>
    <row r="147" spans="1:29">
      <c r="A147" s="66" t="s">
        <v>624</v>
      </c>
      <c r="C147" s="58" t="s">
        <v>984</v>
      </c>
      <c r="D147" s="58" t="s">
        <v>436</v>
      </c>
      <c r="E147" s="58" t="s">
        <v>1312</v>
      </c>
      <c r="F147" s="76">
        <f>VLOOKUP(C147,'Functional Assignment'!$C$2:$AP$780,'Functional Assignment'!$T$2,)</f>
        <v>146289689.97734636</v>
      </c>
      <c r="G147" s="76">
        <f t="shared" si="68"/>
        <v>70189545.416116178</v>
      </c>
      <c r="H147" s="76">
        <f t="shared" si="68"/>
        <v>20203865.267720144</v>
      </c>
      <c r="I147" s="76">
        <f t="shared" si="68"/>
        <v>2087020.0552011491</v>
      </c>
      <c r="J147" s="76">
        <f t="shared" si="68"/>
        <v>1795131.120691289</v>
      </c>
      <c r="K147" s="76">
        <f t="shared" si="68"/>
        <v>18825022.004626803</v>
      </c>
      <c r="L147" s="76">
        <f t="shared" si="68"/>
        <v>0</v>
      </c>
      <c r="M147" s="76">
        <f t="shared" si="68"/>
        <v>0</v>
      </c>
      <c r="N147" s="76">
        <f t="shared" si="68"/>
        <v>18953841.1412219</v>
      </c>
      <c r="O147" s="76">
        <f t="shared" si="68"/>
        <v>11177137.612596599</v>
      </c>
      <c r="P147" s="76">
        <f t="shared" si="68"/>
        <v>0</v>
      </c>
      <c r="Q147" s="76">
        <f t="shared" si="69"/>
        <v>1175064.9127624913</v>
      </c>
      <c r="R147" s="76">
        <f t="shared" si="69"/>
        <v>615045.88118251134</v>
      </c>
      <c r="S147" s="76">
        <f t="shared" si="69"/>
        <v>1211613.347954273</v>
      </c>
      <c r="T147" s="76">
        <f t="shared" si="69"/>
        <v>38750.892368068278</v>
      </c>
      <c r="U147" s="76">
        <f t="shared" si="69"/>
        <v>17652.324904943816</v>
      </c>
      <c r="V147" s="76">
        <f t="shared" si="69"/>
        <v>0</v>
      </c>
      <c r="W147" s="76">
        <f t="shared" si="69"/>
        <v>0</v>
      </c>
      <c r="X147" s="61">
        <f t="shared" si="69"/>
        <v>0</v>
      </c>
      <c r="Y147" s="61">
        <f t="shared" si="69"/>
        <v>0</v>
      </c>
      <c r="Z147" s="61">
        <f t="shared" si="69"/>
        <v>0</v>
      </c>
      <c r="AA147" s="61">
        <f t="shared" si="70"/>
        <v>146289689.97734636</v>
      </c>
      <c r="AB147" s="56" t="str">
        <f t="shared" si="71"/>
        <v>ok</v>
      </c>
      <c r="AC147" s="62">
        <f t="shared" si="72"/>
        <v>0</v>
      </c>
    </row>
    <row r="148" spans="1:29">
      <c r="A148" s="66" t="s">
        <v>625</v>
      </c>
      <c r="C148" s="58" t="s">
        <v>984</v>
      </c>
      <c r="D148" s="58" t="s">
        <v>437</v>
      </c>
      <c r="E148" s="58" t="s">
        <v>698</v>
      </c>
      <c r="F148" s="76">
        <f>VLOOKUP(C148,'Functional Assignment'!$C$2:$AP$780,'Functional Assignment'!$U$2,)</f>
        <v>232639811.01835001</v>
      </c>
      <c r="G148" s="76">
        <f t="shared" si="68"/>
        <v>200561860.24626267</v>
      </c>
      <c r="H148" s="76">
        <f t="shared" si="68"/>
        <v>24917848.004266623</v>
      </c>
      <c r="I148" s="76">
        <f t="shared" si="68"/>
        <v>66650.299721826421</v>
      </c>
      <c r="J148" s="76">
        <f t="shared" si="68"/>
        <v>39659.682479103321</v>
      </c>
      <c r="K148" s="76">
        <f t="shared" si="68"/>
        <v>1491185.7002501739</v>
      </c>
      <c r="L148" s="76">
        <f t="shared" si="68"/>
        <v>0</v>
      </c>
      <c r="M148" s="76">
        <f t="shared" si="68"/>
        <v>0</v>
      </c>
      <c r="N148" s="76">
        <f t="shared" si="68"/>
        <v>58112.451410352784</v>
      </c>
      <c r="O148" s="76">
        <f t="shared" si="68"/>
        <v>149825.46714327921</v>
      </c>
      <c r="P148" s="76">
        <f t="shared" si="68"/>
        <v>0</v>
      </c>
      <c r="Q148" s="76">
        <f t="shared" si="69"/>
        <v>550.82892332087943</v>
      </c>
      <c r="R148" s="76">
        <f t="shared" si="69"/>
        <v>550.82892332087943</v>
      </c>
      <c r="S148" s="76">
        <f t="shared" si="69"/>
        <v>5288080.0703078471</v>
      </c>
      <c r="T148" s="76">
        <f t="shared" si="69"/>
        <v>10098.530260882788</v>
      </c>
      <c r="U148" s="76">
        <f t="shared" si="69"/>
        <v>55388.908400599546</v>
      </c>
      <c r="V148" s="76">
        <f t="shared" si="69"/>
        <v>0</v>
      </c>
      <c r="W148" s="76">
        <f t="shared" si="69"/>
        <v>0</v>
      </c>
      <c r="X148" s="61">
        <f t="shared" si="69"/>
        <v>0</v>
      </c>
      <c r="Y148" s="61">
        <f t="shared" si="69"/>
        <v>0</v>
      </c>
      <c r="Z148" s="61">
        <f t="shared" si="69"/>
        <v>0</v>
      </c>
      <c r="AA148" s="61">
        <f t="shared" si="70"/>
        <v>232639811.01835001</v>
      </c>
      <c r="AB148" s="56" t="str">
        <f t="shared" si="71"/>
        <v>ok</v>
      </c>
      <c r="AC148" s="62">
        <f t="shared" si="72"/>
        <v>0</v>
      </c>
    </row>
    <row r="149" spans="1:29">
      <c r="A149" s="66" t="s">
        <v>626</v>
      </c>
      <c r="C149" s="58" t="s">
        <v>984</v>
      </c>
      <c r="D149" s="58" t="s">
        <v>438</v>
      </c>
      <c r="E149" s="58" t="s">
        <v>678</v>
      </c>
      <c r="F149" s="76">
        <f>VLOOKUP(C149,'Functional Assignment'!$C$2:$AP$780,'Functional Assignment'!$V$2,)</f>
        <v>40320469.646722771</v>
      </c>
      <c r="G149" s="76">
        <f t="shared" si="68"/>
        <v>33837261.446431741</v>
      </c>
      <c r="H149" s="76">
        <f t="shared" si="68"/>
        <v>6192066.227639894</v>
      </c>
      <c r="I149" s="76">
        <f t="shared" si="68"/>
        <v>0</v>
      </c>
      <c r="J149" s="76">
        <f t="shared" si="68"/>
        <v>0</v>
      </c>
      <c r="K149" s="76">
        <f t="shared" si="68"/>
        <v>0</v>
      </c>
      <c r="L149" s="76">
        <f t="shared" si="68"/>
        <v>0</v>
      </c>
      <c r="M149" s="76">
        <f t="shared" si="68"/>
        <v>0</v>
      </c>
      <c r="N149" s="76">
        <f t="shared" si="68"/>
        <v>0</v>
      </c>
      <c r="O149" s="76">
        <f t="shared" si="68"/>
        <v>0</v>
      </c>
      <c r="P149" s="76">
        <f t="shared" si="68"/>
        <v>0</v>
      </c>
      <c r="Q149" s="76">
        <f t="shared" si="69"/>
        <v>0</v>
      </c>
      <c r="R149" s="76">
        <f t="shared" si="69"/>
        <v>0</v>
      </c>
      <c r="S149" s="76">
        <f t="shared" si="69"/>
        <v>278191.55513211264</v>
      </c>
      <c r="T149" s="76">
        <f t="shared" si="69"/>
        <v>8897.3689740473874</v>
      </c>
      <c r="U149" s="76">
        <f t="shared" si="69"/>
        <v>4053.0485449793646</v>
      </c>
      <c r="V149" s="76">
        <f t="shared" si="69"/>
        <v>0</v>
      </c>
      <c r="W149" s="76">
        <f t="shared" si="69"/>
        <v>0</v>
      </c>
      <c r="X149" s="61">
        <f t="shared" si="69"/>
        <v>0</v>
      </c>
      <c r="Y149" s="61">
        <f t="shared" si="69"/>
        <v>0</v>
      </c>
      <c r="Z149" s="61">
        <f t="shared" si="69"/>
        <v>0</v>
      </c>
      <c r="AA149" s="61">
        <f t="shared" si="70"/>
        <v>40320469.646722771</v>
      </c>
      <c r="AB149" s="56" t="str">
        <f t="shared" si="71"/>
        <v>ok</v>
      </c>
      <c r="AC149" s="62">
        <f t="shared" si="72"/>
        <v>0</v>
      </c>
    </row>
    <row r="150" spans="1:29">
      <c r="A150" s="66" t="s">
        <v>627</v>
      </c>
      <c r="C150" s="58" t="s">
        <v>984</v>
      </c>
      <c r="D150" s="58" t="s">
        <v>439</v>
      </c>
      <c r="E150" s="58" t="s">
        <v>697</v>
      </c>
      <c r="F150" s="76">
        <f>VLOOKUP(C150,'Functional Assignment'!$C$2:$AP$780,'Functional Assignment'!$W$2,)</f>
        <v>61244171.692112058</v>
      </c>
      <c r="G150" s="76">
        <f t="shared" si="68"/>
        <v>53197266.943520471</v>
      </c>
      <c r="H150" s="76">
        <f t="shared" si="68"/>
        <v>6609239.7144373888</v>
      </c>
      <c r="I150" s="76">
        <f t="shared" si="68"/>
        <v>17678.404965999602</v>
      </c>
      <c r="J150" s="76">
        <f t="shared" si="68"/>
        <v>0</v>
      </c>
      <c r="K150" s="76">
        <f t="shared" si="68"/>
        <v>0</v>
      </c>
      <c r="L150" s="76">
        <f t="shared" si="68"/>
        <v>0</v>
      </c>
      <c r="M150" s="76">
        <f t="shared" si="68"/>
        <v>0</v>
      </c>
      <c r="N150" s="76">
        <f t="shared" si="68"/>
        <v>0</v>
      </c>
      <c r="O150" s="76">
        <f t="shared" si="68"/>
        <v>0</v>
      </c>
      <c r="P150" s="76">
        <f t="shared" si="68"/>
        <v>0</v>
      </c>
      <c r="Q150" s="76">
        <f t="shared" si="69"/>
        <v>0</v>
      </c>
      <c r="R150" s="76">
        <f t="shared" si="69"/>
        <v>0</v>
      </c>
      <c r="S150" s="76">
        <f t="shared" si="69"/>
        <v>1402616.6628763063</v>
      </c>
      <c r="T150" s="76">
        <f t="shared" si="69"/>
        <v>2678.5462069696364</v>
      </c>
      <c r="U150" s="76">
        <f t="shared" si="69"/>
        <v>14691.420104894069</v>
      </c>
      <c r="V150" s="76">
        <f t="shared" si="69"/>
        <v>0</v>
      </c>
      <c r="W150" s="76">
        <f t="shared" si="69"/>
        <v>0</v>
      </c>
      <c r="X150" s="61">
        <f t="shared" si="69"/>
        <v>0</v>
      </c>
      <c r="Y150" s="61">
        <f t="shared" si="69"/>
        <v>0</v>
      </c>
      <c r="Z150" s="61">
        <f t="shared" si="69"/>
        <v>0</v>
      </c>
      <c r="AA150" s="61">
        <f t="shared" si="70"/>
        <v>61244171.692112021</v>
      </c>
      <c r="AB150" s="56" t="str">
        <f t="shared" si="71"/>
        <v>ok</v>
      </c>
      <c r="AC150" s="62">
        <f t="shared" si="72"/>
        <v>0</v>
      </c>
    </row>
    <row r="151" spans="1:29">
      <c r="A151" s="58" t="s">
        <v>378</v>
      </c>
      <c r="D151" s="58" t="s">
        <v>440</v>
      </c>
      <c r="F151" s="73">
        <f>SUM(F146:F150)</f>
        <v>480494142.33453119</v>
      </c>
      <c r="G151" s="73">
        <f t="shared" ref="G151:W151" si="73">SUM(G146:G150)</f>
        <v>357785934.05233109</v>
      </c>
      <c r="H151" s="73">
        <f t="shared" si="73"/>
        <v>57923019.214064047</v>
      </c>
      <c r="I151" s="73">
        <f t="shared" si="73"/>
        <v>2171348.7598889749</v>
      </c>
      <c r="J151" s="73">
        <f t="shared" si="73"/>
        <v>1834790.8031703923</v>
      </c>
      <c r="K151" s="73">
        <f t="shared" si="73"/>
        <v>20316207.704876978</v>
      </c>
      <c r="L151" s="73">
        <f t="shared" si="73"/>
        <v>0</v>
      </c>
      <c r="M151" s="73">
        <f t="shared" si="73"/>
        <v>0</v>
      </c>
      <c r="N151" s="73">
        <f t="shared" si="73"/>
        <v>19011953.592632253</v>
      </c>
      <c r="O151" s="73">
        <f>SUM(O146:O150)</f>
        <v>11326963.079739878</v>
      </c>
      <c r="P151" s="73">
        <f t="shared" si="73"/>
        <v>0</v>
      </c>
      <c r="Q151" s="73">
        <f t="shared" si="73"/>
        <v>1175615.7416858121</v>
      </c>
      <c r="R151" s="73">
        <f t="shared" si="73"/>
        <v>615596.7101058322</v>
      </c>
      <c r="S151" s="73">
        <f t="shared" si="73"/>
        <v>8180501.6362705389</v>
      </c>
      <c r="T151" s="73">
        <f t="shared" si="73"/>
        <v>60425.337809968092</v>
      </c>
      <c r="U151" s="73">
        <f t="shared" si="73"/>
        <v>91785.701955416807</v>
      </c>
      <c r="V151" s="73">
        <f t="shared" si="73"/>
        <v>0</v>
      </c>
      <c r="W151" s="73">
        <f t="shared" si="73"/>
        <v>0</v>
      </c>
      <c r="X151" s="60">
        <f>SUM(X146:X150)</f>
        <v>0</v>
      </c>
      <c r="Y151" s="60">
        <f>SUM(Y146:Y150)</f>
        <v>0</v>
      </c>
      <c r="Z151" s="60">
        <f>SUM(Z146:Z150)</f>
        <v>0</v>
      </c>
      <c r="AA151" s="62">
        <f t="shared" si="70"/>
        <v>480494142.33453113</v>
      </c>
      <c r="AB151" s="56" t="str">
        <f t="shared" si="71"/>
        <v>ok</v>
      </c>
      <c r="AC151" s="62">
        <f t="shared" si="72"/>
        <v>0</v>
      </c>
    </row>
    <row r="152" spans="1:29">
      <c r="F152" s="76"/>
      <c r="AC152" s="62">
        <f t="shared" si="72"/>
        <v>0</v>
      </c>
    </row>
    <row r="153" spans="1:29" ht="15">
      <c r="A153" s="63" t="s">
        <v>634</v>
      </c>
      <c r="F153" s="76"/>
      <c r="AC153" s="62">
        <f t="shared" si="72"/>
        <v>0</v>
      </c>
    </row>
    <row r="154" spans="1:29">
      <c r="A154" s="66" t="s">
        <v>1090</v>
      </c>
      <c r="C154" s="58" t="s">
        <v>984</v>
      </c>
      <c r="D154" s="58" t="s">
        <v>441</v>
      </c>
      <c r="E154" s="58" t="s">
        <v>1283</v>
      </c>
      <c r="F154" s="73">
        <f>VLOOKUP(C154,'Functional Assignment'!$C$2:$AP$780,'Functional Assignment'!$X$2,)</f>
        <v>55853390.849211715</v>
      </c>
      <c r="G154" s="73">
        <f t="shared" ref="G154:P155" si="74">IF(VLOOKUP($E154,$D$6:$AN$1131,3,)=0,0,(VLOOKUP($E154,$D$6:$AN$1131,G$2,)/VLOOKUP($E154,$D$6:$AN$1131,3,))*$F154)</f>
        <v>38751123.423410982</v>
      </c>
      <c r="H154" s="73">
        <f t="shared" si="74"/>
        <v>7091280.8063109927</v>
      </c>
      <c r="I154" s="73">
        <f t="shared" si="74"/>
        <v>596050.6726529646</v>
      </c>
      <c r="J154" s="73">
        <f t="shared" si="74"/>
        <v>0</v>
      </c>
      <c r="K154" s="73">
        <f t="shared" si="74"/>
        <v>5671187.6478324058</v>
      </c>
      <c r="L154" s="73">
        <f t="shared" si="74"/>
        <v>0</v>
      </c>
      <c r="M154" s="73">
        <f t="shared" si="74"/>
        <v>0</v>
      </c>
      <c r="N154" s="73">
        <f t="shared" si="74"/>
        <v>0</v>
      </c>
      <c r="O154" s="73">
        <f t="shared" si="74"/>
        <v>3410326.5611429908</v>
      </c>
      <c r="P154" s="73">
        <f t="shared" si="74"/>
        <v>0</v>
      </c>
      <c r="Q154" s="73">
        <f t="shared" ref="Q154:Z155" si="75">IF(VLOOKUP($E154,$D$6:$AN$1131,3,)=0,0,(VLOOKUP($E154,$D$6:$AN$1131,Q$2,)/VLOOKUP($E154,$D$6:$AN$1131,3,))*$F154)</f>
        <v>0</v>
      </c>
      <c r="R154" s="73">
        <f t="shared" si="75"/>
        <v>0</v>
      </c>
      <c r="S154" s="73">
        <f t="shared" si="75"/>
        <v>318590.65501921554</v>
      </c>
      <c r="T154" s="73">
        <f t="shared" si="75"/>
        <v>10189.448806392586</v>
      </c>
      <c r="U154" s="73">
        <f t="shared" si="75"/>
        <v>4641.6340357867293</v>
      </c>
      <c r="V154" s="73">
        <f t="shared" si="75"/>
        <v>0</v>
      </c>
      <c r="W154" s="73">
        <f t="shared" si="75"/>
        <v>0</v>
      </c>
      <c r="X154" s="60">
        <f t="shared" si="75"/>
        <v>0</v>
      </c>
      <c r="Y154" s="60">
        <f t="shared" si="75"/>
        <v>0</v>
      </c>
      <c r="Z154" s="60">
        <f t="shared" si="75"/>
        <v>0</v>
      </c>
      <c r="AA154" s="62">
        <f>SUM(G154:Z154)</f>
        <v>55853390.849211738</v>
      </c>
      <c r="AB154" s="56" t="str">
        <f>IF(ABS(F154-AA154)&lt;0.01,"ok","err")</f>
        <v>ok</v>
      </c>
      <c r="AC154" s="62">
        <f t="shared" si="72"/>
        <v>0</v>
      </c>
    </row>
    <row r="155" spans="1:29">
      <c r="A155" s="66" t="s">
        <v>1093</v>
      </c>
      <c r="C155" s="58" t="s">
        <v>984</v>
      </c>
      <c r="D155" s="58" t="s">
        <v>442</v>
      </c>
      <c r="E155" s="58" t="s">
        <v>1281</v>
      </c>
      <c r="F155" s="76">
        <f>VLOOKUP(C155,'Functional Assignment'!$C$2:$AP$780,'Functional Assignment'!$Y$2,)</f>
        <v>39061200.374199145</v>
      </c>
      <c r="G155" s="76">
        <f t="shared" si="74"/>
        <v>33689496.154678702</v>
      </c>
      <c r="H155" s="76">
        <f t="shared" si="74"/>
        <v>4185590.1390815498</v>
      </c>
      <c r="I155" s="76">
        <f t="shared" si="74"/>
        <v>11195.623202884088</v>
      </c>
      <c r="J155" s="76">
        <f t="shared" si="74"/>
        <v>0</v>
      </c>
      <c r="K155" s="76">
        <f t="shared" si="74"/>
        <v>250482.79295378271</v>
      </c>
      <c r="L155" s="76">
        <f t="shared" si="74"/>
        <v>0</v>
      </c>
      <c r="M155" s="76">
        <f t="shared" si="74"/>
        <v>0</v>
      </c>
      <c r="N155" s="76">
        <f t="shared" si="74"/>
        <v>0</v>
      </c>
      <c r="O155" s="76">
        <f t="shared" si="74"/>
        <v>25167.020753590677</v>
      </c>
      <c r="P155" s="76">
        <f t="shared" si="74"/>
        <v>0</v>
      </c>
      <c r="Q155" s="76">
        <f t="shared" si="75"/>
        <v>0</v>
      </c>
      <c r="R155" s="76">
        <f t="shared" si="75"/>
        <v>0</v>
      </c>
      <c r="S155" s="76">
        <f t="shared" si="75"/>
        <v>888268.35259466583</v>
      </c>
      <c r="T155" s="76">
        <f t="shared" si="75"/>
        <v>1696.3065458915285</v>
      </c>
      <c r="U155" s="76">
        <f t="shared" si="75"/>
        <v>9303.9843880717181</v>
      </c>
      <c r="V155" s="76">
        <f t="shared" si="75"/>
        <v>0</v>
      </c>
      <c r="W155" s="76">
        <f t="shared" si="75"/>
        <v>0</v>
      </c>
      <c r="X155" s="61">
        <f t="shared" si="75"/>
        <v>0</v>
      </c>
      <c r="Y155" s="61">
        <f t="shared" si="75"/>
        <v>0</v>
      </c>
      <c r="Z155" s="61">
        <f t="shared" si="75"/>
        <v>0</v>
      </c>
      <c r="AA155" s="61">
        <f>SUM(G155:Z155)</f>
        <v>39061200.374199137</v>
      </c>
      <c r="AB155" s="56" t="str">
        <f>IF(ABS(F155-AA155)&lt;0.01,"ok","err")</f>
        <v>ok</v>
      </c>
      <c r="AC155" s="62">
        <f t="shared" si="72"/>
        <v>0</v>
      </c>
    </row>
    <row r="156" spans="1:29">
      <c r="A156" s="58" t="s">
        <v>712</v>
      </c>
      <c r="D156" s="58" t="s">
        <v>443</v>
      </c>
      <c r="F156" s="73">
        <f>F154+F155</f>
        <v>94914591.22341086</v>
      </c>
      <c r="G156" s="73">
        <f t="shared" ref="G156:W156" si="76">G154+G155</f>
        <v>72440619.578089684</v>
      </c>
      <c r="H156" s="73">
        <f t="shared" si="76"/>
        <v>11276870.945392542</v>
      </c>
      <c r="I156" s="73">
        <f t="shared" si="76"/>
        <v>607246.2958558487</v>
      </c>
      <c r="J156" s="73">
        <f t="shared" si="76"/>
        <v>0</v>
      </c>
      <c r="K156" s="73">
        <f t="shared" si="76"/>
        <v>5921670.4407861885</v>
      </c>
      <c r="L156" s="73">
        <f t="shared" si="76"/>
        <v>0</v>
      </c>
      <c r="M156" s="73">
        <f t="shared" si="76"/>
        <v>0</v>
      </c>
      <c r="N156" s="73">
        <f t="shared" si="76"/>
        <v>0</v>
      </c>
      <c r="O156" s="73">
        <f>O154+O155</f>
        <v>3435493.5818965817</v>
      </c>
      <c r="P156" s="73">
        <f t="shared" si="76"/>
        <v>0</v>
      </c>
      <c r="Q156" s="73">
        <f t="shared" si="76"/>
        <v>0</v>
      </c>
      <c r="R156" s="73">
        <f t="shared" si="76"/>
        <v>0</v>
      </c>
      <c r="S156" s="73">
        <f t="shared" si="76"/>
        <v>1206859.0076138815</v>
      </c>
      <c r="T156" s="73">
        <f t="shared" si="76"/>
        <v>11885.755352284114</v>
      </c>
      <c r="U156" s="73">
        <f t="shared" si="76"/>
        <v>13945.618423858446</v>
      </c>
      <c r="V156" s="73">
        <f t="shared" si="76"/>
        <v>0</v>
      </c>
      <c r="W156" s="73">
        <f t="shared" si="76"/>
        <v>0</v>
      </c>
      <c r="X156" s="60">
        <f>X154+X155</f>
        <v>0</v>
      </c>
      <c r="Y156" s="60">
        <f>Y154+Y155</f>
        <v>0</v>
      </c>
      <c r="Z156" s="60">
        <f>Z154+Z155</f>
        <v>0</v>
      </c>
      <c r="AA156" s="62">
        <f>SUM(G156:Z156)</f>
        <v>94914591.22341089</v>
      </c>
      <c r="AB156" s="56" t="str">
        <f>IF(ABS(F156-AA156)&lt;0.01,"ok","err")</f>
        <v>ok</v>
      </c>
      <c r="AC156" s="62">
        <f t="shared" si="72"/>
        <v>0</v>
      </c>
    </row>
    <row r="157" spans="1:29">
      <c r="F157" s="76"/>
      <c r="AC157" s="62">
        <f t="shared" si="72"/>
        <v>0</v>
      </c>
    </row>
    <row r="158" spans="1:29" ht="15">
      <c r="A158" s="63" t="s">
        <v>354</v>
      </c>
      <c r="F158" s="76"/>
      <c r="AC158" s="62">
        <f t="shared" si="72"/>
        <v>0</v>
      </c>
    </row>
    <row r="159" spans="1:29">
      <c r="A159" s="66" t="s">
        <v>1093</v>
      </c>
      <c r="C159" s="58" t="s">
        <v>984</v>
      </c>
      <c r="D159" s="58" t="s">
        <v>444</v>
      </c>
      <c r="E159" s="58" t="s">
        <v>1095</v>
      </c>
      <c r="F159" s="73">
        <f>VLOOKUP(C159,'Functional Assignment'!$C$2:$AP$780,'Functional Assignment'!$Z$2,)</f>
        <v>19387335.002084535</v>
      </c>
      <c r="G159" s="73">
        <f t="shared" ref="G159:Z159" si="77">IF(VLOOKUP($E159,$D$6:$AN$1131,3,)=0,0,(VLOOKUP($E159,$D$6:$AN$1131,G$2,)/VLOOKUP($E159,$D$6:$AN$1131,3,))*$F159)</f>
        <v>14907204.238560641</v>
      </c>
      <c r="H159" s="73">
        <f t="shared" si="77"/>
        <v>3751670.1851076474</v>
      </c>
      <c r="I159" s="73">
        <f t="shared" si="77"/>
        <v>20774.916272711871</v>
      </c>
      <c r="J159" s="73">
        <f t="shared" si="77"/>
        <v>0</v>
      </c>
      <c r="K159" s="73">
        <f t="shared" si="77"/>
        <v>627388.05766769219</v>
      </c>
      <c r="L159" s="73">
        <f t="shared" si="77"/>
        <v>0</v>
      </c>
      <c r="M159" s="73">
        <f t="shared" si="77"/>
        <v>0</v>
      </c>
      <c r="N159" s="73">
        <f t="shared" si="77"/>
        <v>0</v>
      </c>
      <c r="O159" s="73">
        <f t="shared" si="77"/>
        <v>80297.604475841872</v>
      </c>
      <c r="P159" s="73">
        <f t="shared" si="77"/>
        <v>0</v>
      </c>
      <c r="Q159" s="73">
        <f t="shared" si="77"/>
        <v>0</v>
      </c>
      <c r="R159" s="73">
        <f t="shared" si="77"/>
        <v>0</v>
      </c>
      <c r="S159" s="73">
        <f t="shared" si="77"/>
        <v>0</v>
      </c>
      <c r="T159" s="73">
        <f t="shared" si="77"/>
        <v>0</v>
      </c>
      <c r="U159" s="73">
        <f t="shared" si="77"/>
        <v>0</v>
      </c>
      <c r="V159" s="73">
        <f t="shared" si="77"/>
        <v>0</v>
      </c>
      <c r="W159" s="73">
        <f t="shared" si="77"/>
        <v>0</v>
      </c>
      <c r="X159" s="60">
        <f t="shared" si="77"/>
        <v>0</v>
      </c>
      <c r="Y159" s="60">
        <f t="shared" si="77"/>
        <v>0</v>
      </c>
      <c r="Z159" s="60">
        <f t="shared" si="77"/>
        <v>0</v>
      </c>
      <c r="AA159" s="62">
        <f>SUM(G159:Z159)</f>
        <v>19387335.002084531</v>
      </c>
      <c r="AB159" s="56" t="str">
        <f>IF(ABS(F159-AA159)&lt;0.01,"ok","err")</f>
        <v>ok</v>
      </c>
      <c r="AC159" s="62">
        <f t="shared" si="72"/>
        <v>0</v>
      </c>
    </row>
    <row r="160" spans="1:29">
      <c r="F160" s="76"/>
      <c r="AC160" s="62">
        <f t="shared" si="72"/>
        <v>0</v>
      </c>
    </row>
    <row r="161" spans="1:29" ht="15">
      <c r="A161" s="63" t="s">
        <v>353</v>
      </c>
      <c r="F161" s="76"/>
      <c r="AC161" s="62">
        <f t="shared" si="72"/>
        <v>0</v>
      </c>
    </row>
    <row r="162" spans="1:29">
      <c r="A162" s="66" t="s">
        <v>1093</v>
      </c>
      <c r="C162" s="58" t="s">
        <v>984</v>
      </c>
      <c r="D162" s="58" t="s">
        <v>445</v>
      </c>
      <c r="E162" s="58" t="s">
        <v>1096</v>
      </c>
      <c r="F162" s="73">
        <f>VLOOKUP(C162,'Functional Assignment'!$C$2:$AP$780,'Functional Assignment'!$AA$2,)</f>
        <v>24509218.578202888</v>
      </c>
      <c r="G162" s="73">
        <f t="shared" ref="G162:Z162" si="78">IF(VLOOKUP($E162,$D$6:$AN$1131,3,)=0,0,(VLOOKUP($E162,$D$6:$AN$1131,G$2,)/VLOOKUP($E162,$D$6:$AN$1131,3,))*$F162)</f>
        <v>17154150.434660178</v>
      </c>
      <c r="H162" s="73">
        <f t="shared" si="78"/>
        <v>5043418.6927178446</v>
      </c>
      <c r="I162" s="73">
        <f t="shared" si="78"/>
        <v>58765.237663375883</v>
      </c>
      <c r="J162" s="73">
        <f t="shared" si="78"/>
        <v>196332.07483451357</v>
      </c>
      <c r="K162" s="73">
        <f t="shared" si="78"/>
        <v>1300520.9907301525</v>
      </c>
      <c r="L162" s="73">
        <f t="shared" si="78"/>
        <v>0</v>
      </c>
      <c r="M162" s="73">
        <f t="shared" si="78"/>
        <v>0</v>
      </c>
      <c r="N162" s="73">
        <f t="shared" si="78"/>
        <v>307437.39002655208</v>
      </c>
      <c r="O162" s="73">
        <f t="shared" si="78"/>
        <v>140858.82314228002</v>
      </c>
      <c r="P162" s="73">
        <f t="shared" si="78"/>
        <v>251496.19401535235</v>
      </c>
      <c r="Q162" s="73">
        <f t="shared" si="78"/>
        <v>2914.0984836640009</v>
      </c>
      <c r="R162" s="73">
        <f t="shared" si="78"/>
        <v>2914.0984836640009</v>
      </c>
      <c r="S162" s="73">
        <f t="shared" si="78"/>
        <v>0</v>
      </c>
      <c r="T162" s="73">
        <f t="shared" si="78"/>
        <v>7773.5884752116808</v>
      </c>
      <c r="U162" s="73">
        <f t="shared" si="78"/>
        <v>42636.954970100436</v>
      </c>
      <c r="V162" s="73">
        <f t="shared" si="78"/>
        <v>0</v>
      </c>
      <c r="W162" s="73">
        <f t="shared" si="78"/>
        <v>0</v>
      </c>
      <c r="X162" s="60">
        <f t="shared" si="78"/>
        <v>0</v>
      </c>
      <c r="Y162" s="60">
        <f t="shared" si="78"/>
        <v>0</v>
      </c>
      <c r="Z162" s="60">
        <f t="shared" si="78"/>
        <v>0</v>
      </c>
      <c r="AA162" s="62">
        <f>SUM(G162:Z162)</f>
        <v>24509218.578202888</v>
      </c>
      <c r="AB162" s="56" t="str">
        <f>IF(ABS(F162-AA162)&lt;0.01,"ok","err")</f>
        <v>ok</v>
      </c>
      <c r="AC162" s="62">
        <f t="shared" si="72"/>
        <v>0</v>
      </c>
    </row>
    <row r="163" spans="1:29">
      <c r="F163" s="76"/>
      <c r="AC163" s="62">
        <f t="shared" si="72"/>
        <v>0</v>
      </c>
    </row>
    <row r="164" spans="1:29" ht="15">
      <c r="A164" s="63" t="s">
        <v>371</v>
      </c>
      <c r="F164" s="76"/>
      <c r="AC164" s="62">
        <f t="shared" si="72"/>
        <v>0</v>
      </c>
    </row>
    <row r="165" spans="1:29">
      <c r="A165" s="66" t="s">
        <v>1093</v>
      </c>
      <c r="C165" s="58" t="s">
        <v>984</v>
      </c>
      <c r="D165" s="58" t="s">
        <v>446</v>
      </c>
      <c r="E165" s="58" t="s">
        <v>1097</v>
      </c>
      <c r="F165" s="73">
        <f>VLOOKUP(C165,'Functional Assignment'!$C$2:$AP$780,'Functional Assignment'!$AB$2,)</f>
        <v>61664819.905362248</v>
      </c>
      <c r="G165" s="73">
        <f t="shared" ref="G165:Z165" si="79">IF(VLOOKUP($E165,$D$6:$AN$1131,3,)=0,0,(VLOOKUP($E165,$D$6:$AN$1131,G$2,)/VLOOKUP($E165,$D$6:$AN$1131,3,))*$F165)</f>
        <v>0</v>
      </c>
      <c r="H165" s="73">
        <f t="shared" si="79"/>
        <v>0</v>
      </c>
      <c r="I165" s="73">
        <f t="shared" si="79"/>
        <v>0</v>
      </c>
      <c r="J165" s="73">
        <f t="shared" si="79"/>
        <v>0</v>
      </c>
      <c r="K165" s="73">
        <f t="shared" si="79"/>
        <v>0</v>
      </c>
      <c r="L165" s="73">
        <f t="shared" si="79"/>
        <v>0</v>
      </c>
      <c r="M165" s="73">
        <f t="shared" si="79"/>
        <v>0</v>
      </c>
      <c r="N165" s="73">
        <f t="shared" si="79"/>
        <v>0</v>
      </c>
      <c r="O165" s="73">
        <f t="shared" si="79"/>
        <v>0</v>
      </c>
      <c r="P165" s="73">
        <f t="shared" si="79"/>
        <v>0</v>
      </c>
      <c r="Q165" s="73">
        <f t="shared" si="79"/>
        <v>0</v>
      </c>
      <c r="R165" s="73">
        <f t="shared" si="79"/>
        <v>0</v>
      </c>
      <c r="S165" s="73">
        <f t="shared" si="79"/>
        <v>61664819.905362248</v>
      </c>
      <c r="T165" s="73">
        <f t="shared" si="79"/>
        <v>0</v>
      </c>
      <c r="U165" s="73">
        <f t="shared" si="79"/>
        <v>0</v>
      </c>
      <c r="V165" s="73">
        <f t="shared" si="79"/>
        <v>0</v>
      </c>
      <c r="W165" s="73">
        <f t="shared" si="79"/>
        <v>0</v>
      </c>
      <c r="X165" s="60">
        <f t="shared" si="79"/>
        <v>0</v>
      </c>
      <c r="Y165" s="60">
        <f t="shared" si="79"/>
        <v>0</v>
      </c>
      <c r="Z165" s="60">
        <f t="shared" si="79"/>
        <v>0</v>
      </c>
      <c r="AA165" s="62">
        <f>SUM(G165:Z165)</f>
        <v>61664819.905362248</v>
      </c>
      <c r="AB165" s="56" t="str">
        <f>IF(ABS(F165-AA165)&lt;0.01,"ok","err")</f>
        <v>ok</v>
      </c>
      <c r="AC165" s="62">
        <f t="shared" si="72"/>
        <v>0</v>
      </c>
    </row>
    <row r="166" spans="1:29">
      <c r="F166" s="76"/>
      <c r="AC166" s="62">
        <f t="shared" si="72"/>
        <v>0</v>
      </c>
    </row>
    <row r="167" spans="1:29" ht="15">
      <c r="A167" s="63" t="s">
        <v>1025</v>
      </c>
      <c r="F167" s="76"/>
      <c r="AC167" s="62">
        <f t="shared" si="72"/>
        <v>0</v>
      </c>
    </row>
    <row r="168" spans="1:29">
      <c r="A168" s="66" t="s">
        <v>1093</v>
      </c>
      <c r="C168" s="58" t="s">
        <v>984</v>
      </c>
      <c r="D168" s="58" t="s">
        <v>447</v>
      </c>
      <c r="E168" s="58" t="s">
        <v>1098</v>
      </c>
      <c r="F168" s="73">
        <f>VLOOKUP(C168,'Functional Assignment'!$C$2:$AP$780,'Functional Assignment'!$AC$2,)</f>
        <v>2471535.7794325519</v>
      </c>
      <c r="G168" s="73">
        <f t="shared" ref="G168:Z168" si="80">IF(VLOOKUP($E168,$D$6:$AN$1131,3,)=0,0,(VLOOKUP($E168,$D$6:$AN$1131,G$2,)/VLOOKUP($E168,$D$6:$AN$1131,3,))*$F168)</f>
        <v>1841601.3498541708</v>
      </c>
      <c r="H168" s="73">
        <f t="shared" si="80"/>
        <v>457601.88366595068</v>
      </c>
      <c r="I168" s="73">
        <f t="shared" si="80"/>
        <v>3464.6118256203576</v>
      </c>
      <c r="J168" s="73">
        <f t="shared" si="80"/>
        <v>1820.8178937566843</v>
      </c>
      <c r="K168" s="73">
        <f t="shared" si="80"/>
        <v>68461.909834004211</v>
      </c>
      <c r="L168" s="73">
        <f t="shared" si="80"/>
        <v>0</v>
      </c>
      <c r="M168" s="73">
        <f t="shared" si="80"/>
        <v>0</v>
      </c>
      <c r="N168" s="73">
        <f t="shared" si="80"/>
        <v>13340.01998550904</v>
      </c>
      <c r="O168" s="73">
        <f t="shared" si="80"/>
        <v>34393.226882070696</v>
      </c>
      <c r="P168" s="73">
        <f t="shared" si="80"/>
        <v>1643.7939318636732</v>
      </c>
      <c r="Q168" s="73">
        <f t="shared" si="80"/>
        <v>25.289137413287282</v>
      </c>
      <c r="R168" s="73">
        <f t="shared" si="80"/>
        <v>25.289137413287282</v>
      </c>
      <c r="S168" s="73">
        <f t="shared" si="80"/>
        <v>48556.267795174375</v>
      </c>
      <c r="T168" s="73">
        <f t="shared" si="80"/>
        <v>92.726837182053359</v>
      </c>
      <c r="U168" s="73">
        <f t="shared" si="80"/>
        <v>508.59265242277746</v>
      </c>
      <c r="V168" s="73">
        <f t="shared" si="80"/>
        <v>0</v>
      </c>
      <c r="W168" s="73">
        <f t="shared" si="80"/>
        <v>0</v>
      </c>
      <c r="X168" s="60">
        <f t="shared" si="80"/>
        <v>0</v>
      </c>
      <c r="Y168" s="60">
        <f t="shared" si="80"/>
        <v>0</v>
      </c>
      <c r="Z168" s="60">
        <f t="shared" si="80"/>
        <v>0</v>
      </c>
      <c r="AA168" s="62">
        <f>SUM(G168:Z168)</f>
        <v>2471535.7794325515</v>
      </c>
      <c r="AB168" s="56" t="str">
        <f>IF(ABS(F168-AA168)&lt;0.01,"ok","err")</f>
        <v>ok</v>
      </c>
      <c r="AC168" s="62">
        <f t="shared" si="72"/>
        <v>0</v>
      </c>
    </row>
    <row r="169" spans="1:29">
      <c r="F169" s="76"/>
      <c r="AC169" s="62">
        <f t="shared" si="72"/>
        <v>0</v>
      </c>
    </row>
    <row r="170" spans="1:29" ht="15">
      <c r="A170" s="63" t="s">
        <v>351</v>
      </c>
      <c r="F170" s="76"/>
      <c r="AC170" s="62">
        <f t="shared" si="72"/>
        <v>0</v>
      </c>
    </row>
    <row r="171" spans="1:29">
      <c r="A171" s="66" t="s">
        <v>1093</v>
      </c>
      <c r="C171" s="58" t="s">
        <v>984</v>
      </c>
      <c r="D171" s="58" t="s">
        <v>448</v>
      </c>
      <c r="E171" s="58" t="s">
        <v>1099</v>
      </c>
      <c r="F171" s="73">
        <f>VLOOKUP(C171,'Functional Assignment'!$C$2:$AP$780,'Functional Assignment'!$AD$2,)</f>
        <v>539863.39561039058</v>
      </c>
      <c r="G171" s="73">
        <f t="shared" ref="G171:Z171" si="81">IF(VLOOKUP($E171,$D$6:$AN$1131,3,)=0,0,(VLOOKUP($E171,$D$6:$AN$1131,G$2,)/VLOOKUP($E171,$D$6:$AN$1131,3,))*$F171)</f>
        <v>465409.05332820688</v>
      </c>
      <c r="H171" s="73">
        <f t="shared" si="81"/>
        <v>57822.519378322235</v>
      </c>
      <c r="I171" s="73">
        <f t="shared" si="81"/>
        <v>154.66376737575413</v>
      </c>
      <c r="J171" s="73">
        <f t="shared" si="81"/>
        <v>92.031332653341309</v>
      </c>
      <c r="K171" s="73">
        <f t="shared" si="81"/>
        <v>3460.3355006671827</v>
      </c>
      <c r="L171" s="73">
        <f t="shared" si="81"/>
        <v>0</v>
      </c>
      <c r="M171" s="73">
        <f t="shared" si="81"/>
        <v>0</v>
      </c>
      <c r="N171" s="73">
        <f t="shared" si="81"/>
        <v>134.8514665962154</v>
      </c>
      <c r="O171" s="73">
        <f t="shared" si="81"/>
        <v>347.67392335706717</v>
      </c>
      <c r="P171" s="73">
        <f t="shared" si="81"/>
        <v>16.616768395742181</v>
      </c>
      <c r="Q171" s="73">
        <f t="shared" si="81"/>
        <v>1.2782129535186293</v>
      </c>
      <c r="R171" s="73">
        <f t="shared" si="81"/>
        <v>1.2782129535186293</v>
      </c>
      <c r="S171" s="73">
        <f t="shared" si="81"/>
        <v>12271.128401101845</v>
      </c>
      <c r="T171" s="73">
        <f t="shared" si="81"/>
        <v>23.433904147841535</v>
      </c>
      <c r="U171" s="73">
        <f t="shared" si="81"/>
        <v>128.5314136593733</v>
      </c>
      <c r="V171" s="73">
        <f t="shared" si="81"/>
        <v>0</v>
      </c>
      <c r="W171" s="73">
        <f t="shared" si="81"/>
        <v>0</v>
      </c>
      <c r="X171" s="60">
        <f t="shared" si="81"/>
        <v>0</v>
      </c>
      <c r="Y171" s="60">
        <f t="shared" si="81"/>
        <v>0</v>
      </c>
      <c r="Z171" s="60">
        <f t="shared" si="81"/>
        <v>0</v>
      </c>
      <c r="AA171" s="62">
        <f>SUM(G171:Z171)</f>
        <v>539863.39561039035</v>
      </c>
      <c r="AB171" s="56" t="str">
        <f>IF(ABS(F171-AA171)&lt;0.01,"ok","err")</f>
        <v>ok</v>
      </c>
      <c r="AC171" s="62">
        <f t="shared" si="72"/>
        <v>0</v>
      </c>
    </row>
    <row r="172" spans="1:29">
      <c r="F172" s="76"/>
      <c r="AC172" s="62">
        <f t="shared" si="72"/>
        <v>0</v>
      </c>
    </row>
    <row r="173" spans="1:29" ht="15">
      <c r="A173" s="63" t="s">
        <v>350</v>
      </c>
      <c r="F173" s="76"/>
      <c r="AC173" s="62">
        <f t="shared" si="72"/>
        <v>0</v>
      </c>
    </row>
    <row r="174" spans="1:29">
      <c r="A174" s="66" t="s">
        <v>1093</v>
      </c>
      <c r="C174" s="58" t="s">
        <v>984</v>
      </c>
      <c r="D174" s="58" t="s">
        <v>449</v>
      </c>
      <c r="E174" s="58" t="s">
        <v>1099</v>
      </c>
      <c r="F174" s="73">
        <f>VLOOKUP(C174,'Functional Assignment'!$C$2:$AP$780,'Functional Assignment'!$AE$2,)</f>
        <v>0</v>
      </c>
      <c r="G174" s="73">
        <f t="shared" ref="G174:Z174" si="82">IF(VLOOKUP($E174,$D$6:$AN$1131,3,)=0,0,(VLOOKUP($E174,$D$6:$AN$1131,G$2,)/VLOOKUP($E174,$D$6:$AN$1131,3,))*$F174)</f>
        <v>0</v>
      </c>
      <c r="H174" s="73">
        <f t="shared" si="82"/>
        <v>0</v>
      </c>
      <c r="I174" s="73">
        <f t="shared" si="82"/>
        <v>0</v>
      </c>
      <c r="J174" s="73">
        <f t="shared" si="82"/>
        <v>0</v>
      </c>
      <c r="K174" s="73">
        <f t="shared" si="82"/>
        <v>0</v>
      </c>
      <c r="L174" s="73">
        <f t="shared" si="82"/>
        <v>0</v>
      </c>
      <c r="M174" s="73">
        <f t="shared" si="82"/>
        <v>0</v>
      </c>
      <c r="N174" s="73">
        <f t="shared" si="82"/>
        <v>0</v>
      </c>
      <c r="O174" s="73">
        <f t="shared" si="82"/>
        <v>0</v>
      </c>
      <c r="P174" s="73">
        <f t="shared" si="82"/>
        <v>0</v>
      </c>
      <c r="Q174" s="73">
        <f t="shared" si="82"/>
        <v>0</v>
      </c>
      <c r="R174" s="73">
        <f t="shared" si="82"/>
        <v>0</v>
      </c>
      <c r="S174" s="73">
        <f t="shared" si="82"/>
        <v>0</v>
      </c>
      <c r="T174" s="73">
        <f t="shared" si="82"/>
        <v>0</v>
      </c>
      <c r="U174" s="73">
        <f t="shared" si="82"/>
        <v>0</v>
      </c>
      <c r="V174" s="73">
        <f t="shared" si="82"/>
        <v>0</v>
      </c>
      <c r="W174" s="73">
        <f t="shared" si="82"/>
        <v>0</v>
      </c>
      <c r="X174" s="60">
        <f t="shared" si="82"/>
        <v>0</v>
      </c>
      <c r="Y174" s="60">
        <f t="shared" si="82"/>
        <v>0</v>
      </c>
      <c r="Z174" s="60">
        <f t="shared" si="82"/>
        <v>0</v>
      </c>
      <c r="AA174" s="62">
        <f>SUM(G174:Z174)</f>
        <v>0</v>
      </c>
      <c r="AB174" s="56" t="str">
        <f>IF(ABS(F174-AA174)&lt;0.01,"ok","err")</f>
        <v>ok</v>
      </c>
      <c r="AC174" s="62">
        <f t="shared" si="72"/>
        <v>0</v>
      </c>
    </row>
    <row r="175" spans="1:29">
      <c r="F175" s="76"/>
      <c r="AC175" s="62">
        <f t="shared" si="72"/>
        <v>0</v>
      </c>
    </row>
    <row r="176" spans="1:29">
      <c r="A176" s="58" t="s">
        <v>922</v>
      </c>
      <c r="D176" s="58" t="s">
        <v>1104</v>
      </c>
      <c r="F176" s="73">
        <f>F131+F137+F140+F143+F151+F156+F159+F162+F165+F168+F171+F174</f>
        <v>2380933927.241509</v>
      </c>
      <c r="G176" s="73">
        <f t="shared" ref="G176:Z176" si="83">G131+G137+G140+G143+G151+G156+G159+G162+G165+G168+G171+G174</f>
        <v>1226288221.0077467</v>
      </c>
      <c r="H176" s="73">
        <f t="shared" si="83"/>
        <v>277706043.34476328</v>
      </c>
      <c r="I176" s="73">
        <f t="shared" si="83"/>
        <v>21483029.531490404</v>
      </c>
      <c r="J176" s="73">
        <f t="shared" si="83"/>
        <v>21749588.744172618</v>
      </c>
      <c r="K176" s="73">
        <f t="shared" si="83"/>
        <v>255041140.79102436</v>
      </c>
      <c r="L176" s="73">
        <f t="shared" si="83"/>
        <v>0</v>
      </c>
      <c r="M176" s="73">
        <f t="shared" si="83"/>
        <v>0</v>
      </c>
      <c r="N176" s="73">
        <f t="shared" si="83"/>
        <v>226471820.06975994</v>
      </c>
      <c r="O176" s="73">
        <f>O131+O137+O140+O143+O151+O156+O159+O162+O165+O168+O171+O174</f>
        <v>142923704.12223688</v>
      </c>
      <c r="P176" s="73">
        <f t="shared" si="83"/>
        <v>113082421.76710908</v>
      </c>
      <c r="Q176" s="73">
        <f t="shared" si="83"/>
        <v>14438868.721853202</v>
      </c>
      <c r="R176" s="73">
        <f t="shared" si="83"/>
        <v>6627986.110083905</v>
      </c>
      <c r="S176" s="73">
        <f t="shared" si="83"/>
        <v>74530960.099954456</v>
      </c>
      <c r="T176" s="73">
        <f t="shared" si="83"/>
        <v>189910.70882540554</v>
      </c>
      <c r="U176" s="73">
        <f t="shared" si="83"/>
        <v>400232.22249015223</v>
      </c>
      <c r="V176" s="73">
        <f t="shared" si="83"/>
        <v>0</v>
      </c>
      <c r="W176" s="73">
        <f t="shared" si="83"/>
        <v>0</v>
      </c>
      <c r="X176" s="60">
        <f t="shared" si="83"/>
        <v>0</v>
      </c>
      <c r="Y176" s="60">
        <f t="shared" si="83"/>
        <v>0</v>
      </c>
      <c r="Z176" s="60">
        <f t="shared" si="83"/>
        <v>0</v>
      </c>
      <c r="AA176" s="62">
        <f>SUM(G176:Z176)</f>
        <v>2380933927.2415109</v>
      </c>
      <c r="AB176" s="56" t="str">
        <f>IF(ABS(F176-AA176)&lt;0.01,"ok","err")</f>
        <v>ok</v>
      </c>
      <c r="AC176" s="62">
        <f t="shared" si="72"/>
        <v>0</v>
      </c>
    </row>
    <row r="177" spans="1:29">
      <c r="AC177" s="62">
        <f t="shared" si="72"/>
        <v>0</v>
      </c>
    </row>
    <row r="178" spans="1:29">
      <c r="AC178" s="62">
        <f t="shared" si="72"/>
        <v>0</v>
      </c>
    </row>
    <row r="179" spans="1:29" ht="15">
      <c r="A179" s="63" t="s">
        <v>975</v>
      </c>
      <c r="AC179" s="62">
        <f t="shared" si="72"/>
        <v>0</v>
      </c>
    </row>
    <row r="180" spans="1:29">
      <c r="AC180" s="62">
        <f t="shared" si="72"/>
        <v>0</v>
      </c>
    </row>
    <row r="181" spans="1:29" ht="15">
      <c r="A181" s="63" t="s">
        <v>364</v>
      </c>
      <c r="AC181" s="62">
        <f t="shared" si="72"/>
        <v>0</v>
      </c>
    </row>
    <row r="182" spans="1:29">
      <c r="A182" s="66" t="s">
        <v>359</v>
      </c>
      <c r="C182" s="58" t="s">
        <v>1068</v>
      </c>
      <c r="D182" s="58" t="s">
        <v>450</v>
      </c>
      <c r="E182" s="58" t="s">
        <v>869</v>
      </c>
      <c r="F182" s="73">
        <f>VLOOKUP(C182,'Functional Assignment'!$C$2:$AP$780,'Functional Assignment'!$H$2,)</f>
        <v>33223399.69324439</v>
      </c>
      <c r="G182" s="73">
        <f t="shared" ref="G182:P187" si="84">IF(VLOOKUP($E182,$D$6:$AN$1131,3,)=0,0,(VLOOKUP($E182,$D$6:$AN$1131,G$2,)/VLOOKUP($E182,$D$6:$AN$1131,3,))*$F182)</f>
        <v>14986772.842918132</v>
      </c>
      <c r="H182" s="73">
        <f t="shared" si="84"/>
        <v>3786543.6302903439</v>
      </c>
      <c r="I182" s="73">
        <f t="shared" si="84"/>
        <v>342838.51041797397</v>
      </c>
      <c r="J182" s="73">
        <f t="shared" si="84"/>
        <v>383088.45112321462</v>
      </c>
      <c r="K182" s="73">
        <f t="shared" si="84"/>
        <v>4520544.9391161781</v>
      </c>
      <c r="L182" s="73">
        <f t="shared" si="84"/>
        <v>0</v>
      </c>
      <c r="M182" s="73">
        <f t="shared" si="84"/>
        <v>0</v>
      </c>
      <c r="N182" s="73">
        <f t="shared" si="84"/>
        <v>4007012.8398948181</v>
      </c>
      <c r="O182" s="73">
        <f t="shared" si="84"/>
        <v>2540502.6701355637</v>
      </c>
      <c r="P182" s="73">
        <f t="shared" si="84"/>
        <v>2271059.7977784062</v>
      </c>
      <c r="Q182" s="73">
        <f t="shared" ref="Q182:Z187" si="85">IF(VLOOKUP($E182,$D$6:$AN$1131,3,)=0,0,(VLOOKUP($E182,$D$6:$AN$1131,Q$2,)/VLOOKUP($E182,$D$6:$AN$1131,3,))*$F182)</f>
        <v>259581.6048145589</v>
      </c>
      <c r="R182" s="73">
        <f t="shared" si="85"/>
        <v>112138.1735096093</v>
      </c>
      <c r="S182" s="73">
        <f t="shared" si="85"/>
        <v>8003.9955597806802</v>
      </c>
      <c r="T182" s="73">
        <f t="shared" si="85"/>
        <v>258.94550942607873</v>
      </c>
      <c r="U182" s="73">
        <f t="shared" si="85"/>
        <v>5053.2921764209095</v>
      </c>
      <c r="V182" s="73">
        <f t="shared" si="85"/>
        <v>0</v>
      </c>
      <c r="W182" s="73">
        <f t="shared" si="85"/>
        <v>0</v>
      </c>
      <c r="X182" s="60">
        <f t="shared" si="85"/>
        <v>0</v>
      </c>
      <c r="Y182" s="60">
        <f t="shared" si="85"/>
        <v>0</v>
      </c>
      <c r="Z182" s="60">
        <f t="shared" si="85"/>
        <v>0</v>
      </c>
      <c r="AA182" s="62">
        <f t="shared" ref="AA182:AA188" si="86">SUM(G182:Z182)</f>
        <v>33223399.693244427</v>
      </c>
      <c r="AB182" s="56" t="str">
        <f t="shared" ref="AB182:AB188" si="87">IF(ABS(F182-AA182)&lt;0.01,"ok","err")</f>
        <v>ok</v>
      </c>
      <c r="AC182" s="62">
        <f t="shared" si="72"/>
        <v>3.7252902984619141E-8</v>
      </c>
    </row>
    <row r="183" spans="1:29">
      <c r="A183" s="66" t="s">
        <v>1202</v>
      </c>
      <c r="C183" s="58" t="s">
        <v>1068</v>
      </c>
      <c r="D183" s="58" t="s">
        <v>451</v>
      </c>
      <c r="E183" s="58" t="s">
        <v>188</v>
      </c>
      <c r="F183" s="76">
        <f>VLOOKUP(C183,'Functional Assignment'!$C$2:$AP$780,'Functional Assignment'!$I$2,)</f>
        <v>34803614.031254336</v>
      </c>
      <c r="G183" s="76">
        <f t="shared" si="84"/>
        <v>15699593.130593052</v>
      </c>
      <c r="H183" s="76">
        <f t="shared" si="84"/>
        <v>3966644.1194435274</v>
      </c>
      <c r="I183" s="76">
        <f t="shared" si="84"/>
        <v>359145.03939413454</v>
      </c>
      <c r="J183" s="76">
        <f t="shared" si="84"/>
        <v>401309.39987560915</v>
      </c>
      <c r="K183" s="76">
        <f t="shared" si="84"/>
        <v>4735556.9485542802</v>
      </c>
      <c r="L183" s="76">
        <f t="shared" si="84"/>
        <v>0</v>
      </c>
      <c r="M183" s="76">
        <f t="shared" si="84"/>
        <v>0</v>
      </c>
      <c r="N183" s="76">
        <f t="shared" si="84"/>
        <v>4197599.5709535088</v>
      </c>
      <c r="O183" s="76">
        <f t="shared" si="84"/>
        <v>2661337.3463627854</v>
      </c>
      <c r="P183" s="76">
        <f t="shared" si="84"/>
        <v>2379078.883364555</v>
      </c>
      <c r="Q183" s="76">
        <f t="shared" si="85"/>
        <v>271928.16108510835</v>
      </c>
      <c r="R183" s="76">
        <f t="shared" si="85"/>
        <v>117471.83446105504</v>
      </c>
      <c r="S183" s="76">
        <f t="shared" si="85"/>
        <v>8384.6919563479842</v>
      </c>
      <c r="T183" s="76">
        <f t="shared" si="85"/>
        <v>271.26181090444862</v>
      </c>
      <c r="U183" s="76">
        <f t="shared" si="85"/>
        <v>5293.6433995065327</v>
      </c>
      <c r="V183" s="76">
        <f t="shared" si="85"/>
        <v>0</v>
      </c>
      <c r="W183" s="76">
        <f t="shared" si="85"/>
        <v>0</v>
      </c>
      <c r="X183" s="61">
        <f t="shared" si="85"/>
        <v>0</v>
      </c>
      <c r="Y183" s="61">
        <f t="shared" si="85"/>
        <v>0</v>
      </c>
      <c r="Z183" s="61">
        <f t="shared" si="85"/>
        <v>0</v>
      </c>
      <c r="AA183" s="61">
        <f t="shared" si="86"/>
        <v>34803614.031254373</v>
      </c>
      <c r="AB183" s="56" t="str">
        <f t="shared" si="87"/>
        <v>ok</v>
      </c>
      <c r="AC183" s="62">
        <f t="shared" si="72"/>
        <v>0</v>
      </c>
    </row>
    <row r="184" spans="1:29">
      <c r="A184" s="66" t="s">
        <v>1203</v>
      </c>
      <c r="C184" s="58" t="s">
        <v>1068</v>
      </c>
      <c r="D184" s="58" t="s">
        <v>452</v>
      </c>
      <c r="E184" s="58" t="s">
        <v>191</v>
      </c>
      <c r="F184" s="76">
        <f>VLOOKUP(C184,'Functional Assignment'!$C$2:$AP$780,'Functional Assignment'!$J$2,)</f>
        <v>28608453.375186369</v>
      </c>
      <c r="G184" s="76">
        <f t="shared" si="84"/>
        <v>12905012.613995487</v>
      </c>
      <c r="H184" s="76">
        <f t="shared" si="84"/>
        <v>3260568.0905767558</v>
      </c>
      <c r="I184" s="76">
        <f t="shared" si="84"/>
        <v>295216.01133749471</v>
      </c>
      <c r="J184" s="76">
        <f t="shared" si="84"/>
        <v>329874.97347417322</v>
      </c>
      <c r="K184" s="76">
        <f t="shared" si="84"/>
        <v>3892611.8433158682</v>
      </c>
      <c r="L184" s="76">
        <f t="shared" si="84"/>
        <v>0</v>
      </c>
      <c r="M184" s="76">
        <f t="shared" si="84"/>
        <v>0</v>
      </c>
      <c r="N184" s="76">
        <f t="shared" si="84"/>
        <v>3450412.6929314123</v>
      </c>
      <c r="O184" s="76">
        <f t="shared" si="84"/>
        <v>2187610.3246257603</v>
      </c>
      <c r="P184" s="76">
        <f t="shared" si="84"/>
        <v>1955594.8198225766</v>
      </c>
      <c r="Q184" s="76">
        <f t="shared" si="85"/>
        <v>223524.03146458857</v>
      </c>
      <c r="R184" s="76">
        <f t="shared" si="85"/>
        <v>96561.451809537379</v>
      </c>
      <c r="S184" s="76">
        <f t="shared" si="85"/>
        <v>6892.1885147637449</v>
      </c>
      <c r="T184" s="76">
        <f t="shared" si="85"/>
        <v>222.97629386303282</v>
      </c>
      <c r="U184" s="76">
        <f t="shared" si="85"/>
        <v>4351.3570241195903</v>
      </c>
      <c r="V184" s="76">
        <f t="shared" si="85"/>
        <v>0</v>
      </c>
      <c r="W184" s="76">
        <f t="shared" si="85"/>
        <v>0</v>
      </c>
      <c r="X184" s="61">
        <f t="shared" si="85"/>
        <v>0</v>
      </c>
      <c r="Y184" s="61">
        <f t="shared" si="85"/>
        <v>0</v>
      </c>
      <c r="Z184" s="61">
        <f t="shared" si="85"/>
        <v>0</v>
      </c>
      <c r="AA184" s="61">
        <f t="shared" si="86"/>
        <v>28608453.375186399</v>
      </c>
      <c r="AB184" s="56" t="str">
        <f t="shared" si="87"/>
        <v>ok</v>
      </c>
      <c r="AC184" s="62">
        <f t="shared" si="72"/>
        <v>2.9802322387695313E-8</v>
      </c>
    </row>
    <row r="185" spans="1:29">
      <c r="A185" s="66" t="s">
        <v>1204</v>
      </c>
      <c r="C185" s="58" t="s">
        <v>1068</v>
      </c>
      <c r="D185" s="58" t="s">
        <v>453</v>
      </c>
      <c r="E185" s="58" t="s">
        <v>1091</v>
      </c>
      <c r="F185" s="76">
        <f>VLOOKUP(C185,'Functional Assignment'!$C$2:$AP$780,'Functional Assignment'!$K$2,)</f>
        <v>465540988.35893065</v>
      </c>
      <c r="G185" s="76">
        <f t="shared" si="84"/>
        <v>168422502.43944997</v>
      </c>
      <c r="H185" s="76">
        <f t="shared" si="84"/>
        <v>54731283.690887347</v>
      </c>
      <c r="I185" s="76">
        <f t="shared" si="84"/>
        <v>5154789.6449448783</v>
      </c>
      <c r="J185" s="76">
        <f t="shared" si="84"/>
        <v>6518587.5688679339</v>
      </c>
      <c r="K185" s="76">
        <f t="shared" si="84"/>
        <v>70590465.221579328</v>
      </c>
      <c r="L185" s="76">
        <f t="shared" si="84"/>
        <v>0</v>
      </c>
      <c r="M185" s="76">
        <f t="shared" si="84"/>
        <v>0</v>
      </c>
      <c r="N185" s="76">
        <f t="shared" si="84"/>
        <v>72903854.868150339</v>
      </c>
      <c r="O185" s="76">
        <f t="shared" si="84"/>
        <v>31845161.558989123</v>
      </c>
      <c r="P185" s="76">
        <f t="shared" si="84"/>
        <v>44392865.316353843</v>
      </c>
      <c r="Q185" s="76">
        <f t="shared" si="85"/>
        <v>4332968.9052965427</v>
      </c>
      <c r="R185" s="76">
        <f t="shared" si="85"/>
        <v>2289091.3171369969</v>
      </c>
      <c r="S185" s="76">
        <f t="shared" si="85"/>
        <v>4100500.4460437791</v>
      </c>
      <c r="T185" s="76">
        <f t="shared" si="85"/>
        <v>133662.33427003646</v>
      </c>
      <c r="U185" s="76">
        <f t="shared" si="85"/>
        <v>125255.04696051993</v>
      </c>
      <c r="V185" s="76">
        <f t="shared" si="85"/>
        <v>0</v>
      </c>
      <c r="W185" s="76">
        <f t="shared" si="85"/>
        <v>0</v>
      </c>
      <c r="X185" s="61">
        <f t="shared" si="85"/>
        <v>0</v>
      </c>
      <c r="Y185" s="61">
        <f t="shared" si="85"/>
        <v>0</v>
      </c>
      <c r="Z185" s="61">
        <f t="shared" si="85"/>
        <v>0</v>
      </c>
      <c r="AA185" s="61">
        <f t="shared" si="86"/>
        <v>465540988.35893071</v>
      </c>
      <c r="AB185" s="56" t="str">
        <f t="shared" si="87"/>
        <v>ok</v>
      </c>
      <c r="AC185" s="62">
        <f t="shared" si="72"/>
        <v>0</v>
      </c>
    </row>
    <row r="186" spans="1:29" hidden="1">
      <c r="A186" s="66" t="s">
        <v>1205</v>
      </c>
      <c r="C186" s="58" t="s">
        <v>1068</v>
      </c>
      <c r="D186" s="58" t="s">
        <v>454</v>
      </c>
      <c r="E186" s="58" t="s">
        <v>1091</v>
      </c>
      <c r="F186" s="76">
        <f>VLOOKUP(C186,'Functional Assignment'!$C$2:$AP$780,'Functional Assignment'!$L$2,)</f>
        <v>0</v>
      </c>
      <c r="G186" s="76">
        <f t="shared" si="84"/>
        <v>0</v>
      </c>
      <c r="H186" s="76">
        <f t="shared" si="84"/>
        <v>0</v>
      </c>
      <c r="I186" s="76">
        <f t="shared" si="84"/>
        <v>0</v>
      </c>
      <c r="J186" s="76">
        <f t="shared" si="84"/>
        <v>0</v>
      </c>
      <c r="K186" s="76">
        <f t="shared" si="84"/>
        <v>0</v>
      </c>
      <c r="L186" s="76">
        <f t="shared" si="84"/>
        <v>0</v>
      </c>
      <c r="M186" s="76">
        <f t="shared" si="84"/>
        <v>0</v>
      </c>
      <c r="N186" s="76">
        <f t="shared" si="84"/>
        <v>0</v>
      </c>
      <c r="O186" s="76">
        <f t="shared" si="84"/>
        <v>0</v>
      </c>
      <c r="P186" s="76">
        <f t="shared" si="84"/>
        <v>0</v>
      </c>
      <c r="Q186" s="76">
        <f t="shared" si="85"/>
        <v>0</v>
      </c>
      <c r="R186" s="76">
        <f t="shared" si="85"/>
        <v>0</v>
      </c>
      <c r="S186" s="76">
        <f t="shared" si="85"/>
        <v>0</v>
      </c>
      <c r="T186" s="76">
        <f t="shared" si="85"/>
        <v>0</v>
      </c>
      <c r="U186" s="76">
        <f t="shared" si="85"/>
        <v>0</v>
      </c>
      <c r="V186" s="76">
        <f t="shared" si="85"/>
        <v>0</v>
      </c>
      <c r="W186" s="76">
        <f t="shared" si="85"/>
        <v>0</v>
      </c>
      <c r="X186" s="61">
        <f t="shared" si="85"/>
        <v>0</v>
      </c>
      <c r="Y186" s="61">
        <f t="shared" si="85"/>
        <v>0</v>
      </c>
      <c r="Z186" s="61">
        <f t="shared" si="85"/>
        <v>0</v>
      </c>
      <c r="AA186" s="61">
        <f t="shared" si="86"/>
        <v>0</v>
      </c>
      <c r="AB186" s="56" t="str">
        <f t="shared" si="87"/>
        <v>ok</v>
      </c>
      <c r="AC186" s="62">
        <f t="shared" si="72"/>
        <v>0</v>
      </c>
    </row>
    <row r="187" spans="1:29" hidden="1">
      <c r="A187" s="66" t="s">
        <v>1205</v>
      </c>
      <c r="C187" s="58" t="s">
        <v>1068</v>
      </c>
      <c r="D187" s="58" t="s">
        <v>455</v>
      </c>
      <c r="E187" s="58" t="s">
        <v>1091</v>
      </c>
      <c r="F187" s="76">
        <f>VLOOKUP(C187,'Functional Assignment'!$C$2:$AP$780,'Functional Assignment'!$M$2,)</f>
        <v>0</v>
      </c>
      <c r="G187" s="76">
        <f t="shared" si="84"/>
        <v>0</v>
      </c>
      <c r="H187" s="76">
        <f t="shared" si="84"/>
        <v>0</v>
      </c>
      <c r="I187" s="76">
        <f t="shared" si="84"/>
        <v>0</v>
      </c>
      <c r="J187" s="76">
        <f t="shared" si="84"/>
        <v>0</v>
      </c>
      <c r="K187" s="76">
        <f t="shared" si="84"/>
        <v>0</v>
      </c>
      <c r="L187" s="76">
        <f t="shared" si="84"/>
        <v>0</v>
      </c>
      <c r="M187" s="76">
        <f t="shared" si="84"/>
        <v>0</v>
      </c>
      <c r="N187" s="76">
        <f t="shared" si="84"/>
        <v>0</v>
      </c>
      <c r="O187" s="76">
        <f t="shared" si="84"/>
        <v>0</v>
      </c>
      <c r="P187" s="76">
        <f t="shared" si="84"/>
        <v>0</v>
      </c>
      <c r="Q187" s="76">
        <f t="shared" si="85"/>
        <v>0</v>
      </c>
      <c r="R187" s="76">
        <f t="shared" si="85"/>
        <v>0</v>
      </c>
      <c r="S187" s="76">
        <f t="shared" si="85"/>
        <v>0</v>
      </c>
      <c r="T187" s="76">
        <f t="shared" si="85"/>
        <v>0</v>
      </c>
      <c r="U187" s="76">
        <f t="shared" si="85"/>
        <v>0</v>
      </c>
      <c r="V187" s="76">
        <f t="shared" si="85"/>
        <v>0</v>
      </c>
      <c r="W187" s="76">
        <f t="shared" si="85"/>
        <v>0</v>
      </c>
      <c r="X187" s="61">
        <f t="shared" si="85"/>
        <v>0</v>
      </c>
      <c r="Y187" s="61">
        <f t="shared" si="85"/>
        <v>0</v>
      </c>
      <c r="Z187" s="61">
        <f t="shared" si="85"/>
        <v>0</v>
      </c>
      <c r="AA187" s="61">
        <f t="shared" si="86"/>
        <v>0</v>
      </c>
      <c r="AB187" s="56" t="str">
        <f t="shared" si="87"/>
        <v>ok</v>
      </c>
      <c r="AC187" s="62">
        <f t="shared" si="72"/>
        <v>0</v>
      </c>
    </row>
    <row r="188" spans="1:29">
      <c r="A188" s="58" t="s">
        <v>387</v>
      </c>
      <c r="D188" s="58" t="s">
        <v>1105</v>
      </c>
      <c r="F188" s="73">
        <f>SUM(F182:F187)</f>
        <v>562176455.45861578</v>
      </c>
      <c r="G188" s="73">
        <f t="shared" ref="G188:P188" si="88">SUM(G182:G187)</f>
        <v>212013881.02695662</v>
      </c>
      <c r="H188" s="73">
        <f t="shared" si="88"/>
        <v>65745039.531197973</v>
      </c>
      <c r="I188" s="73">
        <f t="shared" si="88"/>
        <v>6151989.2060944811</v>
      </c>
      <c r="J188" s="73">
        <f t="shared" si="88"/>
        <v>7632860.3933409303</v>
      </c>
      <c r="K188" s="73">
        <f t="shared" si="88"/>
        <v>83739178.952565655</v>
      </c>
      <c r="L188" s="73">
        <f t="shared" si="88"/>
        <v>0</v>
      </c>
      <c r="M188" s="73">
        <f t="shared" si="88"/>
        <v>0</v>
      </c>
      <c r="N188" s="73">
        <f t="shared" si="88"/>
        <v>84558879.971930072</v>
      </c>
      <c r="O188" s="73">
        <f>SUM(O182:O187)</f>
        <v>39234611.900113232</v>
      </c>
      <c r="P188" s="73">
        <f t="shared" si="88"/>
        <v>50998598.817319378</v>
      </c>
      <c r="Q188" s="73">
        <f t="shared" ref="Q188:W188" si="89">SUM(Q182:Q187)</f>
        <v>5088002.702660799</v>
      </c>
      <c r="R188" s="73">
        <f t="shared" si="89"/>
        <v>2615262.7769171987</v>
      </c>
      <c r="S188" s="73">
        <f t="shared" si="89"/>
        <v>4123781.3220746717</v>
      </c>
      <c r="T188" s="73">
        <f t="shared" si="89"/>
        <v>134415.51788423001</v>
      </c>
      <c r="U188" s="73">
        <f t="shared" si="89"/>
        <v>139953.33956056696</v>
      </c>
      <c r="V188" s="73">
        <f t="shared" si="89"/>
        <v>0</v>
      </c>
      <c r="W188" s="73">
        <f t="shared" si="89"/>
        <v>0</v>
      </c>
      <c r="X188" s="60">
        <f>SUM(X182:X187)</f>
        <v>0</v>
      </c>
      <c r="Y188" s="60">
        <f>SUM(Y182:Y187)</f>
        <v>0</v>
      </c>
      <c r="Z188" s="60">
        <f>SUM(Z182:Z187)</f>
        <v>0</v>
      </c>
      <c r="AA188" s="62">
        <f t="shared" si="86"/>
        <v>562176455.45861578</v>
      </c>
      <c r="AB188" s="56" t="str">
        <f t="shared" si="87"/>
        <v>ok</v>
      </c>
      <c r="AC188" s="62">
        <f t="shared" si="72"/>
        <v>0</v>
      </c>
    </row>
    <row r="189" spans="1:29">
      <c r="F189" s="76"/>
      <c r="G189" s="76"/>
      <c r="AC189" s="62">
        <f t="shared" si="72"/>
        <v>0</v>
      </c>
    </row>
    <row r="190" spans="1:29" ht="15">
      <c r="A190" s="63" t="s">
        <v>1131</v>
      </c>
      <c r="F190" s="76"/>
      <c r="G190" s="76"/>
      <c r="AC190" s="62">
        <f t="shared" si="72"/>
        <v>0</v>
      </c>
    </row>
    <row r="191" spans="1:29">
      <c r="A191" s="66" t="s">
        <v>1307</v>
      </c>
      <c r="C191" s="58" t="s">
        <v>1068</v>
      </c>
      <c r="D191" s="58" t="s">
        <v>456</v>
      </c>
      <c r="E191" s="58" t="s">
        <v>1311</v>
      </c>
      <c r="F191" s="73">
        <f>VLOOKUP(C191,'Functional Assignment'!$C$2:$AP$780,'Functional Assignment'!$N$2,)</f>
        <v>22151694.551854581</v>
      </c>
      <c r="G191" s="73">
        <f t="shared" ref="G191:P193" si="90">IF(VLOOKUP($E191,$D$6:$AN$1131,3,)=0,0,(VLOOKUP($E191,$D$6:$AN$1131,G$2,)/VLOOKUP($E191,$D$6:$AN$1131,3,))*$F191)</f>
        <v>9843945.0934296139</v>
      </c>
      <c r="H191" s="73">
        <f t="shared" si="90"/>
        <v>2833552.1934413416</v>
      </c>
      <c r="I191" s="73">
        <f t="shared" si="90"/>
        <v>292700.44007963233</v>
      </c>
      <c r="J191" s="73">
        <f t="shared" si="90"/>
        <v>251763.59360683861</v>
      </c>
      <c r="K191" s="73">
        <f t="shared" si="90"/>
        <v>2640172.1495349789</v>
      </c>
      <c r="L191" s="73">
        <f t="shared" si="90"/>
        <v>0</v>
      </c>
      <c r="M191" s="73">
        <f t="shared" si="90"/>
        <v>0</v>
      </c>
      <c r="N191" s="73">
        <f t="shared" si="90"/>
        <v>2658238.7789754085</v>
      </c>
      <c r="O191" s="73">
        <f t="shared" si="90"/>
        <v>1567571.471047661</v>
      </c>
      <c r="P191" s="73">
        <f t="shared" si="90"/>
        <v>1634854.5105856331</v>
      </c>
      <c r="Q191" s="73">
        <f t="shared" ref="Q191:Z193" si="91">IF(VLOOKUP($E191,$D$6:$AN$1131,3,)=0,0,(VLOOKUP($E191,$D$6:$AN$1131,Q$2,)/VLOOKUP($E191,$D$6:$AN$1131,3,))*$F191)</f>
        <v>164800.53281259272</v>
      </c>
      <c r="R191" s="73">
        <f t="shared" si="91"/>
        <v>86258.969885143466</v>
      </c>
      <c r="S191" s="73">
        <f t="shared" si="91"/>
        <v>169926.37865111072</v>
      </c>
      <c r="T191" s="73">
        <f t="shared" si="91"/>
        <v>5434.7361067974307</v>
      </c>
      <c r="U191" s="73">
        <f t="shared" si="91"/>
        <v>2475.7036978294514</v>
      </c>
      <c r="V191" s="73">
        <f t="shared" si="91"/>
        <v>0</v>
      </c>
      <c r="W191" s="73">
        <f t="shared" si="91"/>
        <v>0</v>
      </c>
      <c r="X191" s="60">
        <f t="shared" si="91"/>
        <v>0</v>
      </c>
      <c r="Y191" s="60">
        <f t="shared" si="91"/>
        <v>0</v>
      </c>
      <c r="Z191" s="60">
        <f t="shared" si="91"/>
        <v>0</v>
      </c>
      <c r="AA191" s="62">
        <f>SUM(G191:Z191)</f>
        <v>22151694.551854588</v>
      </c>
      <c r="AB191" s="56" t="str">
        <f>IF(ABS(F191-AA191)&lt;0.01,"ok","err")</f>
        <v>ok</v>
      </c>
      <c r="AC191" s="62">
        <f t="shared" si="72"/>
        <v>0</v>
      </c>
    </row>
    <row r="192" spans="1:29" hidden="1">
      <c r="A192" s="66" t="s">
        <v>1308</v>
      </c>
      <c r="C192" s="58" t="s">
        <v>1068</v>
      </c>
      <c r="D192" s="58" t="s">
        <v>457</v>
      </c>
      <c r="E192" s="58" t="s">
        <v>188</v>
      </c>
      <c r="F192" s="76">
        <f>VLOOKUP(C192,'Functional Assignment'!$C$2:$AP$780,'Functional Assignment'!$O$2,)</f>
        <v>0</v>
      </c>
      <c r="G192" s="76">
        <f t="shared" si="90"/>
        <v>0</v>
      </c>
      <c r="H192" s="76">
        <f t="shared" si="90"/>
        <v>0</v>
      </c>
      <c r="I192" s="76">
        <f t="shared" si="90"/>
        <v>0</v>
      </c>
      <c r="J192" s="76">
        <f t="shared" si="90"/>
        <v>0</v>
      </c>
      <c r="K192" s="76">
        <f t="shared" si="90"/>
        <v>0</v>
      </c>
      <c r="L192" s="76">
        <f t="shared" si="90"/>
        <v>0</v>
      </c>
      <c r="M192" s="76">
        <f t="shared" si="90"/>
        <v>0</v>
      </c>
      <c r="N192" s="76">
        <f t="shared" si="90"/>
        <v>0</v>
      </c>
      <c r="O192" s="76">
        <f t="shared" si="90"/>
        <v>0</v>
      </c>
      <c r="P192" s="76">
        <f t="shared" si="90"/>
        <v>0</v>
      </c>
      <c r="Q192" s="76">
        <f t="shared" si="91"/>
        <v>0</v>
      </c>
      <c r="R192" s="76">
        <f t="shared" si="91"/>
        <v>0</v>
      </c>
      <c r="S192" s="76">
        <f t="shared" si="91"/>
        <v>0</v>
      </c>
      <c r="T192" s="76">
        <f t="shared" si="91"/>
        <v>0</v>
      </c>
      <c r="U192" s="76">
        <f t="shared" si="91"/>
        <v>0</v>
      </c>
      <c r="V192" s="76">
        <f t="shared" si="91"/>
        <v>0</v>
      </c>
      <c r="W192" s="76">
        <f t="shared" si="91"/>
        <v>0</v>
      </c>
      <c r="X192" s="61">
        <f t="shared" si="91"/>
        <v>0</v>
      </c>
      <c r="Y192" s="61">
        <f t="shared" si="91"/>
        <v>0</v>
      </c>
      <c r="Z192" s="61">
        <f t="shared" si="91"/>
        <v>0</v>
      </c>
      <c r="AA192" s="61">
        <f>SUM(G192:Z192)</f>
        <v>0</v>
      </c>
      <c r="AB192" s="56" t="str">
        <f>IF(ABS(F192-AA192)&lt;0.01,"ok","err")</f>
        <v>ok</v>
      </c>
      <c r="AC192" s="62">
        <f t="shared" si="72"/>
        <v>0</v>
      </c>
    </row>
    <row r="193" spans="1:29" hidden="1">
      <c r="A193" s="66" t="s">
        <v>1308</v>
      </c>
      <c r="C193" s="58" t="s">
        <v>1068</v>
      </c>
      <c r="D193" s="58" t="s">
        <v>458</v>
      </c>
      <c r="E193" s="58" t="s">
        <v>191</v>
      </c>
      <c r="F193" s="76">
        <f>VLOOKUP(C193,'Functional Assignment'!$C$2:$AP$780,'Functional Assignment'!$P$2,)</f>
        <v>0</v>
      </c>
      <c r="G193" s="76">
        <f t="shared" si="90"/>
        <v>0</v>
      </c>
      <c r="H193" s="76">
        <f t="shared" si="90"/>
        <v>0</v>
      </c>
      <c r="I193" s="76">
        <f t="shared" si="90"/>
        <v>0</v>
      </c>
      <c r="J193" s="76">
        <f t="shared" si="90"/>
        <v>0</v>
      </c>
      <c r="K193" s="76">
        <f t="shared" si="90"/>
        <v>0</v>
      </c>
      <c r="L193" s="76">
        <f t="shared" si="90"/>
        <v>0</v>
      </c>
      <c r="M193" s="76">
        <f t="shared" si="90"/>
        <v>0</v>
      </c>
      <c r="N193" s="76">
        <f t="shared" si="90"/>
        <v>0</v>
      </c>
      <c r="O193" s="76">
        <f t="shared" si="90"/>
        <v>0</v>
      </c>
      <c r="P193" s="76">
        <f t="shared" si="90"/>
        <v>0</v>
      </c>
      <c r="Q193" s="76">
        <f t="shared" si="91"/>
        <v>0</v>
      </c>
      <c r="R193" s="76">
        <f t="shared" si="91"/>
        <v>0</v>
      </c>
      <c r="S193" s="76">
        <f t="shared" si="91"/>
        <v>0</v>
      </c>
      <c r="T193" s="76">
        <f t="shared" si="91"/>
        <v>0</v>
      </c>
      <c r="U193" s="76">
        <f t="shared" si="91"/>
        <v>0</v>
      </c>
      <c r="V193" s="76">
        <f t="shared" si="91"/>
        <v>0</v>
      </c>
      <c r="W193" s="76">
        <f t="shared" si="91"/>
        <v>0</v>
      </c>
      <c r="X193" s="61">
        <f t="shared" si="91"/>
        <v>0</v>
      </c>
      <c r="Y193" s="61">
        <f t="shared" si="91"/>
        <v>0</v>
      </c>
      <c r="Z193" s="61">
        <f t="shared" si="91"/>
        <v>0</v>
      </c>
      <c r="AA193" s="61">
        <f>SUM(G193:Z193)</f>
        <v>0</v>
      </c>
      <c r="AB193" s="56" t="str">
        <f>IF(ABS(F193-AA193)&lt;0.01,"ok","err")</f>
        <v>ok</v>
      </c>
      <c r="AC193" s="62">
        <f t="shared" si="72"/>
        <v>0</v>
      </c>
    </row>
    <row r="194" spans="1:29" hidden="1">
      <c r="A194" s="58" t="s">
        <v>1133</v>
      </c>
      <c r="D194" s="58" t="s">
        <v>459</v>
      </c>
      <c r="F194" s="73">
        <f>SUM(F191:F193)</f>
        <v>22151694.551854581</v>
      </c>
      <c r="G194" s="73">
        <f t="shared" ref="G194:W194" si="92">SUM(G191:G193)</f>
        <v>9843945.0934296139</v>
      </c>
      <c r="H194" s="73">
        <f t="shared" si="92"/>
        <v>2833552.1934413416</v>
      </c>
      <c r="I194" s="73">
        <f t="shared" si="92"/>
        <v>292700.44007963233</v>
      </c>
      <c r="J194" s="73">
        <f t="shared" si="92"/>
        <v>251763.59360683861</v>
      </c>
      <c r="K194" s="73">
        <f t="shared" si="92"/>
        <v>2640172.1495349789</v>
      </c>
      <c r="L194" s="73">
        <f t="shared" si="92"/>
        <v>0</v>
      </c>
      <c r="M194" s="73">
        <f t="shared" si="92"/>
        <v>0</v>
      </c>
      <c r="N194" s="73">
        <f t="shared" si="92"/>
        <v>2658238.7789754085</v>
      </c>
      <c r="O194" s="73">
        <f>SUM(O191:O193)</f>
        <v>1567571.471047661</v>
      </c>
      <c r="P194" s="73">
        <f t="shared" si="92"/>
        <v>1634854.5105856331</v>
      </c>
      <c r="Q194" s="73">
        <f t="shared" si="92"/>
        <v>164800.53281259272</v>
      </c>
      <c r="R194" s="73">
        <f t="shared" si="92"/>
        <v>86258.969885143466</v>
      </c>
      <c r="S194" s="73">
        <f t="shared" si="92"/>
        <v>169926.37865111072</v>
      </c>
      <c r="T194" s="73">
        <f t="shared" si="92"/>
        <v>5434.7361067974307</v>
      </c>
      <c r="U194" s="73">
        <f t="shared" si="92"/>
        <v>2475.7036978294514</v>
      </c>
      <c r="V194" s="73">
        <f t="shared" si="92"/>
        <v>0</v>
      </c>
      <c r="W194" s="73">
        <f t="shared" si="92"/>
        <v>0</v>
      </c>
      <c r="X194" s="60">
        <f>SUM(X191:X193)</f>
        <v>0</v>
      </c>
      <c r="Y194" s="60">
        <f>SUM(Y191:Y193)</f>
        <v>0</v>
      </c>
      <c r="Z194" s="60">
        <f>SUM(Z191:Z193)</f>
        <v>0</v>
      </c>
      <c r="AA194" s="62">
        <f>SUM(G194:Z194)</f>
        <v>22151694.551854588</v>
      </c>
      <c r="AB194" s="56" t="str">
        <f>IF(ABS(F194-AA194)&lt;0.01,"ok","err")</f>
        <v>ok</v>
      </c>
      <c r="AC194" s="62">
        <f t="shared" si="72"/>
        <v>0</v>
      </c>
    </row>
    <row r="195" spans="1:29">
      <c r="F195" s="76"/>
      <c r="G195" s="76"/>
      <c r="AC195" s="62">
        <f t="shared" si="72"/>
        <v>0</v>
      </c>
    </row>
    <row r="196" spans="1:29" ht="15">
      <c r="A196" s="63" t="s">
        <v>348</v>
      </c>
      <c r="F196" s="76"/>
      <c r="G196" s="76"/>
      <c r="AC196" s="62">
        <f t="shared" si="72"/>
        <v>0</v>
      </c>
    </row>
    <row r="197" spans="1:29">
      <c r="A197" s="66" t="s">
        <v>372</v>
      </c>
      <c r="C197" s="58" t="s">
        <v>1068</v>
      </c>
      <c r="D197" s="58" t="s">
        <v>460</v>
      </c>
      <c r="E197" s="58" t="s">
        <v>1312</v>
      </c>
      <c r="F197" s="73">
        <f>VLOOKUP(C197,'Functional Assignment'!$C$2:$AP$780,'Functional Assignment'!$Q$2,)</f>
        <v>0</v>
      </c>
      <c r="G197" s="73">
        <f t="shared" ref="G197:Z197" si="93">IF(VLOOKUP($E197,$D$6:$AN$1131,3,)=0,0,(VLOOKUP($E197,$D$6:$AN$1131,G$2,)/VLOOKUP($E197,$D$6:$AN$1131,3,))*$F197)</f>
        <v>0</v>
      </c>
      <c r="H197" s="73">
        <f t="shared" si="93"/>
        <v>0</v>
      </c>
      <c r="I197" s="73">
        <f t="shared" si="93"/>
        <v>0</v>
      </c>
      <c r="J197" s="73">
        <f t="shared" si="93"/>
        <v>0</v>
      </c>
      <c r="K197" s="73">
        <f t="shared" si="93"/>
        <v>0</v>
      </c>
      <c r="L197" s="73">
        <f t="shared" si="93"/>
        <v>0</v>
      </c>
      <c r="M197" s="73">
        <f t="shared" si="93"/>
        <v>0</v>
      </c>
      <c r="N197" s="73">
        <f t="shared" si="93"/>
        <v>0</v>
      </c>
      <c r="O197" s="73">
        <f t="shared" si="93"/>
        <v>0</v>
      </c>
      <c r="P197" s="73">
        <f t="shared" si="93"/>
        <v>0</v>
      </c>
      <c r="Q197" s="73">
        <f t="shared" si="93"/>
        <v>0</v>
      </c>
      <c r="R197" s="73">
        <f t="shared" si="93"/>
        <v>0</v>
      </c>
      <c r="S197" s="73">
        <f t="shared" si="93"/>
        <v>0</v>
      </c>
      <c r="T197" s="73">
        <f t="shared" si="93"/>
        <v>0</v>
      </c>
      <c r="U197" s="73">
        <f t="shared" si="93"/>
        <v>0</v>
      </c>
      <c r="V197" s="73">
        <f t="shared" si="93"/>
        <v>0</v>
      </c>
      <c r="W197" s="73">
        <f t="shared" si="93"/>
        <v>0</v>
      </c>
      <c r="X197" s="60">
        <f t="shared" si="93"/>
        <v>0</v>
      </c>
      <c r="Y197" s="60">
        <f t="shared" si="93"/>
        <v>0</v>
      </c>
      <c r="Z197" s="60">
        <f t="shared" si="93"/>
        <v>0</v>
      </c>
      <c r="AA197" s="62">
        <f>SUM(G197:Z197)</f>
        <v>0</v>
      </c>
      <c r="AB197" s="56" t="str">
        <f>IF(ABS(F197-AA197)&lt;0.01,"ok","err")</f>
        <v>ok</v>
      </c>
      <c r="AC197" s="62">
        <f t="shared" si="72"/>
        <v>0</v>
      </c>
    </row>
    <row r="198" spans="1:29">
      <c r="F198" s="76"/>
      <c r="AC198" s="62">
        <f t="shared" si="72"/>
        <v>0</v>
      </c>
    </row>
    <row r="199" spans="1:29" ht="15">
      <c r="A199" s="63" t="s">
        <v>349</v>
      </c>
      <c r="F199" s="76"/>
      <c r="G199" s="76"/>
      <c r="AC199" s="62">
        <f t="shared" si="72"/>
        <v>0</v>
      </c>
    </row>
    <row r="200" spans="1:29">
      <c r="A200" s="66" t="s">
        <v>374</v>
      </c>
      <c r="C200" s="58" t="s">
        <v>1068</v>
      </c>
      <c r="D200" s="58" t="s">
        <v>461</v>
      </c>
      <c r="E200" s="58" t="s">
        <v>1312</v>
      </c>
      <c r="F200" s="73">
        <f>VLOOKUP(C200,'Functional Assignment'!$C$2:$AP$780,'Functional Assignment'!$R$2,)</f>
        <v>8189264.474252278</v>
      </c>
      <c r="G200" s="73">
        <f t="shared" ref="G200:Z200" si="94">IF(VLOOKUP($E200,$D$6:$AN$1131,3,)=0,0,(VLOOKUP($E200,$D$6:$AN$1131,G$2,)/VLOOKUP($E200,$D$6:$AN$1131,3,))*$F200)</f>
        <v>3929195.2209969661</v>
      </c>
      <c r="H200" s="73">
        <f t="shared" si="94"/>
        <v>1131007.9070175178</v>
      </c>
      <c r="I200" s="73">
        <f t="shared" si="94"/>
        <v>116830.92087868559</v>
      </c>
      <c r="J200" s="73">
        <f t="shared" si="94"/>
        <v>100491.04291340245</v>
      </c>
      <c r="K200" s="73">
        <f t="shared" si="94"/>
        <v>1053820.5662571336</v>
      </c>
      <c r="L200" s="73">
        <f t="shared" si="94"/>
        <v>0</v>
      </c>
      <c r="M200" s="73">
        <f t="shared" si="94"/>
        <v>0</v>
      </c>
      <c r="N200" s="73">
        <f t="shared" si="94"/>
        <v>1061031.8330188955</v>
      </c>
      <c r="O200" s="73">
        <f t="shared" si="94"/>
        <v>625693.6902992992</v>
      </c>
      <c r="P200" s="73">
        <f t="shared" si="94"/>
        <v>0</v>
      </c>
      <c r="Q200" s="73">
        <f t="shared" si="94"/>
        <v>65779.873800514411</v>
      </c>
      <c r="R200" s="73">
        <f t="shared" si="94"/>
        <v>34430.132332518413</v>
      </c>
      <c r="S200" s="73">
        <f t="shared" si="94"/>
        <v>67825.847115188313</v>
      </c>
      <c r="T200" s="73">
        <f t="shared" si="94"/>
        <v>2169.2663800472683</v>
      </c>
      <c r="U200" s="73">
        <f t="shared" si="94"/>
        <v>988.17324210886522</v>
      </c>
      <c r="V200" s="73">
        <f t="shared" si="94"/>
        <v>0</v>
      </c>
      <c r="W200" s="73">
        <f t="shared" si="94"/>
        <v>0</v>
      </c>
      <c r="X200" s="60">
        <f t="shared" si="94"/>
        <v>0</v>
      </c>
      <c r="Y200" s="60">
        <f t="shared" si="94"/>
        <v>0</v>
      </c>
      <c r="Z200" s="60">
        <f t="shared" si="94"/>
        <v>0</v>
      </c>
      <c r="AA200" s="62">
        <f>SUM(G200:Z200)</f>
        <v>8189264.474252278</v>
      </c>
      <c r="AB200" s="56" t="str">
        <f>IF(ABS(F200-AA200)&lt;0.01,"ok","err")</f>
        <v>ok</v>
      </c>
      <c r="AC200" s="62">
        <f t="shared" si="72"/>
        <v>0</v>
      </c>
    </row>
    <row r="201" spans="1:29">
      <c r="F201" s="76"/>
      <c r="AC201" s="62">
        <f t="shared" si="72"/>
        <v>0</v>
      </c>
    </row>
    <row r="202" spans="1:29" ht="15">
      <c r="A202" s="63" t="s">
        <v>373</v>
      </c>
      <c r="F202" s="76"/>
      <c r="AC202" s="62">
        <f t="shared" si="72"/>
        <v>0</v>
      </c>
    </row>
    <row r="203" spans="1:29">
      <c r="A203" s="66" t="s">
        <v>623</v>
      </c>
      <c r="C203" s="58" t="s">
        <v>1068</v>
      </c>
      <c r="D203" s="58" t="s">
        <v>462</v>
      </c>
      <c r="E203" s="58" t="s">
        <v>1312</v>
      </c>
      <c r="F203" s="73">
        <f>VLOOKUP(C203,'Functional Assignment'!$C$2:$AP$780,'Functional Assignment'!$S$2,)</f>
        <v>0</v>
      </c>
      <c r="G203" s="73">
        <f t="shared" ref="G203:P207" si="95">IF(VLOOKUP($E203,$D$6:$AN$1131,3,)=0,0,(VLOOKUP($E203,$D$6:$AN$1131,G$2,)/VLOOKUP($E203,$D$6:$AN$1131,3,))*$F203)</f>
        <v>0</v>
      </c>
      <c r="H203" s="73">
        <f t="shared" si="95"/>
        <v>0</v>
      </c>
      <c r="I203" s="73">
        <f t="shared" si="95"/>
        <v>0</v>
      </c>
      <c r="J203" s="73">
        <f t="shared" si="95"/>
        <v>0</v>
      </c>
      <c r="K203" s="73">
        <f t="shared" si="95"/>
        <v>0</v>
      </c>
      <c r="L203" s="73">
        <f t="shared" si="95"/>
        <v>0</v>
      </c>
      <c r="M203" s="73">
        <f t="shared" si="95"/>
        <v>0</v>
      </c>
      <c r="N203" s="73">
        <f t="shared" si="95"/>
        <v>0</v>
      </c>
      <c r="O203" s="73">
        <f t="shared" si="95"/>
        <v>0</v>
      </c>
      <c r="P203" s="73">
        <f t="shared" si="95"/>
        <v>0</v>
      </c>
      <c r="Q203" s="73">
        <f t="shared" ref="Q203:Z207" si="96">IF(VLOOKUP($E203,$D$6:$AN$1131,3,)=0,0,(VLOOKUP($E203,$D$6:$AN$1131,Q$2,)/VLOOKUP($E203,$D$6:$AN$1131,3,))*$F203)</f>
        <v>0</v>
      </c>
      <c r="R203" s="73">
        <f t="shared" si="96"/>
        <v>0</v>
      </c>
      <c r="S203" s="73">
        <f t="shared" si="96"/>
        <v>0</v>
      </c>
      <c r="T203" s="73">
        <f t="shared" si="96"/>
        <v>0</v>
      </c>
      <c r="U203" s="73">
        <f t="shared" si="96"/>
        <v>0</v>
      </c>
      <c r="V203" s="73">
        <f t="shared" si="96"/>
        <v>0</v>
      </c>
      <c r="W203" s="73">
        <f t="shared" si="96"/>
        <v>0</v>
      </c>
      <c r="X203" s="60">
        <f t="shared" si="96"/>
        <v>0</v>
      </c>
      <c r="Y203" s="60">
        <f t="shared" si="96"/>
        <v>0</v>
      </c>
      <c r="Z203" s="60">
        <f t="shared" si="96"/>
        <v>0</v>
      </c>
      <c r="AA203" s="62">
        <f t="shared" ref="AA203:AA208" si="97">SUM(G203:Z203)</f>
        <v>0</v>
      </c>
      <c r="AB203" s="56" t="str">
        <f t="shared" ref="AB203:AB208" si="98">IF(ABS(F203-AA203)&lt;0.01,"ok","err")</f>
        <v>ok</v>
      </c>
      <c r="AC203" s="62">
        <f t="shared" si="72"/>
        <v>0</v>
      </c>
    </row>
    <row r="204" spans="1:29">
      <c r="A204" s="66" t="s">
        <v>624</v>
      </c>
      <c r="C204" s="58" t="s">
        <v>1068</v>
      </c>
      <c r="D204" s="58" t="s">
        <v>463</v>
      </c>
      <c r="E204" s="58" t="s">
        <v>1312</v>
      </c>
      <c r="F204" s="76">
        <f>VLOOKUP(C204,'Functional Assignment'!$C$2:$AP$780,'Functional Assignment'!$T$2,)</f>
        <v>14230157.677818516</v>
      </c>
      <c r="G204" s="76">
        <f t="shared" si="95"/>
        <v>6827605.5459575262</v>
      </c>
      <c r="H204" s="76">
        <f t="shared" si="95"/>
        <v>1965307.2510139302</v>
      </c>
      <c r="I204" s="76">
        <f t="shared" si="95"/>
        <v>203012.42327385358</v>
      </c>
      <c r="J204" s="76">
        <f t="shared" si="95"/>
        <v>174619.27018747435</v>
      </c>
      <c r="K204" s="76">
        <f t="shared" si="95"/>
        <v>1831181.8929667945</v>
      </c>
      <c r="L204" s="76">
        <f t="shared" si="95"/>
        <v>0</v>
      </c>
      <c r="M204" s="76">
        <f t="shared" si="95"/>
        <v>0</v>
      </c>
      <c r="N204" s="76">
        <f t="shared" si="95"/>
        <v>1843712.623095162</v>
      </c>
      <c r="O204" s="76">
        <f t="shared" si="95"/>
        <v>1087242.9262688002</v>
      </c>
      <c r="P204" s="76">
        <f t="shared" si="95"/>
        <v>0</v>
      </c>
      <c r="Q204" s="76">
        <f t="shared" si="96"/>
        <v>114303.05849217187</v>
      </c>
      <c r="R204" s="76">
        <f t="shared" si="96"/>
        <v>59827.865310776768</v>
      </c>
      <c r="S204" s="76">
        <f t="shared" si="96"/>
        <v>117858.26457495954</v>
      </c>
      <c r="T204" s="76">
        <f t="shared" si="96"/>
        <v>3769.447516357287</v>
      </c>
      <c r="U204" s="76">
        <f t="shared" si="96"/>
        <v>1717.1091607093572</v>
      </c>
      <c r="V204" s="76">
        <f t="shared" si="96"/>
        <v>0</v>
      </c>
      <c r="W204" s="76">
        <f t="shared" si="96"/>
        <v>0</v>
      </c>
      <c r="X204" s="61">
        <f t="shared" si="96"/>
        <v>0</v>
      </c>
      <c r="Y204" s="61">
        <f t="shared" si="96"/>
        <v>0</v>
      </c>
      <c r="Z204" s="61">
        <f t="shared" si="96"/>
        <v>0</v>
      </c>
      <c r="AA204" s="61">
        <f t="shared" si="97"/>
        <v>14230157.67781852</v>
      </c>
      <c r="AB204" s="56" t="str">
        <f t="shared" si="98"/>
        <v>ok</v>
      </c>
      <c r="AC204" s="62">
        <f t="shared" si="72"/>
        <v>0</v>
      </c>
    </row>
    <row r="205" spans="1:29">
      <c r="A205" s="66" t="s">
        <v>625</v>
      </c>
      <c r="C205" s="58" t="s">
        <v>1068</v>
      </c>
      <c r="D205" s="58" t="s">
        <v>464</v>
      </c>
      <c r="E205" s="58" t="s">
        <v>698</v>
      </c>
      <c r="F205" s="76">
        <f>VLOOKUP(C205,'Functional Assignment'!$C$2:$AP$780,'Functional Assignment'!$U$2,)</f>
        <v>21300716.352424528</v>
      </c>
      <c r="G205" s="76">
        <f t="shared" si="95"/>
        <v>18363629.498836197</v>
      </c>
      <c r="H205" s="76">
        <f t="shared" si="95"/>
        <v>2281501.2191092493</v>
      </c>
      <c r="I205" s="76">
        <f t="shared" si="95"/>
        <v>6102.5631123244075</v>
      </c>
      <c r="J205" s="76">
        <f t="shared" si="95"/>
        <v>3631.277223862457</v>
      </c>
      <c r="K205" s="76">
        <f t="shared" si="95"/>
        <v>136534.34247036546</v>
      </c>
      <c r="L205" s="76">
        <f t="shared" si="95"/>
        <v>0</v>
      </c>
      <c r="M205" s="76">
        <f t="shared" si="95"/>
        <v>0</v>
      </c>
      <c r="N205" s="76">
        <f t="shared" si="95"/>
        <v>5320.8298210762396</v>
      </c>
      <c r="O205" s="76">
        <f t="shared" si="95"/>
        <v>13718.15840125817</v>
      </c>
      <c r="P205" s="76">
        <f t="shared" si="95"/>
        <v>0</v>
      </c>
      <c r="Q205" s="76">
        <f t="shared" si="96"/>
        <v>50.434405886978567</v>
      </c>
      <c r="R205" s="76">
        <f t="shared" si="96"/>
        <v>50.434405886978567</v>
      </c>
      <c r="S205" s="76">
        <f t="shared" si="96"/>
        <v>484181.50416074693</v>
      </c>
      <c r="T205" s="76">
        <f t="shared" si="96"/>
        <v>924.63077459460703</v>
      </c>
      <c r="U205" s="76">
        <f t="shared" si="96"/>
        <v>5071.4597030795121</v>
      </c>
      <c r="V205" s="76">
        <f t="shared" si="96"/>
        <v>0</v>
      </c>
      <c r="W205" s="76">
        <f t="shared" si="96"/>
        <v>0</v>
      </c>
      <c r="X205" s="61">
        <f t="shared" si="96"/>
        <v>0</v>
      </c>
      <c r="Y205" s="61">
        <f t="shared" si="96"/>
        <v>0</v>
      </c>
      <c r="Z205" s="61">
        <f t="shared" si="96"/>
        <v>0</v>
      </c>
      <c r="AA205" s="61">
        <f t="shared" si="97"/>
        <v>21300716.352424528</v>
      </c>
      <c r="AB205" s="56" t="str">
        <f t="shared" si="98"/>
        <v>ok</v>
      </c>
      <c r="AC205" s="62">
        <f t="shared" si="72"/>
        <v>0</v>
      </c>
    </row>
    <row r="206" spans="1:29">
      <c r="A206" s="66" t="s">
        <v>626</v>
      </c>
      <c r="C206" s="58" t="s">
        <v>1068</v>
      </c>
      <c r="D206" s="58" t="s">
        <v>465</v>
      </c>
      <c r="E206" s="58" t="s">
        <v>678</v>
      </c>
      <c r="F206" s="76">
        <f>VLOOKUP(C206,'Functional Assignment'!$C$2:$AP$780,'Functional Assignment'!$V$2,)</f>
        <v>4785490.0157958288</v>
      </c>
      <c r="G206" s="76">
        <f t="shared" si="95"/>
        <v>4016021.5948013803</v>
      </c>
      <c r="H206" s="76">
        <f t="shared" si="95"/>
        <v>734913.83828476153</v>
      </c>
      <c r="I206" s="76">
        <f t="shared" si="95"/>
        <v>0</v>
      </c>
      <c r="J206" s="76">
        <f t="shared" si="95"/>
        <v>0</v>
      </c>
      <c r="K206" s="76">
        <f t="shared" si="95"/>
        <v>0</v>
      </c>
      <c r="L206" s="76">
        <f t="shared" si="95"/>
        <v>0</v>
      </c>
      <c r="M206" s="76">
        <f t="shared" si="95"/>
        <v>0</v>
      </c>
      <c r="N206" s="76">
        <f t="shared" si="95"/>
        <v>0</v>
      </c>
      <c r="O206" s="76">
        <f t="shared" si="95"/>
        <v>0</v>
      </c>
      <c r="P206" s="76">
        <f t="shared" si="95"/>
        <v>0</v>
      </c>
      <c r="Q206" s="76">
        <f t="shared" si="96"/>
        <v>0</v>
      </c>
      <c r="R206" s="76">
        <f t="shared" si="96"/>
        <v>0</v>
      </c>
      <c r="S206" s="76">
        <f t="shared" si="96"/>
        <v>33017.54471680976</v>
      </c>
      <c r="T206" s="76">
        <f t="shared" si="96"/>
        <v>1055.9963900523685</v>
      </c>
      <c r="U206" s="76">
        <f t="shared" si="96"/>
        <v>481.04160282545331</v>
      </c>
      <c r="V206" s="76">
        <f t="shared" si="96"/>
        <v>0</v>
      </c>
      <c r="W206" s="76">
        <f t="shared" si="96"/>
        <v>0</v>
      </c>
      <c r="X206" s="61">
        <f t="shared" si="96"/>
        <v>0</v>
      </c>
      <c r="Y206" s="61">
        <f t="shared" si="96"/>
        <v>0</v>
      </c>
      <c r="Z206" s="61">
        <f t="shared" si="96"/>
        <v>0</v>
      </c>
      <c r="AA206" s="61">
        <f t="shared" si="97"/>
        <v>4785490.0157958297</v>
      </c>
      <c r="AB206" s="56" t="str">
        <f t="shared" si="98"/>
        <v>ok</v>
      </c>
      <c r="AC206" s="62">
        <f t="shared" si="72"/>
        <v>0</v>
      </c>
    </row>
    <row r="207" spans="1:29">
      <c r="A207" s="66" t="s">
        <v>627</v>
      </c>
      <c r="C207" s="58" t="s">
        <v>1068</v>
      </c>
      <c r="D207" s="58" t="s">
        <v>466</v>
      </c>
      <c r="E207" s="58" t="s">
        <v>697</v>
      </c>
      <c r="F207" s="76">
        <f>VLOOKUP(C207,'Functional Assignment'!$C$2:$AP$780,'Functional Assignment'!$W$2,)</f>
        <v>7030140.6081471965</v>
      </c>
      <c r="G207" s="76">
        <f t="shared" si="95"/>
        <v>6106446.6421750477</v>
      </c>
      <c r="H207" s="76">
        <f t="shared" si="95"/>
        <v>758666.22442098893</v>
      </c>
      <c r="I207" s="76">
        <f t="shared" si="95"/>
        <v>2029.2816312960556</v>
      </c>
      <c r="J207" s="76">
        <f t="shared" si="95"/>
        <v>0</v>
      </c>
      <c r="K207" s="76">
        <f t="shared" si="95"/>
        <v>0</v>
      </c>
      <c r="L207" s="76">
        <f t="shared" si="95"/>
        <v>0</v>
      </c>
      <c r="M207" s="76">
        <f t="shared" si="95"/>
        <v>0</v>
      </c>
      <c r="N207" s="76">
        <f t="shared" si="95"/>
        <v>0</v>
      </c>
      <c r="O207" s="76">
        <f t="shared" si="95"/>
        <v>0</v>
      </c>
      <c r="P207" s="76">
        <f t="shared" si="95"/>
        <v>0</v>
      </c>
      <c r="Q207" s="76">
        <f t="shared" si="96"/>
        <v>0</v>
      </c>
      <c r="R207" s="76">
        <f t="shared" si="96"/>
        <v>0</v>
      </c>
      <c r="S207" s="76">
        <f t="shared" si="96"/>
        <v>161004.58356955167</v>
      </c>
      <c r="T207" s="76">
        <f t="shared" si="96"/>
        <v>307.46691383273566</v>
      </c>
      <c r="U207" s="76">
        <f t="shared" si="96"/>
        <v>1686.4094364765199</v>
      </c>
      <c r="V207" s="76">
        <f t="shared" si="96"/>
        <v>0</v>
      </c>
      <c r="W207" s="76">
        <f t="shared" si="96"/>
        <v>0</v>
      </c>
      <c r="X207" s="61">
        <f t="shared" si="96"/>
        <v>0</v>
      </c>
      <c r="Y207" s="61">
        <f t="shared" si="96"/>
        <v>0</v>
      </c>
      <c r="Z207" s="61">
        <f t="shared" si="96"/>
        <v>0</v>
      </c>
      <c r="AA207" s="61">
        <f t="shared" si="97"/>
        <v>7030140.6081471937</v>
      </c>
      <c r="AB207" s="56" t="str">
        <f t="shared" si="98"/>
        <v>ok</v>
      </c>
      <c r="AC207" s="62">
        <f t="shared" si="72"/>
        <v>0</v>
      </c>
    </row>
    <row r="208" spans="1:29">
      <c r="A208" s="58" t="s">
        <v>378</v>
      </c>
      <c r="D208" s="58" t="s">
        <v>467</v>
      </c>
      <c r="F208" s="73">
        <f>SUM(F203:F207)</f>
        <v>47346504.65418607</v>
      </c>
      <c r="G208" s="73">
        <f t="shared" ref="G208:W208" si="99">SUM(G203:G207)</f>
        <v>35313703.281770155</v>
      </c>
      <c r="H208" s="73">
        <f t="shared" si="99"/>
        <v>5740388.5328289298</v>
      </c>
      <c r="I208" s="73">
        <f t="shared" si="99"/>
        <v>211144.26801747404</v>
      </c>
      <c r="J208" s="73">
        <f t="shared" si="99"/>
        <v>178250.5474113368</v>
      </c>
      <c r="K208" s="73">
        <f t="shared" si="99"/>
        <v>1967716.2354371599</v>
      </c>
      <c r="L208" s="73">
        <f t="shared" si="99"/>
        <v>0</v>
      </c>
      <c r="M208" s="73">
        <f t="shared" si="99"/>
        <v>0</v>
      </c>
      <c r="N208" s="73">
        <f t="shared" si="99"/>
        <v>1849033.4529162382</v>
      </c>
      <c r="O208" s="73">
        <f>SUM(O203:O207)</f>
        <v>1100961.0846700582</v>
      </c>
      <c r="P208" s="73">
        <f t="shared" si="99"/>
        <v>0</v>
      </c>
      <c r="Q208" s="73">
        <f t="shared" si="99"/>
        <v>114353.49289805884</v>
      </c>
      <c r="R208" s="73">
        <f t="shared" si="99"/>
        <v>59878.299716663743</v>
      </c>
      <c r="S208" s="73">
        <f t="shared" si="99"/>
        <v>796061.89702206792</v>
      </c>
      <c r="T208" s="73">
        <f t="shared" si="99"/>
        <v>6057.5415948369973</v>
      </c>
      <c r="U208" s="73">
        <f t="shared" si="99"/>
        <v>8956.0199030908425</v>
      </c>
      <c r="V208" s="73">
        <f t="shared" si="99"/>
        <v>0</v>
      </c>
      <c r="W208" s="73">
        <f t="shared" si="99"/>
        <v>0</v>
      </c>
      <c r="X208" s="60">
        <f>SUM(X203:X207)</f>
        <v>0</v>
      </c>
      <c r="Y208" s="60">
        <f>SUM(Y203:Y207)</f>
        <v>0</v>
      </c>
      <c r="Z208" s="60">
        <f>SUM(Z203:Z207)</f>
        <v>0</v>
      </c>
      <c r="AA208" s="62">
        <f t="shared" si="97"/>
        <v>47346504.654186077</v>
      </c>
      <c r="AB208" s="56" t="str">
        <f t="shared" si="98"/>
        <v>ok</v>
      </c>
      <c r="AC208" s="62">
        <f t="shared" si="72"/>
        <v>0</v>
      </c>
    </row>
    <row r="209" spans="1:29">
      <c r="F209" s="76"/>
      <c r="AC209" s="62">
        <f t="shared" si="72"/>
        <v>0</v>
      </c>
    </row>
    <row r="210" spans="1:29" ht="15">
      <c r="A210" s="63" t="s">
        <v>634</v>
      </c>
      <c r="F210" s="76"/>
      <c r="AC210" s="62">
        <f t="shared" ref="AC210:AC273" si="100">AA210-F210</f>
        <v>0</v>
      </c>
    </row>
    <row r="211" spans="1:29">
      <c r="A211" s="66" t="s">
        <v>1090</v>
      </c>
      <c r="C211" s="58" t="s">
        <v>1068</v>
      </c>
      <c r="D211" s="58" t="s">
        <v>468</v>
      </c>
      <c r="E211" s="58" t="s">
        <v>1283</v>
      </c>
      <c r="F211" s="73">
        <f>VLOOKUP(C211,'Functional Assignment'!$C$2:$AP$780,'Functional Assignment'!$X$2,)</f>
        <v>1119996.1920663603</v>
      </c>
      <c r="G211" s="73">
        <f t="shared" ref="G211:P212" si="101">IF(VLOOKUP($E211,$D$6:$AN$1131,3,)=0,0,(VLOOKUP($E211,$D$6:$AN$1131,G$2,)/VLOOKUP($E211,$D$6:$AN$1131,3,))*$F211)</f>
        <v>777054.17724206764</v>
      </c>
      <c r="H211" s="73">
        <f t="shared" si="101"/>
        <v>142197.40966816651</v>
      </c>
      <c r="I211" s="73">
        <f t="shared" si="101"/>
        <v>11952.264195600485</v>
      </c>
      <c r="J211" s="73">
        <f t="shared" si="101"/>
        <v>0</v>
      </c>
      <c r="K211" s="73">
        <f t="shared" si="101"/>
        <v>113721.09147703997</v>
      </c>
      <c r="L211" s="73">
        <f t="shared" si="101"/>
        <v>0</v>
      </c>
      <c r="M211" s="73">
        <f t="shared" si="101"/>
        <v>0</v>
      </c>
      <c r="N211" s="73">
        <f t="shared" si="101"/>
        <v>0</v>
      </c>
      <c r="O211" s="73">
        <f t="shared" si="101"/>
        <v>68385.333533189099</v>
      </c>
      <c r="P211" s="73">
        <f t="shared" si="101"/>
        <v>0</v>
      </c>
      <c r="Q211" s="73">
        <f t="shared" ref="Q211:Z212" si="102">IF(VLOOKUP($E211,$D$6:$AN$1131,3,)=0,0,(VLOOKUP($E211,$D$6:$AN$1131,Q$2,)/VLOOKUP($E211,$D$6:$AN$1131,3,))*$F211)</f>
        <v>0</v>
      </c>
      <c r="R211" s="73">
        <f t="shared" si="102"/>
        <v>0</v>
      </c>
      <c r="S211" s="73">
        <f t="shared" si="102"/>
        <v>6388.5167046126589</v>
      </c>
      <c r="T211" s="73">
        <f t="shared" si="102"/>
        <v>204.32320560848959</v>
      </c>
      <c r="U211" s="73">
        <f t="shared" si="102"/>
        <v>93.076040075731925</v>
      </c>
      <c r="V211" s="73">
        <f t="shared" si="102"/>
        <v>0</v>
      </c>
      <c r="W211" s="73">
        <f t="shared" si="102"/>
        <v>0</v>
      </c>
      <c r="X211" s="60">
        <f t="shared" si="102"/>
        <v>0</v>
      </c>
      <c r="Y211" s="60">
        <f t="shared" si="102"/>
        <v>0</v>
      </c>
      <c r="Z211" s="60">
        <f t="shared" si="102"/>
        <v>0</v>
      </c>
      <c r="AA211" s="62">
        <f>SUM(G211:Z211)</f>
        <v>1119996.1920663605</v>
      </c>
      <c r="AB211" s="56" t="str">
        <f>IF(ABS(F211-AA211)&lt;0.01,"ok","err")</f>
        <v>ok</v>
      </c>
      <c r="AC211" s="62">
        <f t="shared" si="100"/>
        <v>0</v>
      </c>
    </row>
    <row r="212" spans="1:29">
      <c r="A212" s="66" t="s">
        <v>1093</v>
      </c>
      <c r="C212" s="58" t="s">
        <v>1068</v>
      </c>
      <c r="D212" s="58" t="s">
        <v>469</v>
      </c>
      <c r="E212" s="58" t="s">
        <v>1281</v>
      </c>
      <c r="F212" s="76">
        <f>VLOOKUP(C212,'Functional Assignment'!$C$2:$AP$780,'Functional Assignment'!$Y$2,)</f>
        <v>783271.9734913212</v>
      </c>
      <c r="G212" s="76">
        <f t="shared" si="101"/>
        <v>675556.25239907869</v>
      </c>
      <c r="H212" s="76">
        <f t="shared" si="101"/>
        <v>83931.251908728271</v>
      </c>
      <c r="I212" s="76">
        <f t="shared" si="101"/>
        <v>224.49944693406104</v>
      </c>
      <c r="J212" s="76">
        <f t="shared" si="101"/>
        <v>0</v>
      </c>
      <c r="K212" s="76">
        <f t="shared" si="101"/>
        <v>5022.7885902891921</v>
      </c>
      <c r="L212" s="76">
        <f t="shared" si="101"/>
        <v>0</v>
      </c>
      <c r="M212" s="76">
        <f t="shared" si="101"/>
        <v>0</v>
      </c>
      <c r="N212" s="76">
        <f t="shared" si="101"/>
        <v>0</v>
      </c>
      <c r="O212" s="76">
        <f t="shared" si="101"/>
        <v>504.65991376912899</v>
      </c>
      <c r="P212" s="76">
        <f t="shared" si="101"/>
        <v>0</v>
      </c>
      <c r="Q212" s="76">
        <f t="shared" si="102"/>
        <v>0</v>
      </c>
      <c r="R212" s="76">
        <f t="shared" si="102"/>
        <v>0</v>
      </c>
      <c r="S212" s="76">
        <f t="shared" si="102"/>
        <v>17811.938672173321</v>
      </c>
      <c r="T212" s="76">
        <f t="shared" si="102"/>
        <v>34.015067717281973</v>
      </c>
      <c r="U212" s="76">
        <f t="shared" si="102"/>
        <v>186.56749263115267</v>
      </c>
      <c r="V212" s="76">
        <f t="shared" si="102"/>
        <v>0</v>
      </c>
      <c r="W212" s="76">
        <f t="shared" si="102"/>
        <v>0</v>
      </c>
      <c r="X212" s="61">
        <f t="shared" si="102"/>
        <v>0</v>
      </c>
      <c r="Y212" s="61">
        <f t="shared" si="102"/>
        <v>0</v>
      </c>
      <c r="Z212" s="61">
        <f t="shared" si="102"/>
        <v>0</v>
      </c>
      <c r="AA212" s="61">
        <f>SUM(G212:Z212)</f>
        <v>783271.97349132109</v>
      </c>
      <c r="AB212" s="56" t="str">
        <f>IF(ABS(F212-AA212)&lt;0.01,"ok","err")</f>
        <v>ok</v>
      </c>
      <c r="AC212" s="62">
        <f t="shared" si="100"/>
        <v>0</v>
      </c>
    </row>
    <row r="213" spans="1:29">
      <c r="A213" s="58" t="s">
        <v>712</v>
      </c>
      <c r="D213" s="58" t="s">
        <v>470</v>
      </c>
      <c r="F213" s="73">
        <f>F211+F212</f>
        <v>1903268.1655576816</v>
      </c>
      <c r="G213" s="73">
        <f t="shared" ref="G213:W213" si="103">G211+G212</f>
        <v>1452610.4296411462</v>
      </c>
      <c r="H213" s="73">
        <f t="shared" si="103"/>
        <v>226128.66157689478</v>
      </c>
      <c r="I213" s="73">
        <f t="shared" si="103"/>
        <v>12176.763642534546</v>
      </c>
      <c r="J213" s="73">
        <f t="shared" si="103"/>
        <v>0</v>
      </c>
      <c r="K213" s="73">
        <f t="shared" si="103"/>
        <v>118743.88006732916</v>
      </c>
      <c r="L213" s="73">
        <f t="shared" si="103"/>
        <v>0</v>
      </c>
      <c r="M213" s="73">
        <f t="shared" si="103"/>
        <v>0</v>
      </c>
      <c r="N213" s="73">
        <f t="shared" si="103"/>
        <v>0</v>
      </c>
      <c r="O213" s="73">
        <f>O211+O212</f>
        <v>68889.993446958222</v>
      </c>
      <c r="P213" s="73">
        <f t="shared" si="103"/>
        <v>0</v>
      </c>
      <c r="Q213" s="73">
        <f t="shared" si="103"/>
        <v>0</v>
      </c>
      <c r="R213" s="73">
        <f t="shared" si="103"/>
        <v>0</v>
      </c>
      <c r="S213" s="73">
        <f t="shared" si="103"/>
        <v>24200.45537678598</v>
      </c>
      <c r="T213" s="73">
        <f t="shared" si="103"/>
        <v>238.33827332577155</v>
      </c>
      <c r="U213" s="73">
        <f t="shared" si="103"/>
        <v>279.64353270688457</v>
      </c>
      <c r="V213" s="73">
        <f t="shared" si="103"/>
        <v>0</v>
      </c>
      <c r="W213" s="73">
        <f t="shared" si="103"/>
        <v>0</v>
      </c>
      <c r="X213" s="60">
        <f>X211+X212</f>
        <v>0</v>
      </c>
      <c r="Y213" s="60">
        <f>Y211+Y212</f>
        <v>0</v>
      </c>
      <c r="Z213" s="60">
        <f>Z211+Z212</f>
        <v>0</v>
      </c>
      <c r="AA213" s="62">
        <f>SUM(G213:Z213)</f>
        <v>1903268.1655576816</v>
      </c>
      <c r="AB213" s="56" t="str">
        <f>IF(ABS(F213-AA213)&lt;0.01,"ok","err")</f>
        <v>ok</v>
      </c>
      <c r="AC213" s="62">
        <f t="shared" si="100"/>
        <v>0</v>
      </c>
    </row>
    <row r="214" spans="1:29">
      <c r="F214" s="76"/>
      <c r="AC214" s="62">
        <f t="shared" si="100"/>
        <v>0</v>
      </c>
    </row>
    <row r="215" spans="1:29" ht="15">
      <c r="A215" s="63" t="s">
        <v>354</v>
      </c>
      <c r="F215" s="76"/>
      <c r="AC215" s="62">
        <f t="shared" si="100"/>
        <v>0</v>
      </c>
    </row>
    <row r="216" spans="1:29">
      <c r="A216" s="66" t="s">
        <v>1093</v>
      </c>
      <c r="C216" s="58" t="s">
        <v>1068</v>
      </c>
      <c r="D216" s="58" t="s">
        <v>471</v>
      </c>
      <c r="E216" s="58" t="s">
        <v>1095</v>
      </c>
      <c r="F216" s="73">
        <f>VLOOKUP(C216,'Functional Assignment'!$C$2:$AP$780,'Functional Assignment'!$Z$2,)</f>
        <v>295808.63373702235</v>
      </c>
      <c r="G216" s="73">
        <f t="shared" ref="G216:Z216" si="104">IF(VLOOKUP($E216,$D$6:$AN$1131,3,)=0,0,(VLOOKUP($E216,$D$6:$AN$1131,G$2,)/VLOOKUP($E216,$D$6:$AN$1131,3,))*$F216)</f>
        <v>227451.56661156582</v>
      </c>
      <c r="H216" s="73">
        <f t="shared" si="104"/>
        <v>57242.340505762717</v>
      </c>
      <c r="I216" s="73">
        <f t="shared" si="104"/>
        <v>316.98011088017898</v>
      </c>
      <c r="J216" s="73">
        <f t="shared" si="104"/>
        <v>0</v>
      </c>
      <c r="K216" s="73">
        <f t="shared" si="104"/>
        <v>9572.5794257771813</v>
      </c>
      <c r="L216" s="73">
        <f t="shared" si="104"/>
        <v>0</v>
      </c>
      <c r="M216" s="73">
        <f t="shared" si="104"/>
        <v>0</v>
      </c>
      <c r="N216" s="73">
        <f t="shared" si="104"/>
        <v>0</v>
      </c>
      <c r="O216" s="73">
        <f t="shared" si="104"/>
        <v>1225.1670830364615</v>
      </c>
      <c r="P216" s="73">
        <f t="shared" si="104"/>
        <v>0</v>
      </c>
      <c r="Q216" s="73">
        <f t="shared" si="104"/>
        <v>0</v>
      </c>
      <c r="R216" s="73">
        <f t="shared" si="104"/>
        <v>0</v>
      </c>
      <c r="S216" s="73">
        <f t="shared" si="104"/>
        <v>0</v>
      </c>
      <c r="T216" s="73">
        <f t="shared" si="104"/>
        <v>0</v>
      </c>
      <c r="U216" s="73">
        <f t="shared" si="104"/>
        <v>0</v>
      </c>
      <c r="V216" s="73">
        <f t="shared" si="104"/>
        <v>0</v>
      </c>
      <c r="W216" s="73">
        <f t="shared" si="104"/>
        <v>0</v>
      </c>
      <c r="X216" s="60">
        <f t="shared" si="104"/>
        <v>0</v>
      </c>
      <c r="Y216" s="60">
        <f t="shared" si="104"/>
        <v>0</v>
      </c>
      <c r="Z216" s="60">
        <f t="shared" si="104"/>
        <v>0</v>
      </c>
      <c r="AA216" s="62">
        <f>SUM(G216:Z216)</f>
        <v>295808.63373702235</v>
      </c>
      <c r="AB216" s="56" t="str">
        <f>IF(ABS(F216-AA216)&lt;0.01,"ok","err")</f>
        <v>ok</v>
      </c>
      <c r="AC216" s="62">
        <f t="shared" si="100"/>
        <v>0</v>
      </c>
    </row>
    <row r="217" spans="1:29">
      <c r="F217" s="76"/>
      <c r="AC217" s="62">
        <f t="shared" si="100"/>
        <v>0</v>
      </c>
    </row>
    <row r="218" spans="1:29" ht="15">
      <c r="A218" s="63" t="s">
        <v>353</v>
      </c>
      <c r="F218" s="76"/>
      <c r="AC218" s="62">
        <f t="shared" si="100"/>
        <v>0</v>
      </c>
    </row>
    <row r="219" spans="1:29">
      <c r="A219" s="66" t="s">
        <v>1093</v>
      </c>
      <c r="C219" s="58" t="s">
        <v>1068</v>
      </c>
      <c r="D219" s="58" t="s">
        <v>472</v>
      </c>
      <c r="E219" s="58" t="s">
        <v>1096</v>
      </c>
      <c r="F219" s="73">
        <f>VLOOKUP(C219,'Functional Assignment'!$C$2:$AP$780,'Functional Assignment'!$AA$2,)</f>
        <v>17171208.623644177</v>
      </c>
      <c r="G219" s="73">
        <f t="shared" ref="G219:Z219" si="105">IF(VLOOKUP($E219,$D$6:$AN$1131,3,)=0,0,(VLOOKUP($E219,$D$6:$AN$1131,G$2,)/VLOOKUP($E219,$D$6:$AN$1131,3,))*$F219)</f>
        <v>12018232.851245986</v>
      </c>
      <c r="H219" s="73">
        <f t="shared" si="105"/>
        <v>3533429.4429959287</v>
      </c>
      <c r="I219" s="73">
        <f t="shared" si="105"/>
        <v>41171.045601317921</v>
      </c>
      <c r="J219" s="73">
        <f t="shared" si="105"/>
        <v>137550.65285902505</v>
      </c>
      <c r="K219" s="73">
        <f t="shared" si="105"/>
        <v>911147.6638882421</v>
      </c>
      <c r="L219" s="73">
        <f t="shared" si="105"/>
        <v>0</v>
      </c>
      <c r="M219" s="73">
        <f t="shared" si="105"/>
        <v>0</v>
      </c>
      <c r="N219" s="73">
        <f t="shared" si="105"/>
        <v>215391.26374063583</v>
      </c>
      <c r="O219" s="73">
        <f t="shared" si="105"/>
        <v>98685.979356688171</v>
      </c>
      <c r="P219" s="73">
        <f t="shared" si="105"/>
        <v>176198.74749212654</v>
      </c>
      <c r="Q219" s="73">
        <f t="shared" si="105"/>
        <v>2041.6233529918088</v>
      </c>
      <c r="R219" s="73">
        <f t="shared" si="105"/>
        <v>2041.6233529918088</v>
      </c>
      <c r="S219" s="73">
        <f t="shared" si="105"/>
        <v>0</v>
      </c>
      <c r="T219" s="73">
        <f t="shared" si="105"/>
        <v>5446.1919720658516</v>
      </c>
      <c r="U219" s="73">
        <f t="shared" si="105"/>
        <v>29871.537786179371</v>
      </c>
      <c r="V219" s="73">
        <f t="shared" si="105"/>
        <v>0</v>
      </c>
      <c r="W219" s="73">
        <f t="shared" si="105"/>
        <v>0</v>
      </c>
      <c r="X219" s="60">
        <f t="shared" si="105"/>
        <v>0</v>
      </c>
      <c r="Y219" s="60">
        <f t="shared" si="105"/>
        <v>0</v>
      </c>
      <c r="Z219" s="60">
        <f t="shared" si="105"/>
        <v>0</v>
      </c>
      <c r="AA219" s="62">
        <f>SUM(G219:Z219)</f>
        <v>17171208.623644181</v>
      </c>
      <c r="AB219" s="56" t="str">
        <f>IF(ABS(F219-AA219)&lt;0.01,"ok","err")</f>
        <v>ok</v>
      </c>
      <c r="AC219" s="62">
        <f t="shared" si="100"/>
        <v>0</v>
      </c>
    </row>
    <row r="220" spans="1:29">
      <c r="F220" s="76"/>
      <c r="AC220" s="62">
        <f t="shared" si="100"/>
        <v>0</v>
      </c>
    </row>
    <row r="221" spans="1:29" ht="15">
      <c r="A221" s="63" t="s">
        <v>371</v>
      </c>
      <c r="F221" s="76"/>
      <c r="AC221" s="62">
        <f t="shared" si="100"/>
        <v>0</v>
      </c>
    </row>
    <row r="222" spans="1:29">
      <c r="A222" s="66" t="s">
        <v>1093</v>
      </c>
      <c r="C222" s="58" t="s">
        <v>1068</v>
      </c>
      <c r="D222" s="58" t="s">
        <v>473</v>
      </c>
      <c r="E222" s="58" t="s">
        <v>1097</v>
      </c>
      <c r="F222" s="73">
        <f>VLOOKUP(C222,'Functional Assignment'!$C$2:$AP$780,'Functional Assignment'!$AB$2,)</f>
        <v>1306144.5579258415</v>
      </c>
      <c r="G222" s="73">
        <f t="shared" ref="G222:Z222" si="106">IF(VLOOKUP($E222,$D$6:$AN$1131,3,)=0,0,(VLOOKUP($E222,$D$6:$AN$1131,G$2,)/VLOOKUP($E222,$D$6:$AN$1131,3,))*$F222)</f>
        <v>0</v>
      </c>
      <c r="H222" s="73">
        <f t="shared" si="106"/>
        <v>0</v>
      </c>
      <c r="I222" s="73">
        <f t="shared" si="106"/>
        <v>0</v>
      </c>
      <c r="J222" s="73">
        <f t="shared" si="106"/>
        <v>0</v>
      </c>
      <c r="K222" s="73">
        <f t="shared" si="106"/>
        <v>0</v>
      </c>
      <c r="L222" s="73">
        <f t="shared" si="106"/>
        <v>0</v>
      </c>
      <c r="M222" s="73">
        <f t="shared" si="106"/>
        <v>0</v>
      </c>
      <c r="N222" s="73">
        <f t="shared" si="106"/>
        <v>0</v>
      </c>
      <c r="O222" s="73">
        <f t="shared" si="106"/>
        <v>0</v>
      </c>
      <c r="P222" s="73">
        <f t="shared" si="106"/>
        <v>0</v>
      </c>
      <c r="Q222" s="73">
        <f t="shared" si="106"/>
        <v>0</v>
      </c>
      <c r="R222" s="73">
        <f t="shared" si="106"/>
        <v>0</v>
      </c>
      <c r="S222" s="73">
        <f t="shared" si="106"/>
        <v>1306144.5579258415</v>
      </c>
      <c r="T222" s="73">
        <f t="shared" si="106"/>
        <v>0</v>
      </c>
      <c r="U222" s="73">
        <f t="shared" si="106"/>
        <v>0</v>
      </c>
      <c r="V222" s="73">
        <f t="shared" si="106"/>
        <v>0</v>
      </c>
      <c r="W222" s="73">
        <f t="shared" si="106"/>
        <v>0</v>
      </c>
      <c r="X222" s="60">
        <f t="shared" si="106"/>
        <v>0</v>
      </c>
      <c r="Y222" s="60">
        <f t="shared" si="106"/>
        <v>0</v>
      </c>
      <c r="Z222" s="60">
        <f t="shared" si="106"/>
        <v>0</v>
      </c>
      <c r="AA222" s="62">
        <f>SUM(G222:Z222)</f>
        <v>1306144.5579258415</v>
      </c>
      <c r="AB222" s="56" t="str">
        <f>IF(ABS(F222-AA222)&lt;0.01,"ok","err")</f>
        <v>ok</v>
      </c>
      <c r="AC222" s="62">
        <f t="shared" si="100"/>
        <v>0</v>
      </c>
    </row>
    <row r="223" spans="1:29">
      <c r="F223" s="76"/>
      <c r="AC223" s="62">
        <f t="shared" si="100"/>
        <v>0</v>
      </c>
    </row>
    <row r="224" spans="1:29" ht="15">
      <c r="A224" s="63" t="s">
        <v>1025</v>
      </c>
      <c r="F224" s="76"/>
      <c r="AC224" s="62">
        <f t="shared" si="100"/>
        <v>0</v>
      </c>
    </row>
    <row r="225" spans="1:29">
      <c r="A225" s="66" t="s">
        <v>1093</v>
      </c>
      <c r="C225" s="58" t="s">
        <v>1068</v>
      </c>
      <c r="D225" s="58" t="s">
        <v>474</v>
      </c>
      <c r="E225" s="58" t="s">
        <v>1098</v>
      </c>
      <c r="F225" s="73">
        <f>VLOOKUP(C225,'Functional Assignment'!$C$2:$AP$780,'Functional Assignment'!$AC$2,)</f>
        <v>20585101.39846275</v>
      </c>
      <c r="G225" s="73">
        <f t="shared" ref="G225:Z225" si="107">IF(VLOOKUP($E225,$D$6:$AN$1131,3,)=0,0,(VLOOKUP($E225,$D$6:$AN$1131,G$2,)/VLOOKUP($E225,$D$6:$AN$1131,3,))*$F225)</f>
        <v>15338459.122367129</v>
      </c>
      <c r="H225" s="73">
        <f t="shared" si="107"/>
        <v>3811306.8213618449</v>
      </c>
      <c r="I225" s="73">
        <f t="shared" si="107"/>
        <v>28856.303165913567</v>
      </c>
      <c r="J225" s="73">
        <f t="shared" si="107"/>
        <v>15165.356408363334</v>
      </c>
      <c r="K225" s="73">
        <f t="shared" si="107"/>
        <v>570210.37995612412</v>
      </c>
      <c r="L225" s="73">
        <f t="shared" si="107"/>
        <v>0</v>
      </c>
      <c r="M225" s="73">
        <f t="shared" si="107"/>
        <v>0</v>
      </c>
      <c r="N225" s="73">
        <f t="shared" si="107"/>
        <v>111107.29868627303</v>
      </c>
      <c r="O225" s="73">
        <f t="shared" si="107"/>
        <v>286456.73215797404</v>
      </c>
      <c r="P225" s="73">
        <f t="shared" si="107"/>
        <v>13690.946757550231</v>
      </c>
      <c r="Q225" s="73">
        <f t="shared" si="107"/>
        <v>210.6299501161574</v>
      </c>
      <c r="R225" s="73">
        <f t="shared" si="107"/>
        <v>210.6299501161574</v>
      </c>
      <c r="S225" s="73">
        <f t="shared" si="107"/>
        <v>404418.86555413838</v>
      </c>
      <c r="T225" s="73">
        <f t="shared" si="107"/>
        <v>772.30981709257719</v>
      </c>
      <c r="U225" s="73">
        <f t="shared" si="107"/>
        <v>4236.0023301138317</v>
      </c>
      <c r="V225" s="73">
        <f t="shared" si="107"/>
        <v>0</v>
      </c>
      <c r="W225" s="73">
        <f t="shared" si="107"/>
        <v>0</v>
      </c>
      <c r="X225" s="60">
        <f t="shared" si="107"/>
        <v>0</v>
      </c>
      <c r="Y225" s="60">
        <f t="shared" si="107"/>
        <v>0</v>
      </c>
      <c r="Z225" s="60">
        <f t="shared" si="107"/>
        <v>0</v>
      </c>
      <c r="AA225" s="62">
        <f>SUM(G225:Z225)</f>
        <v>20585101.398462754</v>
      </c>
      <c r="AB225" s="56" t="str">
        <f>IF(ABS(F225-AA225)&lt;0.01,"ok","err")</f>
        <v>ok</v>
      </c>
      <c r="AC225" s="62">
        <f t="shared" si="100"/>
        <v>0</v>
      </c>
    </row>
    <row r="226" spans="1:29">
      <c r="F226" s="76"/>
      <c r="AC226" s="62">
        <f t="shared" si="100"/>
        <v>0</v>
      </c>
    </row>
    <row r="227" spans="1:29" ht="15">
      <c r="A227" s="63" t="s">
        <v>351</v>
      </c>
      <c r="F227" s="76"/>
      <c r="AC227" s="62">
        <f t="shared" si="100"/>
        <v>0</v>
      </c>
    </row>
    <row r="228" spans="1:29">
      <c r="A228" s="66" t="s">
        <v>1093</v>
      </c>
      <c r="C228" s="58" t="s">
        <v>1068</v>
      </c>
      <c r="D228" s="58" t="s">
        <v>475</v>
      </c>
      <c r="E228" s="58" t="s">
        <v>1098</v>
      </c>
      <c r="F228" s="73">
        <f>VLOOKUP(C228,'Functional Assignment'!$C$2:$AP$780,'Functional Assignment'!$AD$2,)</f>
        <v>4496452.299998587</v>
      </c>
      <c r="G228" s="73">
        <f t="shared" ref="G228:Z228" si="108">IF(VLOOKUP($E228,$D$6:$AN$1131,3,)=0,0,(VLOOKUP($E228,$D$6:$AN$1131,G$2,)/VLOOKUP($E228,$D$6:$AN$1131,3,))*$F228)</f>
        <v>3350415.8402810884</v>
      </c>
      <c r="H228" s="73">
        <f t="shared" si="108"/>
        <v>832512.74750546296</v>
      </c>
      <c r="I228" s="73">
        <f t="shared" si="108"/>
        <v>6303.1504304136233</v>
      </c>
      <c r="J228" s="73">
        <f t="shared" si="108"/>
        <v>3312.6046057648241</v>
      </c>
      <c r="K228" s="73">
        <f t="shared" si="108"/>
        <v>124552.39956351394</v>
      </c>
      <c r="L228" s="73">
        <f t="shared" si="108"/>
        <v>0</v>
      </c>
      <c r="M228" s="73">
        <f t="shared" si="108"/>
        <v>0</v>
      </c>
      <c r="N228" s="73">
        <f t="shared" si="108"/>
        <v>24269.429576957562</v>
      </c>
      <c r="O228" s="73">
        <f t="shared" si="108"/>
        <v>62571.420331113339</v>
      </c>
      <c r="P228" s="73">
        <f t="shared" si="108"/>
        <v>2990.5458246487992</v>
      </c>
      <c r="Q228" s="73">
        <f t="shared" si="108"/>
        <v>46.008397302289218</v>
      </c>
      <c r="R228" s="73">
        <f t="shared" si="108"/>
        <v>46.008397302289218</v>
      </c>
      <c r="S228" s="73">
        <f t="shared" si="108"/>
        <v>88338.167638053157</v>
      </c>
      <c r="T228" s="73">
        <f t="shared" si="108"/>
        <v>168.69745677506046</v>
      </c>
      <c r="U228" s="73">
        <f t="shared" si="108"/>
        <v>925.27999019048309</v>
      </c>
      <c r="V228" s="73">
        <f t="shared" si="108"/>
        <v>0</v>
      </c>
      <c r="W228" s="73">
        <f t="shared" si="108"/>
        <v>0</v>
      </c>
      <c r="X228" s="60">
        <f t="shared" si="108"/>
        <v>0</v>
      </c>
      <c r="Y228" s="60">
        <f t="shared" si="108"/>
        <v>0</v>
      </c>
      <c r="Z228" s="60">
        <f t="shared" si="108"/>
        <v>0</v>
      </c>
      <c r="AA228" s="62">
        <f>SUM(G228:Z228)</f>
        <v>4496452.299998587</v>
      </c>
      <c r="AB228" s="56" t="str">
        <f>IF(ABS(F228-AA228)&lt;0.01,"ok","err")</f>
        <v>ok</v>
      </c>
      <c r="AC228" s="62">
        <f t="shared" si="100"/>
        <v>0</v>
      </c>
    </row>
    <row r="229" spans="1:29">
      <c r="F229" s="76"/>
      <c r="AC229" s="62">
        <f t="shared" si="100"/>
        <v>0</v>
      </c>
    </row>
    <row r="230" spans="1:29" ht="15">
      <c r="A230" s="63" t="s">
        <v>350</v>
      </c>
      <c r="F230" s="76"/>
      <c r="AC230" s="62">
        <f t="shared" si="100"/>
        <v>0</v>
      </c>
    </row>
    <row r="231" spans="1:29">
      <c r="A231" s="66" t="s">
        <v>1093</v>
      </c>
      <c r="C231" s="58" t="s">
        <v>1068</v>
      </c>
      <c r="D231" s="58" t="s">
        <v>476</v>
      </c>
      <c r="E231" s="58" t="s">
        <v>1099</v>
      </c>
      <c r="F231" s="73">
        <f>VLOOKUP(C231,'Functional Assignment'!$C$2:$AP$780,'Functional Assignment'!$AE$2,)</f>
        <v>0</v>
      </c>
      <c r="G231" s="73">
        <f t="shared" ref="G231:Z231" si="109">IF(VLOOKUP($E231,$D$6:$AN$1131,3,)=0,0,(VLOOKUP($E231,$D$6:$AN$1131,G$2,)/VLOOKUP($E231,$D$6:$AN$1131,3,))*$F231)</f>
        <v>0</v>
      </c>
      <c r="H231" s="73">
        <f t="shared" si="109"/>
        <v>0</v>
      </c>
      <c r="I231" s="73">
        <f t="shared" si="109"/>
        <v>0</v>
      </c>
      <c r="J231" s="73">
        <f t="shared" si="109"/>
        <v>0</v>
      </c>
      <c r="K231" s="73">
        <f t="shared" si="109"/>
        <v>0</v>
      </c>
      <c r="L231" s="73">
        <f t="shared" si="109"/>
        <v>0</v>
      </c>
      <c r="M231" s="73">
        <f t="shared" si="109"/>
        <v>0</v>
      </c>
      <c r="N231" s="73">
        <f t="shared" si="109"/>
        <v>0</v>
      </c>
      <c r="O231" s="73">
        <f t="shared" si="109"/>
        <v>0</v>
      </c>
      <c r="P231" s="73">
        <f t="shared" si="109"/>
        <v>0</v>
      </c>
      <c r="Q231" s="73">
        <f t="shared" si="109"/>
        <v>0</v>
      </c>
      <c r="R231" s="73">
        <f t="shared" si="109"/>
        <v>0</v>
      </c>
      <c r="S231" s="73">
        <f t="shared" si="109"/>
        <v>0</v>
      </c>
      <c r="T231" s="73">
        <f t="shared" si="109"/>
        <v>0</v>
      </c>
      <c r="U231" s="73">
        <f t="shared" si="109"/>
        <v>0</v>
      </c>
      <c r="V231" s="73">
        <f t="shared" si="109"/>
        <v>0</v>
      </c>
      <c r="W231" s="73">
        <f t="shared" si="109"/>
        <v>0</v>
      </c>
      <c r="X231" s="60">
        <f t="shared" si="109"/>
        <v>0</v>
      </c>
      <c r="Y231" s="60">
        <f t="shared" si="109"/>
        <v>0</v>
      </c>
      <c r="Z231" s="60">
        <f t="shared" si="109"/>
        <v>0</v>
      </c>
      <c r="AA231" s="62">
        <f>SUM(G231:Z231)</f>
        <v>0</v>
      </c>
      <c r="AB231" s="56" t="str">
        <f>IF(ABS(F231-AA231)&lt;0.01,"ok","err")</f>
        <v>ok</v>
      </c>
      <c r="AC231" s="62">
        <f t="shared" si="100"/>
        <v>0</v>
      </c>
    </row>
    <row r="232" spans="1:29">
      <c r="F232" s="76"/>
      <c r="AC232" s="62">
        <f t="shared" si="100"/>
        <v>0</v>
      </c>
    </row>
    <row r="233" spans="1:29">
      <c r="A233" s="58" t="s">
        <v>922</v>
      </c>
      <c r="D233" s="58" t="s">
        <v>1106</v>
      </c>
      <c r="F233" s="73">
        <f>F188+F194+F197+F200+F208+F213+F216+F219+F222+F225+F228+F231</f>
        <v>685621902.81823468</v>
      </c>
      <c r="G233" s="73">
        <f t="shared" ref="G233:Z233" si="110">G188+G194+G197+G200+G208+G213+G216+G219+G222+G225+G228+G231</f>
        <v>293487894.43330032</v>
      </c>
      <c r="H233" s="73">
        <f t="shared" si="110"/>
        <v>83910608.178431645</v>
      </c>
      <c r="I233" s="73">
        <f t="shared" si="110"/>
        <v>6861489.0780213326</v>
      </c>
      <c r="J233" s="73">
        <f t="shared" si="110"/>
        <v>8319394.1911456613</v>
      </c>
      <c r="K233" s="73">
        <f t="shared" si="110"/>
        <v>91135114.806695938</v>
      </c>
      <c r="L233" s="73">
        <f t="shared" si="110"/>
        <v>0</v>
      </c>
      <c r="M233" s="73">
        <f t="shared" si="110"/>
        <v>0</v>
      </c>
      <c r="N233" s="73">
        <f t="shared" si="110"/>
        <v>90477952.028844476</v>
      </c>
      <c r="O233" s="73">
        <f>O188+O194+O197+O200+O208+O213+O216+O219+O222+O225+O228+O231</f>
        <v>43046667.438506037</v>
      </c>
      <c r="P233" s="73">
        <f t="shared" si="110"/>
        <v>52826333.567979336</v>
      </c>
      <c r="Q233" s="73">
        <f t="shared" si="110"/>
        <v>5435234.8638723753</v>
      </c>
      <c r="R233" s="73">
        <f t="shared" si="110"/>
        <v>2798128.4405519343</v>
      </c>
      <c r="S233" s="73">
        <f t="shared" si="110"/>
        <v>6980697.4913578574</v>
      </c>
      <c r="T233" s="73">
        <f t="shared" si="110"/>
        <v>154702.599485171</v>
      </c>
      <c r="U233" s="73">
        <f t="shared" si="110"/>
        <v>187685.70004278672</v>
      </c>
      <c r="V233" s="73">
        <f t="shared" si="110"/>
        <v>0</v>
      </c>
      <c r="W233" s="73">
        <f t="shared" si="110"/>
        <v>0</v>
      </c>
      <c r="X233" s="60">
        <f t="shared" si="110"/>
        <v>0</v>
      </c>
      <c r="Y233" s="60">
        <f t="shared" si="110"/>
        <v>0</v>
      </c>
      <c r="Z233" s="60">
        <f t="shared" si="110"/>
        <v>0</v>
      </c>
      <c r="AA233" s="62">
        <f>SUM(G233:Z233)</f>
        <v>685621902.8182348</v>
      </c>
      <c r="AB233" s="56" t="str">
        <f>IF(ABS(F233-AA233)&lt;0.01,"ok","err")</f>
        <v>ok</v>
      </c>
      <c r="AC233" s="62">
        <f t="shared" si="100"/>
        <v>0</v>
      </c>
    </row>
    <row r="234" spans="1:29">
      <c r="AC234" s="62">
        <f t="shared" si="100"/>
        <v>0</v>
      </c>
    </row>
    <row r="235" spans="1:29">
      <c r="F235" s="146">
        <f>(F200+F204+F211)/F233</f>
        <v>3.4332943926351916E-2</v>
      </c>
      <c r="G235" s="146">
        <f>(G200+G204+G211)/G233</f>
        <v>3.9299252756122817E-2</v>
      </c>
      <c r="J235" s="146"/>
      <c r="K235" s="146"/>
      <c r="N235" s="146"/>
      <c r="O235" s="146"/>
      <c r="AC235" s="62">
        <f t="shared" si="100"/>
        <v>-3.4332943926351916E-2</v>
      </c>
    </row>
    <row r="236" spans="1:29" ht="15">
      <c r="A236" s="63" t="s">
        <v>1069</v>
      </c>
      <c r="AC236" s="62">
        <f t="shared" si="100"/>
        <v>0</v>
      </c>
    </row>
    <row r="237" spans="1:29">
      <c r="AC237" s="62">
        <f t="shared" si="100"/>
        <v>0</v>
      </c>
    </row>
    <row r="238" spans="1:29" ht="15">
      <c r="A238" s="63" t="s">
        <v>364</v>
      </c>
      <c r="AC238" s="62">
        <f t="shared" si="100"/>
        <v>0</v>
      </c>
    </row>
    <row r="239" spans="1:29">
      <c r="A239" s="66" t="s">
        <v>359</v>
      </c>
      <c r="C239" s="58" t="s">
        <v>99</v>
      </c>
      <c r="D239" s="58" t="s">
        <v>477</v>
      </c>
      <c r="E239" s="58" t="s">
        <v>869</v>
      </c>
      <c r="F239" s="73">
        <f>VLOOKUP(C239,'Functional Assignment'!$C$2:$AP$780,'Functional Assignment'!$H$2,)</f>
        <v>8354903.5962755047</v>
      </c>
      <c r="G239" s="73">
        <f t="shared" ref="G239:P244" si="111">IF(VLOOKUP($E239,$D$6:$AN$1131,3,)=0,0,(VLOOKUP($E239,$D$6:$AN$1131,G$2,)/VLOOKUP($E239,$D$6:$AN$1131,3,))*$F239)</f>
        <v>3768820.8755867165</v>
      </c>
      <c r="H239" s="73">
        <f t="shared" si="111"/>
        <v>952226.66211970395</v>
      </c>
      <c r="I239" s="73">
        <f t="shared" si="111"/>
        <v>86215.821682309892</v>
      </c>
      <c r="J239" s="73">
        <f t="shared" si="111"/>
        <v>96337.735076274534</v>
      </c>
      <c r="K239" s="73">
        <f t="shared" si="111"/>
        <v>1136810.7273087599</v>
      </c>
      <c r="L239" s="73">
        <f t="shared" si="111"/>
        <v>0</v>
      </c>
      <c r="M239" s="73">
        <f t="shared" si="111"/>
        <v>0</v>
      </c>
      <c r="N239" s="73">
        <f t="shared" si="111"/>
        <v>1007669.4828183631</v>
      </c>
      <c r="O239" s="73">
        <f t="shared" si="111"/>
        <v>638876.66798226989</v>
      </c>
      <c r="P239" s="73">
        <f t="shared" si="111"/>
        <v>571118.12297986401</v>
      </c>
      <c r="Q239" s="73">
        <f t="shared" ref="Q239:Z244" si="112">IF(VLOOKUP($E239,$D$6:$AN$1131,3,)=0,0,(VLOOKUP($E239,$D$6:$AN$1131,Q$2,)/VLOOKUP($E239,$D$6:$AN$1131,3,))*$F239)</f>
        <v>65278.668156080428</v>
      </c>
      <c r="R239" s="73">
        <f t="shared" si="112"/>
        <v>28200.113106597884</v>
      </c>
      <c r="S239" s="73">
        <f t="shared" si="112"/>
        <v>2012.8166263665842</v>
      </c>
      <c r="T239" s="73">
        <f t="shared" si="112"/>
        <v>65.118705127075074</v>
      </c>
      <c r="U239" s="73">
        <f t="shared" si="112"/>
        <v>1270.7841270800125</v>
      </c>
      <c r="V239" s="73">
        <f t="shared" si="112"/>
        <v>0</v>
      </c>
      <c r="W239" s="73">
        <f t="shared" si="112"/>
        <v>0</v>
      </c>
      <c r="X239" s="60">
        <f t="shared" si="112"/>
        <v>0</v>
      </c>
      <c r="Y239" s="60">
        <f t="shared" si="112"/>
        <v>0</v>
      </c>
      <c r="Z239" s="60">
        <f t="shared" si="112"/>
        <v>0</v>
      </c>
      <c r="AA239" s="62">
        <f t="shared" ref="AA239:AA245" si="113">SUM(G239:Z239)</f>
        <v>8354903.5962755149</v>
      </c>
      <c r="AB239" s="56" t="str">
        <f t="shared" ref="AB239:AB245" si="114">IF(ABS(F239-AA239)&lt;0.01,"ok","err")</f>
        <v>ok</v>
      </c>
      <c r="AC239" s="62">
        <f t="shared" si="100"/>
        <v>1.0244548320770264E-8</v>
      </c>
    </row>
    <row r="240" spans="1:29">
      <c r="A240" s="66" t="s">
        <v>1202</v>
      </c>
      <c r="C240" s="58" t="s">
        <v>99</v>
      </c>
      <c r="D240" s="58" t="s">
        <v>478</v>
      </c>
      <c r="E240" s="58" t="s">
        <v>188</v>
      </c>
      <c r="F240" s="76">
        <f>VLOOKUP(C240,'Functional Assignment'!$C$2:$AP$780,'Functional Assignment'!$I$2,)</f>
        <v>8752290.3350628056</v>
      </c>
      <c r="G240" s="76">
        <f t="shared" si="111"/>
        <v>3948078.4121417222</v>
      </c>
      <c r="H240" s="76">
        <f t="shared" si="111"/>
        <v>997517.69911201007</v>
      </c>
      <c r="I240" s="76">
        <f t="shared" si="111"/>
        <v>90316.53018425763</v>
      </c>
      <c r="J240" s="76">
        <f t="shared" si="111"/>
        <v>100919.87512408811</v>
      </c>
      <c r="K240" s="76">
        <f t="shared" si="111"/>
        <v>1190881.1905209308</v>
      </c>
      <c r="L240" s="76">
        <f t="shared" si="111"/>
        <v>0</v>
      </c>
      <c r="M240" s="76">
        <f t="shared" si="111"/>
        <v>0</v>
      </c>
      <c r="N240" s="76">
        <f t="shared" si="111"/>
        <v>1055597.5630096395</v>
      </c>
      <c r="O240" s="76">
        <f t="shared" si="111"/>
        <v>669263.74697740609</v>
      </c>
      <c r="P240" s="76">
        <f t="shared" si="111"/>
        <v>598282.38235617394</v>
      </c>
      <c r="Q240" s="76">
        <f t="shared" si="112"/>
        <v>68383.536662580897</v>
      </c>
      <c r="R240" s="76">
        <f t="shared" si="112"/>
        <v>29541.403386219972</v>
      </c>
      <c r="S240" s="76">
        <f t="shared" si="112"/>
        <v>2108.5528159840496</v>
      </c>
      <c r="T240" s="76">
        <f t="shared" si="112"/>
        <v>68.215965264946192</v>
      </c>
      <c r="U240" s="76">
        <f t="shared" si="112"/>
        <v>1331.2268065369137</v>
      </c>
      <c r="V240" s="76">
        <f t="shared" si="112"/>
        <v>0</v>
      </c>
      <c r="W240" s="76">
        <f t="shared" si="112"/>
        <v>0</v>
      </c>
      <c r="X240" s="61">
        <f t="shared" si="112"/>
        <v>0</v>
      </c>
      <c r="Y240" s="61">
        <f t="shared" si="112"/>
        <v>0</v>
      </c>
      <c r="Z240" s="61">
        <f t="shared" si="112"/>
        <v>0</v>
      </c>
      <c r="AA240" s="61">
        <f t="shared" si="113"/>
        <v>8752290.3350628167</v>
      </c>
      <c r="AB240" s="56" t="str">
        <f t="shared" si="114"/>
        <v>ok</v>
      </c>
      <c r="AC240" s="62">
        <f t="shared" si="100"/>
        <v>0</v>
      </c>
    </row>
    <row r="241" spans="1:29">
      <c r="A241" s="66" t="s">
        <v>1203</v>
      </c>
      <c r="C241" s="58" t="s">
        <v>99</v>
      </c>
      <c r="D241" s="58" t="s">
        <v>479</v>
      </c>
      <c r="E241" s="58" t="s">
        <v>191</v>
      </c>
      <c r="F241" s="76">
        <f>VLOOKUP(C241,'Functional Assignment'!$C$2:$AP$780,'Functional Assignment'!$J$2,)</f>
        <v>7194353.14251801</v>
      </c>
      <c r="G241" s="76">
        <f t="shared" si="111"/>
        <v>3245307.14177862</v>
      </c>
      <c r="H241" s="76">
        <f t="shared" si="111"/>
        <v>819956.18501980684</v>
      </c>
      <c r="I241" s="76">
        <f t="shared" si="111"/>
        <v>74239.883262256277</v>
      </c>
      <c r="J241" s="76">
        <f t="shared" si="111"/>
        <v>82955.797048099004</v>
      </c>
      <c r="K241" s="76">
        <f t="shared" si="111"/>
        <v>978900.3229322565</v>
      </c>
      <c r="L241" s="76">
        <f t="shared" si="111"/>
        <v>0</v>
      </c>
      <c r="M241" s="76">
        <f t="shared" si="111"/>
        <v>0</v>
      </c>
      <c r="N241" s="76">
        <f t="shared" si="111"/>
        <v>867697.6372971586</v>
      </c>
      <c r="O241" s="76">
        <f t="shared" si="111"/>
        <v>550132.54324426258</v>
      </c>
      <c r="P241" s="76">
        <f t="shared" si="111"/>
        <v>491786.10087623593</v>
      </c>
      <c r="Q241" s="76">
        <f t="shared" si="112"/>
        <v>56211.036545944749</v>
      </c>
      <c r="R241" s="76">
        <f t="shared" si="112"/>
        <v>24282.933969251004</v>
      </c>
      <c r="S241" s="76">
        <f t="shared" si="112"/>
        <v>1733.2233046552824</v>
      </c>
      <c r="T241" s="76">
        <f t="shared" si="112"/>
        <v>56.073293422143244</v>
      </c>
      <c r="U241" s="76">
        <f t="shared" si="112"/>
        <v>1094.2639460490811</v>
      </c>
      <c r="V241" s="76">
        <f t="shared" si="112"/>
        <v>0</v>
      </c>
      <c r="W241" s="76">
        <f t="shared" si="112"/>
        <v>0</v>
      </c>
      <c r="X241" s="61">
        <f t="shared" si="112"/>
        <v>0</v>
      </c>
      <c r="Y241" s="61">
        <f t="shared" si="112"/>
        <v>0</v>
      </c>
      <c r="Z241" s="61">
        <f t="shared" si="112"/>
        <v>0</v>
      </c>
      <c r="AA241" s="61">
        <f t="shared" si="113"/>
        <v>7194353.1425180174</v>
      </c>
      <c r="AB241" s="56" t="str">
        <f t="shared" si="114"/>
        <v>ok</v>
      </c>
      <c r="AC241" s="62">
        <f t="shared" si="100"/>
        <v>7.4505805969238281E-9</v>
      </c>
    </row>
    <row r="242" spans="1:29">
      <c r="A242" s="66" t="s">
        <v>1204</v>
      </c>
      <c r="C242" s="58" t="s">
        <v>99</v>
      </c>
      <c r="D242" s="58" t="s">
        <v>480</v>
      </c>
      <c r="E242" s="58" t="s">
        <v>1091</v>
      </c>
      <c r="F242" s="76">
        <f>VLOOKUP(C242,'Functional Assignment'!$C$2:$AP$780,'Functional Assignment'!$K$2,)</f>
        <v>17970757.827004239</v>
      </c>
      <c r="G242" s="76">
        <f t="shared" si="111"/>
        <v>6501425.3946288936</v>
      </c>
      <c r="H242" s="76">
        <f t="shared" si="111"/>
        <v>2112730.4992781421</v>
      </c>
      <c r="I242" s="76">
        <f t="shared" si="111"/>
        <v>198984.57638499473</v>
      </c>
      <c r="J242" s="76">
        <f t="shared" si="111"/>
        <v>251629.74153401147</v>
      </c>
      <c r="K242" s="76">
        <f t="shared" si="111"/>
        <v>2724924.737270412</v>
      </c>
      <c r="L242" s="76">
        <f t="shared" si="111"/>
        <v>0</v>
      </c>
      <c r="M242" s="76">
        <f t="shared" si="111"/>
        <v>0</v>
      </c>
      <c r="N242" s="76">
        <f t="shared" si="111"/>
        <v>2814225.9290829226</v>
      </c>
      <c r="O242" s="76">
        <f t="shared" si="111"/>
        <v>1229283.1364983718</v>
      </c>
      <c r="P242" s="76">
        <f t="shared" si="111"/>
        <v>1713648.103594973</v>
      </c>
      <c r="Q242" s="76">
        <f t="shared" si="112"/>
        <v>167260.75000079011</v>
      </c>
      <c r="R242" s="76">
        <f t="shared" si="112"/>
        <v>88363.230591526037</v>
      </c>
      <c r="S242" s="76">
        <f t="shared" si="112"/>
        <v>158287.03020358231</v>
      </c>
      <c r="T242" s="76">
        <f t="shared" si="112"/>
        <v>5159.6175198798383</v>
      </c>
      <c r="U242" s="76">
        <f t="shared" si="112"/>
        <v>4835.0804157379343</v>
      </c>
      <c r="V242" s="76">
        <f t="shared" si="112"/>
        <v>0</v>
      </c>
      <c r="W242" s="76">
        <f t="shared" si="112"/>
        <v>0</v>
      </c>
      <c r="X242" s="61">
        <f t="shared" si="112"/>
        <v>0</v>
      </c>
      <c r="Y242" s="61">
        <f t="shared" si="112"/>
        <v>0</v>
      </c>
      <c r="Z242" s="61">
        <f t="shared" si="112"/>
        <v>0</v>
      </c>
      <c r="AA242" s="61">
        <f t="shared" si="113"/>
        <v>17970757.827004235</v>
      </c>
      <c r="AB242" s="56" t="str">
        <f t="shared" si="114"/>
        <v>ok</v>
      </c>
      <c r="AC242" s="62">
        <f t="shared" si="100"/>
        <v>0</v>
      </c>
    </row>
    <row r="243" spans="1:29">
      <c r="A243" s="66" t="s">
        <v>1205</v>
      </c>
      <c r="C243" s="58" t="s">
        <v>99</v>
      </c>
      <c r="D243" s="58" t="s">
        <v>481</v>
      </c>
      <c r="E243" s="58" t="s">
        <v>1091</v>
      </c>
      <c r="F243" s="76">
        <f>VLOOKUP(C243,'Functional Assignment'!$C$2:$AP$780,'Functional Assignment'!$L$2,)</f>
        <v>0</v>
      </c>
      <c r="G243" s="76">
        <f t="shared" si="111"/>
        <v>0</v>
      </c>
      <c r="H243" s="76">
        <f t="shared" si="111"/>
        <v>0</v>
      </c>
      <c r="I243" s="76">
        <f t="shared" si="111"/>
        <v>0</v>
      </c>
      <c r="J243" s="76">
        <f t="shared" si="111"/>
        <v>0</v>
      </c>
      <c r="K243" s="76">
        <f t="shared" si="111"/>
        <v>0</v>
      </c>
      <c r="L243" s="76">
        <f t="shared" si="111"/>
        <v>0</v>
      </c>
      <c r="M243" s="76">
        <f t="shared" si="111"/>
        <v>0</v>
      </c>
      <c r="N243" s="76">
        <f t="shared" si="111"/>
        <v>0</v>
      </c>
      <c r="O243" s="76">
        <f t="shared" si="111"/>
        <v>0</v>
      </c>
      <c r="P243" s="76">
        <f t="shared" si="111"/>
        <v>0</v>
      </c>
      <c r="Q243" s="76">
        <f t="shared" si="112"/>
        <v>0</v>
      </c>
      <c r="R243" s="76">
        <f t="shared" si="112"/>
        <v>0</v>
      </c>
      <c r="S243" s="76">
        <f t="shared" si="112"/>
        <v>0</v>
      </c>
      <c r="T243" s="76">
        <f t="shared" si="112"/>
        <v>0</v>
      </c>
      <c r="U243" s="76">
        <f t="shared" si="112"/>
        <v>0</v>
      </c>
      <c r="V243" s="76">
        <f t="shared" si="112"/>
        <v>0</v>
      </c>
      <c r="W243" s="76">
        <f t="shared" si="112"/>
        <v>0</v>
      </c>
      <c r="X243" s="61">
        <f t="shared" si="112"/>
        <v>0</v>
      </c>
      <c r="Y243" s="61">
        <f t="shared" si="112"/>
        <v>0</v>
      </c>
      <c r="Z243" s="61">
        <f t="shared" si="112"/>
        <v>0</v>
      </c>
      <c r="AA243" s="61">
        <f t="shared" si="113"/>
        <v>0</v>
      </c>
      <c r="AB243" s="56" t="str">
        <f t="shared" si="114"/>
        <v>ok</v>
      </c>
      <c r="AC243" s="62">
        <f t="shared" si="100"/>
        <v>0</v>
      </c>
    </row>
    <row r="244" spans="1:29">
      <c r="A244" s="66" t="s">
        <v>1205</v>
      </c>
      <c r="C244" s="58" t="s">
        <v>99</v>
      </c>
      <c r="D244" s="58" t="s">
        <v>482</v>
      </c>
      <c r="E244" s="58" t="s">
        <v>1091</v>
      </c>
      <c r="F244" s="76">
        <f>VLOOKUP(C244,'Functional Assignment'!$C$2:$AP$780,'Functional Assignment'!$M$2,)</f>
        <v>0</v>
      </c>
      <c r="G244" s="76">
        <f t="shared" si="111"/>
        <v>0</v>
      </c>
      <c r="H244" s="76">
        <f t="shared" si="111"/>
        <v>0</v>
      </c>
      <c r="I244" s="76">
        <f t="shared" si="111"/>
        <v>0</v>
      </c>
      <c r="J244" s="76">
        <f t="shared" si="111"/>
        <v>0</v>
      </c>
      <c r="K244" s="76">
        <f t="shared" si="111"/>
        <v>0</v>
      </c>
      <c r="L244" s="76">
        <f t="shared" si="111"/>
        <v>0</v>
      </c>
      <c r="M244" s="76">
        <f t="shared" si="111"/>
        <v>0</v>
      </c>
      <c r="N244" s="76">
        <f t="shared" si="111"/>
        <v>0</v>
      </c>
      <c r="O244" s="76">
        <f t="shared" si="111"/>
        <v>0</v>
      </c>
      <c r="P244" s="76">
        <f t="shared" si="111"/>
        <v>0</v>
      </c>
      <c r="Q244" s="76">
        <f t="shared" si="112"/>
        <v>0</v>
      </c>
      <c r="R244" s="76">
        <f t="shared" si="112"/>
        <v>0</v>
      </c>
      <c r="S244" s="76">
        <f t="shared" si="112"/>
        <v>0</v>
      </c>
      <c r="T244" s="76">
        <f t="shared" si="112"/>
        <v>0</v>
      </c>
      <c r="U244" s="76">
        <f t="shared" si="112"/>
        <v>0</v>
      </c>
      <c r="V244" s="76">
        <f t="shared" si="112"/>
        <v>0</v>
      </c>
      <c r="W244" s="76">
        <f t="shared" si="112"/>
        <v>0</v>
      </c>
      <c r="X244" s="61">
        <f t="shared" si="112"/>
        <v>0</v>
      </c>
      <c r="Y244" s="61">
        <f t="shared" si="112"/>
        <v>0</v>
      </c>
      <c r="Z244" s="61">
        <f t="shared" si="112"/>
        <v>0</v>
      </c>
      <c r="AA244" s="61">
        <f t="shared" si="113"/>
        <v>0</v>
      </c>
      <c r="AB244" s="56" t="str">
        <f t="shared" si="114"/>
        <v>ok</v>
      </c>
      <c r="AC244" s="62">
        <f t="shared" si="100"/>
        <v>0</v>
      </c>
    </row>
    <row r="245" spans="1:29">
      <c r="A245" s="58" t="s">
        <v>387</v>
      </c>
      <c r="D245" s="58" t="s">
        <v>1107</v>
      </c>
      <c r="F245" s="73">
        <f>SUM(F239:F244)</f>
        <v>42272304.900860563</v>
      </c>
      <c r="G245" s="73">
        <f t="shared" ref="G245:P245" si="115">SUM(G239:G244)</f>
        <v>17463631.824135952</v>
      </c>
      <c r="H245" s="73">
        <f t="shared" si="115"/>
        <v>4882431.0455296636</v>
      </c>
      <c r="I245" s="73">
        <f t="shared" si="115"/>
        <v>449756.81151381851</v>
      </c>
      <c r="J245" s="73">
        <f t="shared" si="115"/>
        <v>531843.14878247306</v>
      </c>
      <c r="K245" s="73">
        <f t="shared" si="115"/>
        <v>6031516.9780323589</v>
      </c>
      <c r="L245" s="73">
        <f t="shared" si="115"/>
        <v>0</v>
      </c>
      <c r="M245" s="73">
        <f t="shared" si="115"/>
        <v>0</v>
      </c>
      <c r="N245" s="73">
        <f t="shared" si="115"/>
        <v>5745190.6122080833</v>
      </c>
      <c r="O245" s="73">
        <f>SUM(O239:O244)</f>
        <v>3087556.0947023109</v>
      </c>
      <c r="P245" s="73">
        <f t="shared" si="115"/>
        <v>3374834.7098072469</v>
      </c>
      <c r="Q245" s="73">
        <f t="shared" ref="Q245:W245" si="116">SUM(Q239:Q244)</f>
        <v>357133.99136539618</v>
      </c>
      <c r="R245" s="73">
        <f t="shared" si="116"/>
        <v>170387.68105359492</v>
      </c>
      <c r="S245" s="73">
        <f t="shared" si="116"/>
        <v>164141.62295058824</v>
      </c>
      <c r="T245" s="73">
        <f t="shared" si="116"/>
        <v>5349.025483694003</v>
      </c>
      <c r="U245" s="73">
        <f t="shared" si="116"/>
        <v>8531.3552954039405</v>
      </c>
      <c r="V245" s="73">
        <f t="shared" si="116"/>
        <v>0</v>
      </c>
      <c r="W245" s="73">
        <f t="shared" si="116"/>
        <v>0</v>
      </c>
      <c r="X245" s="60">
        <f>SUM(X239:X244)</f>
        <v>0</v>
      </c>
      <c r="Y245" s="60">
        <f>SUM(Y239:Y244)</f>
        <v>0</v>
      </c>
      <c r="Z245" s="60">
        <f>SUM(Z239:Z244)</f>
        <v>0</v>
      </c>
      <c r="AA245" s="62">
        <f t="shared" si="113"/>
        <v>42272304.900860585</v>
      </c>
      <c r="AB245" s="56" t="str">
        <f t="shared" si="114"/>
        <v>ok</v>
      </c>
      <c r="AC245" s="62">
        <f t="shared" si="100"/>
        <v>0</v>
      </c>
    </row>
    <row r="246" spans="1:29">
      <c r="F246" s="76"/>
      <c r="G246" s="76"/>
      <c r="AC246" s="62">
        <f t="shared" si="100"/>
        <v>0</v>
      </c>
    </row>
    <row r="247" spans="1:29" ht="15">
      <c r="A247" s="63" t="s">
        <v>1131</v>
      </c>
      <c r="F247" s="76"/>
      <c r="G247" s="76"/>
      <c r="AC247" s="62">
        <f t="shared" si="100"/>
        <v>0</v>
      </c>
    </row>
    <row r="248" spans="1:29">
      <c r="A248" s="66" t="s">
        <v>1307</v>
      </c>
      <c r="C248" s="58" t="s">
        <v>99</v>
      </c>
      <c r="D248" s="58" t="s">
        <v>483</v>
      </c>
      <c r="E248" s="58" t="s">
        <v>1311</v>
      </c>
      <c r="F248" s="73">
        <f>VLOOKUP(C248,'Functional Assignment'!$C$2:$AP$780,'Functional Assignment'!$N$2,)</f>
        <v>4308731.1725444533</v>
      </c>
      <c r="G248" s="73">
        <f t="shared" ref="G248:P250" si="117">IF(VLOOKUP($E248,$D$6:$AN$1131,3,)=0,0,(VLOOKUP($E248,$D$6:$AN$1131,G$2,)/VLOOKUP($E248,$D$6:$AN$1131,3,))*$F248)</f>
        <v>1914748.0110646947</v>
      </c>
      <c r="H248" s="73">
        <f t="shared" si="117"/>
        <v>551154.88507357822</v>
      </c>
      <c r="I248" s="73">
        <f t="shared" si="117"/>
        <v>56933.229529521683</v>
      </c>
      <c r="J248" s="73">
        <f t="shared" si="117"/>
        <v>48970.5941613744</v>
      </c>
      <c r="K248" s="73">
        <f t="shared" si="117"/>
        <v>513540.48851457541</v>
      </c>
      <c r="L248" s="73">
        <f t="shared" si="117"/>
        <v>0</v>
      </c>
      <c r="M248" s="73">
        <f t="shared" si="117"/>
        <v>0</v>
      </c>
      <c r="N248" s="73">
        <f t="shared" si="117"/>
        <v>517054.63273819507</v>
      </c>
      <c r="O248" s="73">
        <f t="shared" si="117"/>
        <v>304908.68527838856</v>
      </c>
      <c r="P248" s="73">
        <f t="shared" si="117"/>
        <v>317995.92468403163</v>
      </c>
      <c r="Q248" s="73">
        <f t="shared" ref="Q248:Z250" si="118">IF(VLOOKUP($E248,$D$6:$AN$1131,3,)=0,0,(VLOOKUP($E248,$D$6:$AN$1131,Q$2,)/VLOOKUP($E248,$D$6:$AN$1131,3,))*$F248)</f>
        <v>32055.389321089388</v>
      </c>
      <c r="R248" s="73">
        <f t="shared" si="118"/>
        <v>16778.251956556265</v>
      </c>
      <c r="S248" s="73">
        <f t="shared" si="118"/>
        <v>33052.418767228563</v>
      </c>
      <c r="T248" s="73">
        <f t="shared" si="118"/>
        <v>1057.1117628538477</v>
      </c>
      <c r="U248" s="73">
        <f t="shared" si="118"/>
        <v>481.54969236555576</v>
      </c>
      <c r="V248" s="73">
        <f t="shared" si="118"/>
        <v>0</v>
      </c>
      <c r="W248" s="73">
        <f t="shared" si="118"/>
        <v>0</v>
      </c>
      <c r="X248" s="60">
        <f t="shared" si="118"/>
        <v>0</v>
      </c>
      <c r="Y248" s="60">
        <f t="shared" si="118"/>
        <v>0</v>
      </c>
      <c r="Z248" s="60">
        <f t="shared" si="118"/>
        <v>0</v>
      </c>
      <c r="AA248" s="62">
        <f>SUM(G248:Z248)</f>
        <v>4308731.1725444542</v>
      </c>
      <c r="AB248" s="56" t="str">
        <f>IF(ABS(F248-AA248)&lt;0.01,"ok","err")</f>
        <v>ok</v>
      </c>
      <c r="AC248" s="62">
        <f t="shared" si="100"/>
        <v>0</v>
      </c>
    </row>
    <row r="249" spans="1:29" hidden="1">
      <c r="A249" s="66" t="s">
        <v>1308</v>
      </c>
      <c r="C249" s="58" t="s">
        <v>99</v>
      </c>
      <c r="D249" s="58" t="s">
        <v>484</v>
      </c>
      <c r="E249" s="58" t="s">
        <v>188</v>
      </c>
      <c r="F249" s="76">
        <f>VLOOKUP(C249,'Functional Assignment'!$C$2:$AP$780,'Functional Assignment'!$O$2,)</f>
        <v>0</v>
      </c>
      <c r="G249" s="76">
        <f t="shared" si="117"/>
        <v>0</v>
      </c>
      <c r="H249" s="76">
        <f t="shared" si="117"/>
        <v>0</v>
      </c>
      <c r="I249" s="76">
        <f t="shared" si="117"/>
        <v>0</v>
      </c>
      <c r="J249" s="76">
        <f t="shared" si="117"/>
        <v>0</v>
      </c>
      <c r="K249" s="76">
        <f t="shared" si="117"/>
        <v>0</v>
      </c>
      <c r="L249" s="76">
        <f t="shared" si="117"/>
        <v>0</v>
      </c>
      <c r="M249" s="76">
        <f t="shared" si="117"/>
        <v>0</v>
      </c>
      <c r="N249" s="76">
        <f t="shared" si="117"/>
        <v>0</v>
      </c>
      <c r="O249" s="76">
        <f t="shared" si="117"/>
        <v>0</v>
      </c>
      <c r="P249" s="76">
        <f t="shared" si="117"/>
        <v>0</v>
      </c>
      <c r="Q249" s="76">
        <f t="shared" si="118"/>
        <v>0</v>
      </c>
      <c r="R249" s="76">
        <f t="shared" si="118"/>
        <v>0</v>
      </c>
      <c r="S249" s="76">
        <f t="shared" si="118"/>
        <v>0</v>
      </c>
      <c r="T249" s="76">
        <f t="shared" si="118"/>
        <v>0</v>
      </c>
      <c r="U249" s="76">
        <f t="shared" si="118"/>
        <v>0</v>
      </c>
      <c r="V249" s="76">
        <f t="shared" si="118"/>
        <v>0</v>
      </c>
      <c r="W249" s="76">
        <f t="shared" si="118"/>
        <v>0</v>
      </c>
      <c r="X249" s="61">
        <f t="shared" si="118"/>
        <v>0</v>
      </c>
      <c r="Y249" s="61">
        <f t="shared" si="118"/>
        <v>0</v>
      </c>
      <c r="Z249" s="61">
        <f t="shared" si="118"/>
        <v>0</v>
      </c>
      <c r="AA249" s="61">
        <f>SUM(G249:Z249)</f>
        <v>0</v>
      </c>
      <c r="AB249" s="56" t="str">
        <f>IF(ABS(F249-AA249)&lt;0.01,"ok","err")</f>
        <v>ok</v>
      </c>
      <c r="AC249" s="62">
        <f t="shared" si="100"/>
        <v>0</v>
      </c>
    </row>
    <row r="250" spans="1:29" hidden="1">
      <c r="A250" s="66" t="s">
        <v>1308</v>
      </c>
      <c r="C250" s="58" t="s">
        <v>99</v>
      </c>
      <c r="D250" s="58" t="s">
        <v>485</v>
      </c>
      <c r="E250" s="58" t="s">
        <v>191</v>
      </c>
      <c r="F250" s="76">
        <f>VLOOKUP(C250,'Functional Assignment'!$C$2:$AP$780,'Functional Assignment'!$P$2,)</f>
        <v>0</v>
      </c>
      <c r="G250" s="76">
        <f t="shared" si="117"/>
        <v>0</v>
      </c>
      <c r="H250" s="76">
        <f t="shared" si="117"/>
        <v>0</v>
      </c>
      <c r="I250" s="76">
        <f t="shared" si="117"/>
        <v>0</v>
      </c>
      <c r="J250" s="76">
        <f t="shared" si="117"/>
        <v>0</v>
      </c>
      <c r="K250" s="76">
        <f t="shared" si="117"/>
        <v>0</v>
      </c>
      <c r="L250" s="76">
        <f t="shared" si="117"/>
        <v>0</v>
      </c>
      <c r="M250" s="76">
        <f t="shared" si="117"/>
        <v>0</v>
      </c>
      <c r="N250" s="76">
        <f t="shared" si="117"/>
        <v>0</v>
      </c>
      <c r="O250" s="76">
        <f t="shared" si="117"/>
        <v>0</v>
      </c>
      <c r="P250" s="76">
        <f t="shared" si="117"/>
        <v>0</v>
      </c>
      <c r="Q250" s="76">
        <f t="shared" si="118"/>
        <v>0</v>
      </c>
      <c r="R250" s="76">
        <f t="shared" si="118"/>
        <v>0</v>
      </c>
      <c r="S250" s="76">
        <f t="shared" si="118"/>
        <v>0</v>
      </c>
      <c r="T250" s="76">
        <f t="shared" si="118"/>
        <v>0</v>
      </c>
      <c r="U250" s="76">
        <f t="shared" si="118"/>
        <v>0</v>
      </c>
      <c r="V250" s="76">
        <f t="shared" si="118"/>
        <v>0</v>
      </c>
      <c r="W250" s="76">
        <f t="shared" si="118"/>
        <v>0</v>
      </c>
      <c r="X250" s="61">
        <f t="shared" si="118"/>
        <v>0</v>
      </c>
      <c r="Y250" s="61">
        <f t="shared" si="118"/>
        <v>0</v>
      </c>
      <c r="Z250" s="61">
        <f t="shared" si="118"/>
        <v>0</v>
      </c>
      <c r="AA250" s="61">
        <f>SUM(G250:Z250)</f>
        <v>0</v>
      </c>
      <c r="AB250" s="56" t="str">
        <f>IF(ABS(F250-AA250)&lt;0.01,"ok","err")</f>
        <v>ok</v>
      </c>
      <c r="AC250" s="62">
        <f t="shared" si="100"/>
        <v>0</v>
      </c>
    </row>
    <row r="251" spans="1:29" hidden="1">
      <c r="A251" s="58" t="s">
        <v>1133</v>
      </c>
      <c r="D251" s="58" t="s">
        <v>486</v>
      </c>
      <c r="F251" s="73">
        <f>SUM(F248:F250)</f>
        <v>4308731.1725444533</v>
      </c>
      <c r="G251" s="73">
        <f t="shared" ref="G251:W251" si="119">SUM(G248:G250)</f>
        <v>1914748.0110646947</v>
      </c>
      <c r="H251" s="73">
        <f t="shared" si="119"/>
        <v>551154.88507357822</v>
      </c>
      <c r="I251" s="73">
        <f t="shared" si="119"/>
        <v>56933.229529521683</v>
      </c>
      <c r="J251" s="73">
        <f t="shared" si="119"/>
        <v>48970.5941613744</v>
      </c>
      <c r="K251" s="73">
        <f t="shared" si="119"/>
        <v>513540.48851457541</v>
      </c>
      <c r="L251" s="73">
        <f t="shared" si="119"/>
        <v>0</v>
      </c>
      <c r="M251" s="73">
        <f t="shared" si="119"/>
        <v>0</v>
      </c>
      <c r="N251" s="73">
        <f t="shared" si="119"/>
        <v>517054.63273819507</v>
      </c>
      <c r="O251" s="73">
        <f>SUM(O248:O250)</f>
        <v>304908.68527838856</v>
      </c>
      <c r="P251" s="73">
        <f t="shared" si="119"/>
        <v>317995.92468403163</v>
      </c>
      <c r="Q251" s="73">
        <f t="shared" si="119"/>
        <v>32055.389321089388</v>
      </c>
      <c r="R251" s="73">
        <f t="shared" si="119"/>
        <v>16778.251956556265</v>
      </c>
      <c r="S251" s="73">
        <f t="shared" si="119"/>
        <v>33052.418767228563</v>
      </c>
      <c r="T251" s="73">
        <f t="shared" si="119"/>
        <v>1057.1117628538477</v>
      </c>
      <c r="U251" s="73">
        <f t="shared" si="119"/>
        <v>481.54969236555576</v>
      </c>
      <c r="V251" s="73">
        <f t="shared" si="119"/>
        <v>0</v>
      </c>
      <c r="W251" s="73">
        <f t="shared" si="119"/>
        <v>0</v>
      </c>
      <c r="X251" s="60">
        <f>SUM(X248:X250)</f>
        <v>0</v>
      </c>
      <c r="Y251" s="60">
        <f>SUM(Y248:Y250)</f>
        <v>0</v>
      </c>
      <c r="Z251" s="60">
        <f>SUM(Z248:Z250)</f>
        <v>0</v>
      </c>
      <c r="AA251" s="62">
        <f>SUM(G251:Z251)</f>
        <v>4308731.1725444542</v>
      </c>
      <c r="AB251" s="56" t="str">
        <f>IF(ABS(F251-AA251)&lt;0.01,"ok","err")</f>
        <v>ok</v>
      </c>
      <c r="AC251" s="62">
        <f t="shared" si="100"/>
        <v>0</v>
      </c>
    </row>
    <row r="252" spans="1:29">
      <c r="F252" s="76"/>
      <c r="G252" s="76"/>
      <c r="AC252" s="62">
        <f t="shared" si="100"/>
        <v>0</v>
      </c>
    </row>
    <row r="253" spans="1:29" ht="15">
      <c r="A253" s="63" t="s">
        <v>348</v>
      </c>
      <c r="F253" s="76"/>
      <c r="G253" s="76"/>
      <c r="AC253" s="62">
        <f t="shared" si="100"/>
        <v>0</v>
      </c>
    </row>
    <row r="254" spans="1:29">
      <c r="A254" s="66" t="s">
        <v>372</v>
      </c>
      <c r="C254" s="58" t="s">
        <v>99</v>
      </c>
      <c r="D254" s="58" t="s">
        <v>487</v>
      </c>
      <c r="E254" s="58" t="s">
        <v>1312</v>
      </c>
      <c r="F254" s="73">
        <f>VLOOKUP(C254,'Functional Assignment'!$C$2:$AP$780,'Functional Assignment'!$Q$2,)</f>
        <v>0</v>
      </c>
      <c r="G254" s="73">
        <f t="shared" ref="G254:Z254" si="120">IF(VLOOKUP($E254,$D$6:$AN$1131,3,)=0,0,(VLOOKUP($E254,$D$6:$AN$1131,G$2,)/VLOOKUP($E254,$D$6:$AN$1131,3,))*$F254)</f>
        <v>0</v>
      </c>
      <c r="H254" s="73">
        <f t="shared" si="120"/>
        <v>0</v>
      </c>
      <c r="I254" s="73">
        <f t="shared" si="120"/>
        <v>0</v>
      </c>
      <c r="J254" s="73">
        <f t="shared" si="120"/>
        <v>0</v>
      </c>
      <c r="K254" s="73">
        <f t="shared" si="120"/>
        <v>0</v>
      </c>
      <c r="L254" s="73">
        <f t="shared" si="120"/>
        <v>0</v>
      </c>
      <c r="M254" s="73">
        <f t="shared" si="120"/>
        <v>0</v>
      </c>
      <c r="N254" s="73">
        <f t="shared" si="120"/>
        <v>0</v>
      </c>
      <c r="O254" s="73">
        <f t="shared" si="120"/>
        <v>0</v>
      </c>
      <c r="P254" s="73">
        <f t="shared" si="120"/>
        <v>0</v>
      </c>
      <c r="Q254" s="73">
        <f t="shared" si="120"/>
        <v>0</v>
      </c>
      <c r="R254" s="73">
        <f t="shared" si="120"/>
        <v>0</v>
      </c>
      <c r="S254" s="73">
        <f t="shared" si="120"/>
        <v>0</v>
      </c>
      <c r="T254" s="73">
        <f t="shared" si="120"/>
        <v>0</v>
      </c>
      <c r="U254" s="73">
        <f t="shared" si="120"/>
        <v>0</v>
      </c>
      <c r="V254" s="73">
        <f t="shared" si="120"/>
        <v>0</v>
      </c>
      <c r="W254" s="73">
        <f t="shared" si="120"/>
        <v>0</v>
      </c>
      <c r="X254" s="60">
        <f t="shared" si="120"/>
        <v>0</v>
      </c>
      <c r="Y254" s="60">
        <f t="shared" si="120"/>
        <v>0</v>
      </c>
      <c r="Z254" s="60">
        <f t="shared" si="120"/>
        <v>0</v>
      </c>
      <c r="AA254" s="62">
        <f>SUM(G254:Z254)</f>
        <v>0</v>
      </c>
      <c r="AB254" s="56" t="str">
        <f>IF(ABS(F254-AA254)&lt;0.01,"ok","err")</f>
        <v>ok</v>
      </c>
      <c r="AC254" s="62">
        <f t="shared" si="100"/>
        <v>0</v>
      </c>
    </row>
    <row r="255" spans="1:29">
      <c r="F255" s="76"/>
      <c r="AC255" s="62">
        <f t="shared" si="100"/>
        <v>0</v>
      </c>
    </row>
    <row r="256" spans="1:29" ht="15">
      <c r="A256" s="63" t="s">
        <v>349</v>
      </c>
      <c r="F256" s="76"/>
      <c r="G256" s="76"/>
      <c r="AC256" s="62">
        <f t="shared" si="100"/>
        <v>0</v>
      </c>
    </row>
    <row r="257" spans="1:29">
      <c r="A257" s="66" t="s">
        <v>374</v>
      </c>
      <c r="C257" s="58" t="s">
        <v>99</v>
      </c>
      <c r="D257" s="58" t="s">
        <v>488</v>
      </c>
      <c r="E257" s="58" t="s">
        <v>1312</v>
      </c>
      <c r="F257" s="73">
        <f>VLOOKUP(C257,'Functional Assignment'!$C$2:$AP$780,'Functional Assignment'!$R$2,)</f>
        <v>2685252.4144103993</v>
      </c>
      <c r="G257" s="73">
        <f t="shared" ref="G257:Z257" si="121">IF(VLOOKUP($E257,$D$6:$AN$1131,3,)=0,0,(VLOOKUP($E257,$D$6:$AN$1131,G$2,)/VLOOKUP($E257,$D$6:$AN$1131,3,))*$F257)</f>
        <v>1288379.5592442695</v>
      </c>
      <c r="H257" s="73">
        <f t="shared" si="121"/>
        <v>370856.46978245134</v>
      </c>
      <c r="I257" s="73">
        <f t="shared" si="121"/>
        <v>38308.753289583445</v>
      </c>
      <c r="J257" s="73">
        <f t="shared" si="121"/>
        <v>32950.922083203455</v>
      </c>
      <c r="K257" s="73">
        <f t="shared" si="121"/>
        <v>345546.81055842631</v>
      </c>
      <c r="L257" s="73">
        <f t="shared" si="121"/>
        <v>0</v>
      </c>
      <c r="M257" s="73">
        <f t="shared" si="121"/>
        <v>0</v>
      </c>
      <c r="N257" s="73">
        <f t="shared" si="121"/>
        <v>347911.37840745115</v>
      </c>
      <c r="O257" s="73">
        <f t="shared" si="121"/>
        <v>205164.39514684887</v>
      </c>
      <c r="P257" s="73">
        <f t="shared" si="121"/>
        <v>0</v>
      </c>
      <c r="Q257" s="73">
        <f t="shared" si="121"/>
        <v>21569.161125251168</v>
      </c>
      <c r="R257" s="73">
        <f t="shared" si="121"/>
        <v>11289.609251849948</v>
      </c>
      <c r="S257" s="73">
        <f t="shared" si="121"/>
        <v>22240.033924672996</v>
      </c>
      <c r="T257" s="73">
        <f t="shared" si="121"/>
        <v>711.30048404659544</v>
      </c>
      <c r="U257" s="73">
        <f t="shared" si="121"/>
        <v>324.02111234426337</v>
      </c>
      <c r="V257" s="73">
        <f t="shared" si="121"/>
        <v>0</v>
      </c>
      <c r="W257" s="73">
        <f t="shared" si="121"/>
        <v>0</v>
      </c>
      <c r="X257" s="60">
        <f t="shared" si="121"/>
        <v>0</v>
      </c>
      <c r="Y257" s="60">
        <f t="shared" si="121"/>
        <v>0</v>
      </c>
      <c r="Z257" s="60">
        <f t="shared" si="121"/>
        <v>0</v>
      </c>
      <c r="AA257" s="62">
        <f>SUM(G257:Z257)</f>
        <v>2685252.4144103997</v>
      </c>
      <c r="AB257" s="56" t="str">
        <f>IF(ABS(F257-AA257)&lt;0.01,"ok","err")</f>
        <v>ok</v>
      </c>
      <c r="AC257" s="62">
        <f t="shared" si="100"/>
        <v>0</v>
      </c>
    </row>
    <row r="258" spans="1:29">
      <c r="F258" s="76"/>
      <c r="AC258" s="62">
        <f t="shared" si="100"/>
        <v>0</v>
      </c>
    </row>
    <row r="259" spans="1:29" ht="15">
      <c r="A259" s="63" t="s">
        <v>373</v>
      </c>
      <c r="F259" s="76"/>
      <c r="AC259" s="62">
        <f t="shared" si="100"/>
        <v>0</v>
      </c>
    </row>
    <row r="260" spans="1:29">
      <c r="A260" s="66" t="s">
        <v>623</v>
      </c>
      <c r="C260" s="58" t="s">
        <v>99</v>
      </c>
      <c r="D260" s="58" t="s">
        <v>489</v>
      </c>
      <c r="E260" s="58" t="s">
        <v>1312</v>
      </c>
      <c r="F260" s="73">
        <f>VLOOKUP(C260,'Functional Assignment'!$C$2:$AP$780,'Functional Assignment'!$S$2,)</f>
        <v>0</v>
      </c>
      <c r="G260" s="73">
        <f t="shared" ref="G260:P264" si="122">IF(VLOOKUP($E260,$D$6:$AN$1131,3,)=0,0,(VLOOKUP($E260,$D$6:$AN$1131,G$2,)/VLOOKUP($E260,$D$6:$AN$1131,3,))*$F260)</f>
        <v>0</v>
      </c>
      <c r="H260" s="73">
        <f t="shared" si="122"/>
        <v>0</v>
      </c>
      <c r="I260" s="73">
        <f t="shared" si="122"/>
        <v>0</v>
      </c>
      <c r="J260" s="73">
        <f t="shared" si="122"/>
        <v>0</v>
      </c>
      <c r="K260" s="73">
        <f t="shared" si="122"/>
        <v>0</v>
      </c>
      <c r="L260" s="73">
        <f t="shared" si="122"/>
        <v>0</v>
      </c>
      <c r="M260" s="73">
        <f t="shared" si="122"/>
        <v>0</v>
      </c>
      <c r="N260" s="73">
        <f t="shared" si="122"/>
        <v>0</v>
      </c>
      <c r="O260" s="73">
        <f t="shared" si="122"/>
        <v>0</v>
      </c>
      <c r="P260" s="73">
        <f t="shared" si="122"/>
        <v>0</v>
      </c>
      <c r="Q260" s="73">
        <f t="shared" ref="Q260:Z264" si="123">IF(VLOOKUP($E260,$D$6:$AN$1131,3,)=0,0,(VLOOKUP($E260,$D$6:$AN$1131,Q$2,)/VLOOKUP($E260,$D$6:$AN$1131,3,))*$F260)</f>
        <v>0</v>
      </c>
      <c r="R260" s="73">
        <f t="shared" si="123"/>
        <v>0</v>
      </c>
      <c r="S260" s="73">
        <f t="shared" si="123"/>
        <v>0</v>
      </c>
      <c r="T260" s="73">
        <f t="shared" si="123"/>
        <v>0</v>
      </c>
      <c r="U260" s="73">
        <f t="shared" si="123"/>
        <v>0</v>
      </c>
      <c r="V260" s="73">
        <f t="shared" si="123"/>
        <v>0</v>
      </c>
      <c r="W260" s="73">
        <f t="shared" si="123"/>
        <v>0</v>
      </c>
      <c r="X260" s="60">
        <f t="shared" si="123"/>
        <v>0</v>
      </c>
      <c r="Y260" s="60">
        <f t="shared" si="123"/>
        <v>0</v>
      </c>
      <c r="Z260" s="60">
        <f t="shared" si="123"/>
        <v>0</v>
      </c>
      <c r="AA260" s="62">
        <f t="shared" ref="AA260:AA265" si="124">SUM(G260:Z260)</f>
        <v>0</v>
      </c>
      <c r="AB260" s="56" t="str">
        <f t="shared" ref="AB260:AB265" si="125">IF(ABS(F260-AA260)&lt;0.01,"ok","err")</f>
        <v>ok</v>
      </c>
      <c r="AC260" s="62">
        <f t="shared" si="100"/>
        <v>0</v>
      </c>
    </row>
    <row r="261" spans="1:29">
      <c r="A261" s="66" t="s">
        <v>624</v>
      </c>
      <c r="C261" s="58" t="s">
        <v>99</v>
      </c>
      <c r="D261" s="58" t="s">
        <v>490</v>
      </c>
      <c r="E261" s="58" t="s">
        <v>1312</v>
      </c>
      <c r="F261" s="76">
        <f>VLOOKUP(C261,'Functional Assignment'!$C$2:$AP$780,'Functional Assignment'!$T$2,)</f>
        <v>2551846.5672994298</v>
      </c>
      <c r="G261" s="76">
        <f t="shared" si="122"/>
        <v>1224371.6598084252</v>
      </c>
      <c r="H261" s="76">
        <f t="shared" si="122"/>
        <v>352431.97410286189</v>
      </c>
      <c r="I261" s="76">
        <f t="shared" si="122"/>
        <v>36405.538658088866</v>
      </c>
      <c r="J261" s="76">
        <f t="shared" si="122"/>
        <v>31313.889508534867</v>
      </c>
      <c r="K261" s="76">
        <f t="shared" si="122"/>
        <v>328379.72238017683</v>
      </c>
      <c r="L261" s="76">
        <f t="shared" si="122"/>
        <v>0</v>
      </c>
      <c r="M261" s="76">
        <f t="shared" si="122"/>
        <v>0</v>
      </c>
      <c r="N261" s="76">
        <f t="shared" si="122"/>
        <v>330626.81629071542</v>
      </c>
      <c r="O261" s="76">
        <f t="shared" si="122"/>
        <v>194971.63643832176</v>
      </c>
      <c r="P261" s="76">
        <f t="shared" si="122"/>
        <v>0</v>
      </c>
      <c r="Q261" s="76">
        <f t="shared" si="123"/>
        <v>20497.585061881749</v>
      </c>
      <c r="R261" s="76">
        <f t="shared" si="123"/>
        <v>10728.730923350027</v>
      </c>
      <c r="S261" s="76">
        <f t="shared" si="123"/>
        <v>21135.12827424864</v>
      </c>
      <c r="T261" s="76">
        <f t="shared" si="123"/>
        <v>675.96241187302883</v>
      </c>
      <c r="U261" s="76">
        <f t="shared" si="123"/>
        <v>307.92344095138009</v>
      </c>
      <c r="V261" s="76">
        <f t="shared" si="123"/>
        <v>0</v>
      </c>
      <c r="W261" s="76">
        <f t="shared" si="123"/>
        <v>0</v>
      </c>
      <c r="X261" s="61">
        <f t="shared" si="123"/>
        <v>0</v>
      </c>
      <c r="Y261" s="61">
        <f t="shared" si="123"/>
        <v>0</v>
      </c>
      <c r="Z261" s="61">
        <f t="shared" si="123"/>
        <v>0</v>
      </c>
      <c r="AA261" s="61">
        <f t="shared" si="124"/>
        <v>2551846.5672994293</v>
      </c>
      <c r="AB261" s="56" t="str">
        <f t="shared" si="125"/>
        <v>ok</v>
      </c>
      <c r="AC261" s="62">
        <f t="shared" si="100"/>
        <v>0</v>
      </c>
    </row>
    <row r="262" spans="1:29">
      <c r="A262" s="66" t="s">
        <v>625</v>
      </c>
      <c r="C262" s="58" t="s">
        <v>99</v>
      </c>
      <c r="D262" s="58" t="s">
        <v>491</v>
      </c>
      <c r="E262" s="58" t="s">
        <v>698</v>
      </c>
      <c r="F262" s="76">
        <f>VLOOKUP(C262,'Functional Assignment'!$C$2:$AP$780,'Functional Assignment'!$U$2,)</f>
        <v>3857080.1674658395</v>
      </c>
      <c r="G262" s="76">
        <f t="shared" si="122"/>
        <v>3325239.8638034351</v>
      </c>
      <c r="H262" s="76">
        <f t="shared" si="122"/>
        <v>413128.50510183797</v>
      </c>
      <c r="I262" s="76">
        <f t="shared" si="122"/>
        <v>1105.0367866419613</v>
      </c>
      <c r="J262" s="76">
        <f t="shared" si="122"/>
        <v>657.54255072910087</v>
      </c>
      <c r="K262" s="76">
        <f t="shared" si="122"/>
        <v>24723.29548956663</v>
      </c>
      <c r="L262" s="76">
        <f t="shared" si="122"/>
        <v>0</v>
      </c>
      <c r="M262" s="76">
        <f t="shared" si="122"/>
        <v>0</v>
      </c>
      <c r="N262" s="76">
        <f t="shared" si="122"/>
        <v>963.48248752666871</v>
      </c>
      <c r="O262" s="76">
        <f t="shared" si="122"/>
        <v>2484.0496360877146</v>
      </c>
      <c r="P262" s="76">
        <f t="shared" si="122"/>
        <v>0</v>
      </c>
      <c r="Q262" s="76">
        <f t="shared" si="123"/>
        <v>9.1325354267930674</v>
      </c>
      <c r="R262" s="76">
        <f t="shared" si="123"/>
        <v>9.1325354267930674</v>
      </c>
      <c r="S262" s="76">
        <f t="shared" si="123"/>
        <v>87674.369549530515</v>
      </c>
      <c r="T262" s="76">
        <f t="shared" si="123"/>
        <v>167.42981615787289</v>
      </c>
      <c r="U262" s="76">
        <f t="shared" si="123"/>
        <v>918.32717347196967</v>
      </c>
      <c r="V262" s="76">
        <f t="shared" si="123"/>
        <v>0</v>
      </c>
      <c r="W262" s="76">
        <f t="shared" si="123"/>
        <v>0</v>
      </c>
      <c r="X262" s="61">
        <f t="shared" si="123"/>
        <v>0</v>
      </c>
      <c r="Y262" s="61">
        <f t="shared" si="123"/>
        <v>0</v>
      </c>
      <c r="Z262" s="61">
        <f t="shared" si="123"/>
        <v>0</v>
      </c>
      <c r="AA262" s="61">
        <f t="shared" si="124"/>
        <v>3857080.1674658395</v>
      </c>
      <c r="AB262" s="56" t="str">
        <f t="shared" si="125"/>
        <v>ok</v>
      </c>
      <c r="AC262" s="62">
        <f t="shared" si="100"/>
        <v>0</v>
      </c>
    </row>
    <row r="263" spans="1:29">
      <c r="A263" s="66" t="s">
        <v>626</v>
      </c>
      <c r="C263" s="58" t="s">
        <v>99</v>
      </c>
      <c r="D263" s="58" t="s">
        <v>492</v>
      </c>
      <c r="E263" s="58" t="s">
        <v>678</v>
      </c>
      <c r="F263" s="76">
        <f>VLOOKUP(C263,'Functional Assignment'!$C$2:$AP$780,'Functional Assignment'!$V$2,)</f>
        <v>833939.35306513414</v>
      </c>
      <c r="G263" s="76">
        <f t="shared" si="122"/>
        <v>699848.59222557826</v>
      </c>
      <c r="H263" s="76">
        <f t="shared" si="122"/>
        <v>128069.13583245403</v>
      </c>
      <c r="I263" s="76">
        <f t="shared" si="122"/>
        <v>0</v>
      </c>
      <c r="J263" s="76">
        <f t="shared" si="122"/>
        <v>0</v>
      </c>
      <c r="K263" s="76">
        <f t="shared" si="122"/>
        <v>0</v>
      </c>
      <c r="L263" s="76">
        <f t="shared" si="122"/>
        <v>0</v>
      </c>
      <c r="M263" s="76">
        <f t="shared" si="122"/>
        <v>0</v>
      </c>
      <c r="N263" s="76">
        <f t="shared" si="122"/>
        <v>0</v>
      </c>
      <c r="O263" s="76">
        <f t="shared" si="122"/>
        <v>0</v>
      </c>
      <c r="P263" s="76">
        <f t="shared" si="122"/>
        <v>0</v>
      </c>
      <c r="Q263" s="76">
        <f t="shared" si="123"/>
        <v>0</v>
      </c>
      <c r="R263" s="76">
        <f t="shared" si="123"/>
        <v>0</v>
      </c>
      <c r="S263" s="76">
        <f t="shared" si="123"/>
        <v>5753.7743867503295</v>
      </c>
      <c r="T263" s="76">
        <f t="shared" si="123"/>
        <v>184.02231400600655</v>
      </c>
      <c r="U263" s="76">
        <f t="shared" si="123"/>
        <v>83.828306345543751</v>
      </c>
      <c r="V263" s="76">
        <f t="shared" si="123"/>
        <v>0</v>
      </c>
      <c r="W263" s="76">
        <f t="shared" si="123"/>
        <v>0</v>
      </c>
      <c r="X263" s="61">
        <f t="shared" si="123"/>
        <v>0</v>
      </c>
      <c r="Y263" s="61">
        <f t="shared" si="123"/>
        <v>0</v>
      </c>
      <c r="Z263" s="61">
        <f t="shared" si="123"/>
        <v>0</v>
      </c>
      <c r="AA263" s="61">
        <f t="shared" si="124"/>
        <v>833939.35306513414</v>
      </c>
      <c r="AB263" s="56" t="str">
        <f t="shared" si="125"/>
        <v>ok</v>
      </c>
      <c r="AC263" s="62">
        <f t="shared" si="100"/>
        <v>0</v>
      </c>
    </row>
    <row r="264" spans="1:29">
      <c r="A264" s="66" t="s">
        <v>627</v>
      </c>
      <c r="C264" s="58" t="s">
        <v>99</v>
      </c>
      <c r="D264" s="58" t="s">
        <v>493</v>
      </c>
      <c r="E264" s="58" t="s">
        <v>697</v>
      </c>
      <c r="F264" s="76">
        <f>VLOOKUP(C264,'Functional Assignment'!$C$2:$AP$780,'Functional Assignment'!$W$2,)</f>
        <v>1230591.3174189094</v>
      </c>
      <c r="G264" s="76">
        <f t="shared" si="122"/>
        <v>1068903.260545586</v>
      </c>
      <c r="H264" s="76">
        <f t="shared" si="122"/>
        <v>132800.76752796394</v>
      </c>
      <c r="I264" s="76">
        <f t="shared" si="122"/>
        <v>355.21570552608785</v>
      </c>
      <c r="J264" s="76">
        <f t="shared" si="122"/>
        <v>0</v>
      </c>
      <c r="K264" s="76">
        <f t="shared" si="122"/>
        <v>0</v>
      </c>
      <c r="L264" s="76">
        <f t="shared" si="122"/>
        <v>0</v>
      </c>
      <c r="M264" s="76">
        <f t="shared" si="122"/>
        <v>0</v>
      </c>
      <c r="N264" s="76">
        <f t="shared" si="122"/>
        <v>0</v>
      </c>
      <c r="O264" s="76">
        <f t="shared" si="122"/>
        <v>0</v>
      </c>
      <c r="P264" s="76">
        <f t="shared" si="122"/>
        <v>0</v>
      </c>
      <c r="Q264" s="76">
        <f t="shared" si="123"/>
        <v>0</v>
      </c>
      <c r="R264" s="76">
        <f t="shared" si="123"/>
        <v>0</v>
      </c>
      <c r="S264" s="76">
        <f t="shared" si="123"/>
        <v>28183.05545350325</v>
      </c>
      <c r="T264" s="76">
        <f t="shared" si="123"/>
        <v>53.820561443346634</v>
      </c>
      <c r="U264" s="76">
        <f t="shared" si="123"/>
        <v>295.19762488623462</v>
      </c>
      <c r="V264" s="76">
        <f t="shared" si="123"/>
        <v>0</v>
      </c>
      <c r="W264" s="76">
        <f t="shared" si="123"/>
        <v>0</v>
      </c>
      <c r="X264" s="61">
        <f t="shared" si="123"/>
        <v>0</v>
      </c>
      <c r="Y264" s="61">
        <f t="shared" si="123"/>
        <v>0</v>
      </c>
      <c r="Z264" s="61">
        <f t="shared" si="123"/>
        <v>0</v>
      </c>
      <c r="AA264" s="61">
        <f t="shared" si="124"/>
        <v>1230591.3174189089</v>
      </c>
      <c r="AB264" s="56" t="str">
        <f t="shared" si="125"/>
        <v>ok</v>
      </c>
      <c r="AC264" s="62">
        <f t="shared" si="100"/>
        <v>0</v>
      </c>
    </row>
    <row r="265" spans="1:29">
      <c r="A265" s="58" t="s">
        <v>378</v>
      </c>
      <c r="D265" s="58" t="s">
        <v>494</v>
      </c>
      <c r="F265" s="73">
        <f>SUM(F260:F264)</f>
        <v>8473457.4052493125</v>
      </c>
      <c r="G265" s="73">
        <f t="shared" ref="G265:W265" si="126">SUM(G260:G264)</f>
        <v>6318363.3763830252</v>
      </c>
      <c r="H265" s="73">
        <f t="shared" si="126"/>
        <v>1026430.3825651179</v>
      </c>
      <c r="I265" s="73">
        <f t="shared" si="126"/>
        <v>37865.791150256919</v>
      </c>
      <c r="J265" s="73">
        <f t="shared" si="126"/>
        <v>31971.432059263967</v>
      </c>
      <c r="K265" s="73">
        <f t="shared" si="126"/>
        <v>353103.01786974346</v>
      </c>
      <c r="L265" s="73">
        <f t="shared" si="126"/>
        <v>0</v>
      </c>
      <c r="M265" s="73">
        <f t="shared" si="126"/>
        <v>0</v>
      </c>
      <c r="N265" s="73">
        <f t="shared" si="126"/>
        <v>331590.29877824208</v>
      </c>
      <c r="O265" s="73">
        <f>SUM(O260:O264)</f>
        <v>197455.68607440946</v>
      </c>
      <c r="P265" s="73">
        <f t="shared" si="126"/>
        <v>0</v>
      </c>
      <c r="Q265" s="73">
        <f t="shared" si="126"/>
        <v>20506.717597308543</v>
      </c>
      <c r="R265" s="73">
        <f t="shared" si="126"/>
        <v>10737.863458776821</v>
      </c>
      <c r="S265" s="73">
        <f t="shared" si="126"/>
        <v>142746.32766403272</v>
      </c>
      <c r="T265" s="73">
        <f t="shared" si="126"/>
        <v>1081.2351034802548</v>
      </c>
      <c r="U265" s="73">
        <f t="shared" si="126"/>
        <v>1605.2765456551283</v>
      </c>
      <c r="V265" s="73">
        <f t="shared" si="126"/>
        <v>0</v>
      </c>
      <c r="W265" s="73">
        <f t="shared" si="126"/>
        <v>0</v>
      </c>
      <c r="X265" s="60">
        <f>SUM(X260:X264)</f>
        <v>0</v>
      </c>
      <c r="Y265" s="60">
        <f>SUM(Y260:Y264)</f>
        <v>0</v>
      </c>
      <c r="Z265" s="60">
        <f>SUM(Z260:Z264)</f>
        <v>0</v>
      </c>
      <c r="AA265" s="62">
        <f t="shared" si="124"/>
        <v>8473457.4052493144</v>
      </c>
      <c r="AB265" s="56" t="str">
        <f t="shared" si="125"/>
        <v>ok</v>
      </c>
      <c r="AC265" s="62">
        <f t="shared" si="100"/>
        <v>0</v>
      </c>
    </row>
    <row r="266" spans="1:29">
      <c r="F266" s="76"/>
      <c r="AC266" s="62">
        <f t="shared" si="100"/>
        <v>0</v>
      </c>
    </row>
    <row r="267" spans="1:29" ht="15">
      <c r="A267" s="63" t="s">
        <v>634</v>
      </c>
      <c r="F267" s="76"/>
      <c r="AC267" s="62">
        <f t="shared" si="100"/>
        <v>0</v>
      </c>
    </row>
    <row r="268" spans="1:29">
      <c r="A268" s="66" t="s">
        <v>1090</v>
      </c>
      <c r="C268" s="58" t="s">
        <v>99</v>
      </c>
      <c r="D268" s="58" t="s">
        <v>495</v>
      </c>
      <c r="E268" s="58" t="s">
        <v>1283</v>
      </c>
      <c r="F268" s="73">
        <f>VLOOKUP(C268,'Functional Assignment'!$C$2:$AP$780,'Functional Assignment'!$X$2,)</f>
        <v>240840.52471813068</v>
      </c>
      <c r="G268" s="73">
        <f t="shared" ref="G268:P269" si="127">IF(VLOOKUP($E268,$D$6:$AN$1131,3,)=0,0,(VLOOKUP($E268,$D$6:$AN$1131,G$2,)/VLOOKUP($E268,$D$6:$AN$1131,3,))*$F268)</f>
        <v>167095.33220476023</v>
      </c>
      <c r="H268" s="73">
        <f t="shared" si="127"/>
        <v>30577.692139163155</v>
      </c>
      <c r="I268" s="73">
        <f t="shared" si="127"/>
        <v>2570.1780067012846</v>
      </c>
      <c r="J268" s="73">
        <f t="shared" si="127"/>
        <v>0</v>
      </c>
      <c r="K268" s="73">
        <f t="shared" si="127"/>
        <v>24454.232556199669</v>
      </c>
      <c r="L268" s="73">
        <f t="shared" si="127"/>
        <v>0</v>
      </c>
      <c r="M268" s="73">
        <f t="shared" si="127"/>
        <v>0</v>
      </c>
      <c r="N268" s="73">
        <f t="shared" si="127"/>
        <v>0</v>
      </c>
      <c r="O268" s="73">
        <f t="shared" si="127"/>
        <v>14705.371078781121</v>
      </c>
      <c r="P268" s="73">
        <f t="shared" si="127"/>
        <v>0</v>
      </c>
      <c r="Q268" s="73">
        <f t="shared" ref="Q268:Z269" si="128">IF(VLOOKUP($E268,$D$6:$AN$1131,3,)=0,0,(VLOOKUP($E268,$D$6:$AN$1131,Q$2,)/VLOOKUP($E268,$D$6:$AN$1131,3,))*$F268)</f>
        <v>0</v>
      </c>
      <c r="R268" s="73">
        <f t="shared" si="128"/>
        <v>0</v>
      </c>
      <c r="S268" s="73">
        <f t="shared" si="128"/>
        <v>1373.7669165381342</v>
      </c>
      <c r="T268" s="73">
        <f t="shared" si="128"/>
        <v>43.937031571553291</v>
      </c>
      <c r="U268" s="73">
        <f t="shared" si="128"/>
        <v>20.014784415621342</v>
      </c>
      <c r="V268" s="73">
        <f t="shared" si="128"/>
        <v>0</v>
      </c>
      <c r="W268" s="73">
        <f t="shared" si="128"/>
        <v>0</v>
      </c>
      <c r="X268" s="60">
        <f t="shared" si="128"/>
        <v>0</v>
      </c>
      <c r="Y268" s="60">
        <f t="shared" si="128"/>
        <v>0</v>
      </c>
      <c r="Z268" s="60">
        <f t="shared" si="128"/>
        <v>0</v>
      </c>
      <c r="AA268" s="62">
        <f>SUM(G268:Z268)</f>
        <v>240840.52471813073</v>
      </c>
      <c r="AB268" s="56" t="str">
        <f>IF(ABS(F268-AA268)&lt;0.01,"ok","err")</f>
        <v>ok</v>
      </c>
      <c r="AC268" s="62">
        <f t="shared" si="100"/>
        <v>0</v>
      </c>
    </row>
    <row r="269" spans="1:29">
      <c r="A269" s="66" t="s">
        <v>1093</v>
      </c>
      <c r="C269" s="58" t="s">
        <v>99</v>
      </c>
      <c r="D269" s="58" t="s">
        <v>496</v>
      </c>
      <c r="E269" s="58" t="s">
        <v>1281</v>
      </c>
      <c r="F269" s="76">
        <f>VLOOKUP(C269,'Functional Assignment'!$C$2:$AP$780,'Functional Assignment'!$Y$2,)</f>
        <v>168432.38792143884</v>
      </c>
      <c r="G269" s="76">
        <f t="shared" si="127"/>
        <v>145269.53167959335</v>
      </c>
      <c r="H269" s="76">
        <f t="shared" si="127"/>
        <v>18048.317389948796</v>
      </c>
      <c r="I269" s="76">
        <f t="shared" si="127"/>
        <v>48.275668240241487</v>
      </c>
      <c r="J269" s="76">
        <f t="shared" si="127"/>
        <v>0</v>
      </c>
      <c r="K269" s="76">
        <f t="shared" si="127"/>
        <v>1080.0849576119042</v>
      </c>
      <c r="L269" s="76">
        <f t="shared" si="127"/>
        <v>0</v>
      </c>
      <c r="M269" s="76">
        <f t="shared" si="127"/>
        <v>0</v>
      </c>
      <c r="N269" s="76">
        <f t="shared" si="127"/>
        <v>0</v>
      </c>
      <c r="O269" s="76">
        <f t="shared" si="127"/>
        <v>108.52051042434449</v>
      </c>
      <c r="P269" s="76">
        <f t="shared" si="127"/>
        <v>0</v>
      </c>
      <c r="Q269" s="76">
        <f t="shared" si="128"/>
        <v>0</v>
      </c>
      <c r="R269" s="76">
        <f t="shared" si="128"/>
        <v>0</v>
      </c>
      <c r="S269" s="76">
        <f t="shared" si="128"/>
        <v>3830.2243225834209</v>
      </c>
      <c r="T269" s="76">
        <f t="shared" si="128"/>
        <v>7.3144951879153757</v>
      </c>
      <c r="U269" s="76">
        <f t="shared" si="128"/>
        <v>40.118897848869189</v>
      </c>
      <c r="V269" s="76">
        <f t="shared" si="128"/>
        <v>0</v>
      </c>
      <c r="W269" s="76">
        <f t="shared" si="128"/>
        <v>0</v>
      </c>
      <c r="X269" s="61">
        <f t="shared" si="128"/>
        <v>0</v>
      </c>
      <c r="Y269" s="61">
        <f t="shared" si="128"/>
        <v>0</v>
      </c>
      <c r="Z269" s="61">
        <f t="shared" si="128"/>
        <v>0</v>
      </c>
      <c r="AA269" s="61">
        <f>SUM(G269:Z269)</f>
        <v>168432.38792143881</v>
      </c>
      <c r="AB269" s="56" t="str">
        <f>IF(ABS(F269-AA269)&lt;0.01,"ok","err")</f>
        <v>ok</v>
      </c>
      <c r="AC269" s="62">
        <f t="shared" si="100"/>
        <v>0</v>
      </c>
    </row>
    <row r="270" spans="1:29">
      <c r="A270" s="58" t="s">
        <v>712</v>
      </c>
      <c r="D270" s="58" t="s">
        <v>497</v>
      </c>
      <c r="F270" s="73">
        <f>F268+F269</f>
        <v>409272.91263956949</v>
      </c>
      <c r="G270" s="73">
        <f t="shared" ref="G270:W270" si="129">G268+G269</f>
        <v>312364.86388435354</v>
      </c>
      <c r="H270" s="73">
        <f t="shared" si="129"/>
        <v>48626.009529111951</v>
      </c>
      <c r="I270" s="73">
        <f t="shared" si="129"/>
        <v>2618.4536749415261</v>
      </c>
      <c r="J270" s="73">
        <f t="shared" si="129"/>
        <v>0</v>
      </c>
      <c r="K270" s="73">
        <f t="shared" si="129"/>
        <v>25534.317513811573</v>
      </c>
      <c r="L270" s="73">
        <f t="shared" si="129"/>
        <v>0</v>
      </c>
      <c r="M270" s="73">
        <f t="shared" si="129"/>
        <v>0</v>
      </c>
      <c r="N270" s="73">
        <f t="shared" si="129"/>
        <v>0</v>
      </c>
      <c r="O270" s="73">
        <f>O268+O269</f>
        <v>14813.891589205467</v>
      </c>
      <c r="P270" s="73">
        <f t="shared" si="129"/>
        <v>0</v>
      </c>
      <c r="Q270" s="73">
        <f t="shared" si="129"/>
        <v>0</v>
      </c>
      <c r="R270" s="73">
        <f t="shared" si="129"/>
        <v>0</v>
      </c>
      <c r="S270" s="73">
        <f t="shared" si="129"/>
        <v>5203.9912391215548</v>
      </c>
      <c r="T270" s="73">
        <f t="shared" si="129"/>
        <v>51.251526759468668</v>
      </c>
      <c r="U270" s="73">
        <f t="shared" si="129"/>
        <v>60.133682264490531</v>
      </c>
      <c r="V270" s="73">
        <f t="shared" si="129"/>
        <v>0</v>
      </c>
      <c r="W270" s="73">
        <f t="shared" si="129"/>
        <v>0</v>
      </c>
      <c r="X270" s="60">
        <f>X268+X269</f>
        <v>0</v>
      </c>
      <c r="Y270" s="60">
        <f>Y268+Y269</f>
        <v>0</v>
      </c>
      <c r="Z270" s="60">
        <f>Z268+Z269</f>
        <v>0</v>
      </c>
      <c r="AA270" s="62">
        <f>SUM(G270:Z270)</f>
        <v>409272.91263956955</v>
      </c>
      <c r="AB270" s="56" t="str">
        <f>IF(ABS(F270-AA270)&lt;0.01,"ok","err")</f>
        <v>ok</v>
      </c>
      <c r="AC270" s="62">
        <f t="shared" si="100"/>
        <v>0</v>
      </c>
    </row>
    <row r="271" spans="1:29">
      <c r="F271" s="76"/>
      <c r="AC271" s="62">
        <f t="shared" si="100"/>
        <v>0</v>
      </c>
    </row>
    <row r="272" spans="1:29" ht="15">
      <c r="A272" s="63" t="s">
        <v>354</v>
      </c>
      <c r="F272" s="76"/>
      <c r="AC272" s="62">
        <f t="shared" si="100"/>
        <v>0</v>
      </c>
    </row>
    <row r="273" spans="1:29">
      <c r="A273" s="66" t="s">
        <v>1093</v>
      </c>
      <c r="C273" s="58" t="s">
        <v>99</v>
      </c>
      <c r="D273" s="58" t="s">
        <v>498</v>
      </c>
      <c r="E273" s="58" t="s">
        <v>1095</v>
      </c>
      <c r="F273" s="73">
        <f>VLOOKUP(C273,'Functional Assignment'!$C$2:$AP$780,'Functional Assignment'!$Z$2,)</f>
        <v>62053.82936306145</v>
      </c>
      <c r="G273" s="73">
        <f t="shared" ref="G273:Z273" si="130">IF(VLOOKUP($E273,$D$6:$AN$1131,3,)=0,0,(VLOOKUP($E273,$D$6:$AN$1131,G$2,)/VLOOKUP($E273,$D$6:$AN$1131,3,))*$F273)</f>
        <v>47714.093143822334</v>
      </c>
      <c r="H273" s="73">
        <f t="shared" si="130"/>
        <v>12008.12290436637</v>
      </c>
      <c r="I273" s="73">
        <f t="shared" si="130"/>
        <v>66.495117007063612</v>
      </c>
      <c r="J273" s="73">
        <f t="shared" si="130"/>
        <v>0</v>
      </c>
      <c r="K273" s="73">
        <f t="shared" si="130"/>
        <v>2008.1063988808962</v>
      </c>
      <c r="L273" s="73">
        <f t="shared" si="130"/>
        <v>0</v>
      </c>
      <c r="M273" s="73">
        <f t="shared" si="130"/>
        <v>0</v>
      </c>
      <c r="N273" s="73">
        <f t="shared" si="130"/>
        <v>0</v>
      </c>
      <c r="O273" s="73">
        <f t="shared" si="130"/>
        <v>257.01179898478784</v>
      </c>
      <c r="P273" s="73">
        <f t="shared" si="130"/>
        <v>0</v>
      </c>
      <c r="Q273" s="73">
        <f t="shared" si="130"/>
        <v>0</v>
      </c>
      <c r="R273" s="73">
        <f t="shared" si="130"/>
        <v>0</v>
      </c>
      <c r="S273" s="73">
        <f t="shared" si="130"/>
        <v>0</v>
      </c>
      <c r="T273" s="73">
        <f t="shared" si="130"/>
        <v>0</v>
      </c>
      <c r="U273" s="73">
        <f t="shared" si="130"/>
        <v>0</v>
      </c>
      <c r="V273" s="73">
        <f t="shared" si="130"/>
        <v>0</v>
      </c>
      <c r="W273" s="73">
        <f t="shared" si="130"/>
        <v>0</v>
      </c>
      <c r="X273" s="60">
        <f t="shared" si="130"/>
        <v>0</v>
      </c>
      <c r="Y273" s="60">
        <f t="shared" si="130"/>
        <v>0</v>
      </c>
      <c r="Z273" s="60">
        <f t="shared" si="130"/>
        <v>0</v>
      </c>
      <c r="AA273" s="62">
        <f>SUM(G273:Z273)</f>
        <v>62053.82936306145</v>
      </c>
      <c r="AB273" s="56" t="str">
        <f>IF(ABS(F273-AA273)&lt;0.01,"ok","err")</f>
        <v>ok</v>
      </c>
      <c r="AC273" s="62">
        <f t="shared" si="100"/>
        <v>0</v>
      </c>
    </row>
    <row r="274" spans="1:29">
      <c r="F274" s="76"/>
      <c r="AC274" s="62">
        <f t="shared" ref="AC274:AC337" si="131">AA274-F274</f>
        <v>0</v>
      </c>
    </row>
    <row r="275" spans="1:29" ht="15">
      <c r="A275" s="63" t="s">
        <v>353</v>
      </c>
      <c r="F275" s="76"/>
      <c r="AC275" s="62">
        <f t="shared" si="131"/>
        <v>0</v>
      </c>
    </row>
    <row r="276" spans="1:29">
      <c r="A276" s="66" t="s">
        <v>1093</v>
      </c>
      <c r="C276" s="58" t="s">
        <v>99</v>
      </c>
      <c r="D276" s="58" t="s">
        <v>499</v>
      </c>
      <c r="E276" s="58" t="s">
        <v>1096</v>
      </c>
      <c r="F276" s="73">
        <f>VLOOKUP(C276,'Functional Assignment'!$C$2:$AP$780,'Functional Assignment'!$AA$2,)</f>
        <v>5681157.6240409669</v>
      </c>
      <c r="G276" s="73">
        <f t="shared" ref="G276:Z276" si="132">IF(VLOOKUP($E276,$D$6:$AN$1131,3,)=0,0,(VLOOKUP($E276,$D$6:$AN$1131,G$2,)/VLOOKUP($E276,$D$6:$AN$1131,3,))*$F276)</f>
        <v>3976276.6085282983</v>
      </c>
      <c r="H276" s="73">
        <f t="shared" si="132"/>
        <v>1169048.1467592192</v>
      </c>
      <c r="I276" s="73">
        <f t="shared" si="132"/>
        <v>13621.592092567922</v>
      </c>
      <c r="J276" s="73">
        <f t="shared" si="132"/>
        <v>45509.140172336876</v>
      </c>
      <c r="K276" s="73">
        <f t="shared" si="132"/>
        <v>301456.56085024268</v>
      </c>
      <c r="L276" s="73">
        <f t="shared" si="132"/>
        <v>0</v>
      </c>
      <c r="M276" s="73">
        <f t="shared" si="132"/>
        <v>0</v>
      </c>
      <c r="N276" s="73">
        <f t="shared" si="132"/>
        <v>71262.993011859231</v>
      </c>
      <c r="O276" s="73">
        <f t="shared" si="132"/>
        <v>32650.619784340717</v>
      </c>
      <c r="P276" s="73">
        <f t="shared" si="132"/>
        <v>58296.004643668639</v>
      </c>
      <c r="Q276" s="73">
        <f t="shared" si="132"/>
        <v>675.47860674748085</v>
      </c>
      <c r="R276" s="73">
        <f t="shared" si="132"/>
        <v>675.47860674748085</v>
      </c>
      <c r="S276" s="73">
        <f t="shared" si="132"/>
        <v>0</v>
      </c>
      <c r="T276" s="73">
        <f t="shared" si="132"/>
        <v>1801.8926752475859</v>
      </c>
      <c r="U276" s="73">
        <f t="shared" si="132"/>
        <v>9883.1083096913044</v>
      </c>
      <c r="V276" s="73">
        <f t="shared" si="132"/>
        <v>0</v>
      </c>
      <c r="W276" s="73">
        <f t="shared" si="132"/>
        <v>0</v>
      </c>
      <c r="X276" s="60">
        <f t="shared" si="132"/>
        <v>0</v>
      </c>
      <c r="Y276" s="60">
        <f t="shared" si="132"/>
        <v>0</v>
      </c>
      <c r="Z276" s="60">
        <f t="shared" si="132"/>
        <v>0</v>
      </c>
      <c r="AA276" s="62">
        <f>SUM(G276:Z276)</f>
        <v>5681157.6240409678</v>
      </c>
      <c r="AB276" s="56" t="str">
        <f>IF(ABS(F276-AA276)&lt;0.01,"ok","err")</f>
        <v>ok</v>
      </c>
      <c r="AC276" s="62">
        <f t="shared" si="131"/>
        <v>0</v>
      </c>
    </row>
    <row r="277" spans="1:29">
      <c r="F277" s="76"/>
      <c r="AC277" s="62">
        <f t="shared" si="131"/>
        <v>0</v>
      </c>
    </row>
    <row r="278" spans="1:29" ht="15">
      <c r="A278" s="63" t="s">
        <v>371</v>
      </c>
      <c r="F278" s="76"/>
      <c r="AC278" s="62">
        <f t="shared" si="131"/>
        <v>0</v>
      </c>
    </row>
    <row r="279" spans="1:29">
      <c r="A279" s="66" t="s">
        <v>1093</v>
      </c>
      <c r="C279" s="58" t="s">
        <v>99</v>
      </c>
      <c r="D279" s="58" t="s">
        <v>500</v>
      </c>
      <c r="E279" s="58" t="s">
        <v>1097</v>
      </c>
      <c r="F279" s="73">
        <f>VLOOKUP(C279,'Functional Assignment'!$C$2:$AP$780,'Functional Assignment'!$AB$2,)</f>
        <v>206476.61113584062</v>
      </c>
      <c r="G279" s="73">
        <f t="shared" ref="G279:Z279" si="133">IF(VLOOKUP($E279,$D$6:$AN$1131,3,)=0,0,(VLOOKUP($E279,$D$6:$AN$1131,G$2,)/VLOOKUP($E279,$D$6:$AN$1131,3,))*$F279)</f>
        <v>0</v>
      </c>
      <c r="H279" s="73">
        <f t="shared" si="133"/>
        <v>0</v>
      </c>
      <c r="I279" s="73">
        <f t="shared" si="133"/>
        <v>0</v>
      </c>
      <c r="J279" s="73">
        <f t="shared" si="133"/>
        <v>0</v>
      </c>
      <c r="K279" s="73">
        <f t="shared" si="133"/>
        <v>0</v>
      </c>
      <c r="L279" s="73">
        <f t="shared" si="133"/>
        <v>0</v>
      </c>
      <c r="M279" s="73">
        <f t="shared" si="133"/>
        <v>0</v>
      </c>
      <c r="N279" s="73">
        <f t="shared" si="133"/>
        <v>0</v>
      </c>
      <c r="O279" s="73">
        <f t="shared" si="133"/>
        <v>0</v>
      </c>
      <c r="P279" s="73">
        <f t="shared" si="133"/>
        <v>0</v>
      </c>
      <c r="Q279" s="73">
        <f t="shared" si="133"/>
        <v>0</v>
      </c>
      <c r="R279" s="73">
        <f t="shared" si="133"/>
        <v>0</v>
      </c>
      <c r="S279" s="73">
        <f t="shared" si="133"/>
        <v>206476.61113584062</v>
      </c>
      <c r="T279" s="73">
        <f t="shared" si="133"/>
        <v>0</v>
      </c>
      <c r="U279" s="73">
        <f t="shared" si="133"/>
        <v>0</v>
      </c>
      <c r="V279" s="73">
        <f t="shared" si="133"/>
        <v>0</v>
      </c>
      <c r="W279" s="73">
        <f t="shared" si="133"/>
        <v>0</v>
      </c>
      <c r="X279" s="60">
        <f t="shared" si="133"/>
        <v>0</v>
      </c>
      <c r="Y279" s="60">
        <f t="shared" si="133"/>
        <v>0</v>
      </c>
      <c r="Z279" s="60">
        <f t="shared" si="133"/>
        <v>0</v>
      </c>
      <c r="AA279" s="62">
        <f>SUM(G279:Z279)</f>
        <v>206476.61113584062</v>
      </c>
      <c r="AB279" s="56" t="str">
        <f>IF(ABS(F279-AA279)&lt;0.01,"ok","err")</f>
        <v>ok</v>
      </c>
      <c r="AC279" s="62">
        <f t="shared" si="131"/>
        <v>0</v>
      </c>
    </row>
    <row r="280" spans="1:29">
      <c r="F280" s="76"/>
      <c r="AC280" s="62">
        <f t="shared" si="131"/>
        <v>0</v>
      </c>
    </row>
    <row r="281" spans="1:29" ht="15">
      <c r="A281" s="63" t="s">
        <v>1025</v>
      </c>
      <c r="F281" s="76"/>
      <c r="AC281" s="62">
        <f t="shared" si="131"/>
        <v>0</v>
      </c>
    </row>
    <row r="282" spans="1:29">
      <c r="A282" s="66" t="s">
        <v>1093</v>
      </c>
      <c r="C282" s="58" t="s">
        <v>99</v>
      </c>
      <c r="D282" s="58" t="s">
        <v>501</v>
      </c>
      <c r="E282" s="58" t="s">
        <v>1098</v>
      </c>
      <c r="F282" s="73">
        <f>VLOOKUP(C282,'Functional Assignment'!$C$2:$AP$780,'Functional Assignment'!$AC$2,)</f>
        <v>5837418.0327426316</v>
      </c>
      <c r="G282" s="73">
        <f t="shared" ref="G282:Z282" si="134">IF(VLOOKUP($E282,$D$6:$AN$1131,3,)=0,0,(VLOOKUP($E282,$D$6:$AN$1131,G$2,)/VLOOKUP($E282,$D$6:$AN$1131,3,))*$F282)</f>
        <v>4349601.9836015003</v>
      </c>
      <c r="H282" s="73">
        <f t="shared" si="134"/>
        <v>1080790.9437353599</v>
      </c>
      <c r="I282" s="73">
        <f t="shared" si="134"/>
        <v>8182.9232316325315</v>
      </c>
      <c r="J282" s="73">
        <f t="shared" si="134"/>
        <v>4300.5143991061477</v>
      </c>
      <c r="K282" s="73">
        <f t="shared" si="134"/>
        <v>161697.35042750265</v>
      </c>
      <c r="L282" s="73">
        <f t="shared" si="134"/>
        <v>0</v>
      </c>
      <c r="M282" s="73">
        <f t="shared" si="134"/>
        <v>0</v>
      </c>
      <c r="N282" s="73">
        <f t="shared" si="134"/>
        <v>31507.240910117955</v>
      </c>
      <c r="O282" s="73">
        <f t="shared" si="134"/>
        <v>81231.93864978278</v>
      </c>
      <c r="P282" s="73">
        <f t="shared" si="134"/>
        <v>3882.4088325263829</v>
      </c>
      <c r="Q282" s="73">
        <f t="shared" si="134"/>
        <v>59.729366654252054</v>
      </c>
      <c r="R282" s="73">
        <f t="shared" si="134"/>
        <v>59.729366654252054</v>
      </c>
      <c r="S282" s="73">
        <f t="shared" si="134"/>
        <v>114683.03861468188</v>
      </c>
      <c r="T282" s="73">
        <f t="shared" si="134"/>
        <v>219.00767773225752</v>
      </c>
      <c r="U282" s="73">
        <f t="shared" si="134"/>
        <v>1201.2239293799578</v>
      </c>
      <c r="V282" s="73">
        <f t="shared" si="134"/>
        <v>0</v>
      </c>
      <c r="W282" s="73">
        <f t="shared" si="134"/>
        <v>0</v>
      </c>
      <c r="X282" s="60">
        <f t="shared" si="134"/>
        <v>0</v>
      </c>
      <c r="Y282" s="60">
        <f t="shared" si="134"/>
        <v>0</v>
      </c>
      <c r="Z282" s="60">
        <f t="shared" si="134"/>
        <v>0</v>
      </c>
      <c r="AA282" s="62">
        <f>SUM(G282:Z282)</f>
        <v>5837418.0327426316</v>
      </c>
      <c r="AB282" s="56" t="str">
        <f>IF(ABS(F282-AA282)&lt;0.01,"ok","err")</f>
        <v>ok</v>
      </c>
      <c r="AC282" s="62">
        <f t="shared" si="131"/>
        <v>0</v>
      </c>
    </row>
    <row r="283" spans="1:29">
      <c r="F283" s="76"/>
      <c r="AC283" s="62">
        <f t="shared" si="131"/>
        <v>0</v>
      </c>
    </row>
    <row r="284" spans="1:29" ht="15">
      <c r="A284" s="63" t="s">
        <v>351</v>
      </c>
      <c r="F284" s="76"/>
      <c r="AC284" s="62">
        <f t="shared" si="131"/>
        <v>0</v>
      </c>
    </row>
    <row r="285" spans="1:29">
      <c r="A285" s="66" t="s">
        <v>1093</v>
      </c>
      <c r="C285" s="58" t="s">
        <v>99</v>
      </c>
      <c r="D285" s="58" t="s">
        <v>502</v>
      </c>
      <c r="E285" s="58" t="s">
        <v>1098</v>
      </c>
      <c r="F285" s="73">
        <f>VLOOKUP(C285,'Functional Assignment'!$C$2:$AP$780,'Functional Assignment'!$AD$2,)</f>
        <v>1602599.2570132071</v>
      </c>
      <c r="G285" s="73">
        <f t="shared" ref="G285:Z285" si="135">IF(VLOOKUP($E285,$D$6:$AN$1131,3,)=0,0,(VLOOKUP($E285,$D$6:$AN$1131,G$2,)/VLOOKUP($E285,$D$6:$AN$1131,3,))*$F285)</f>
        <v>1194135.6380721396</v>
      </c>
      <c r="H285" s="73">
        <f t="shared" si="135"/>
        <v>296719.32928248739</v>
      </c>
      <c r="I285" s="73">
        <f t="shared" si="135"/>
        <v>2246.5320485277966</v>
      </c>
      <c r="J285" s="73">
        <f t="shared" si="135"/>
        <v>1180.6591787883312</v>
      </c>
      <c r="K285" s="73">
        <f t="shared" si="135"/>
        <v>44392.238520969586</v>
      </c>
      <c r="L285" s="73">
        <f t="shared" si="135"/>
        <v>0</v>
      </c>
      <c r="M285" s="73">
        <f t="shared" si="135"/>
        <v>0</v>
      </c>
      <c r="N285" s="73">
        <f t="shared" si="135"/>
        <v>8649.9682890395088</v>
      </c>
      <c r="O285" s="73">
        <f t="shared" si="135"/>
        <v>22301.340043779586</v>
      </c>
      <c r="P285" s="73">
        <f t="shared" si="135"/>
        <v>1065.8728697394656</v>
      </c>
      <c r="Q285" s="73">
        <f t="shared" si="135"/>
        <v>16.398044149837933</v>
      </c>
      <c r="R285" s="73">
        <f t="shared" si="135"/>
        <v>16.398044149837933</v>
      </c>
      <c r="S285" s="73">
        <f t="shared" si="135"/>
        <v>31484.973569651036</v>
      </c>
      <c r="T285" s="73">
        <f t="shared" si="135"/>
        <v>60.126161882739083</v>
      </c>
      <c r="U285" s="73">
        <f t="shared" si="135"/>
        <v>329.78288790229612</v>
      </c>
      <c r="V285" s="73">
        <f t="shared" si="135"/>
        <v>0</v>
      </c>
      <c r="W285" s="73">
        <f t="shared" si="135"/>
        <v>0</v>
      </c>
      <c r="X285" s="60">
        <f t="shared" si="135"/>
        <v>0</v>
      </c>
      <c r="Y285" s="60">
        <f t="shared" si="135"/>
        <v>0</v>
      </c>
      <c r="Z285" s="60">
        <f t="shared" si="135"/>
        <v>0</v>
      </c>
      <c r="AA285" s="62">
        <f>SUM(G285:Z285)</f>
        <v>1602599.2570132073</v>
      </c>
      <c r="AB285" s="56" t="str">
        <f>IF(ABS(F285-AA285)&lt;0.01,"ok","err")</f>
        <v>ok</v>
      </c>
      <c r="AC285" s="62">
        <f t="shared" si="131"/>
        <v>0</v>
      </c>
    </row>
    <row r="286" spans="1:29">
      <c r="F286" s="76"/>
      <c r="AC286" s="62">
        <f t="shared" si="131"/>
        <v>0</v>
      </c>
    </row>
    <row r="287" spans="1:29" ht="15">
      <c r="A287" s="63" t="s">
        <v>350</v>
      </c>
      <c r="F287" s="76"/>
      <c r="AC287" s="62">
        <f t="shared" si="131"/>
        <v>0</v>
      </c>
    </row>
    <row r="288" spans="1:29">
      <c r="A288" s="66" t="s">
        <v>1093</v>
      </c>
      <c r="C288" s="58" t="s">
        <v>99</v>
      </c>
      <c r="D288" s="58" t="s">
        <v>503</v>
      </c>
      <c r="E288" s="58" t="s">
        <v>1099</v>
      </c>
      <c r="F288" s="73">
        <f>VLOOKUP(C288,'Functional Assignment'!$C$2:$AP$780,'Functional Assignment'!$AE$2,)</f>
        <v>0</v>
      </c>
      <c r="G288" s="73">
        <f t="shared" ref="G288:Z288" si="136">IF(VLOOKUP($E288,$D$6:$AN$1131,3,)=0,0,(VLOOKUP($E288,$D$6:$AN$1131,G$2,)/VLOOKUP($E288,$D$6:$AN$1131,3,))*$F288)</f>
        <v>0</v>
      </c>
      <c r="H288" s="73">
        <f t="shared" si="136"/>
        <v>0</v>
      </c>
      <c r="I288" s="73">
        <f t="shared" si="136"/>
        <v>0</v>
      </c>
      <c r="J288" s="73">
        <f t="shared" si="136"/>
        <v>0</v>
      </c>
      <c r="K288" s="73">
        <f t="shared" si="136"/>
        <v>0</v>
      </c>
      <c r="L288" s="73">
        <f t="shared" si="136"/>
        <v>0</v>
      </c>
      <c r="M288" s="73">
        <f t="shared" si="136"/>
        <v>0</v>
      </c>
      <c r="N288" s="73">
        <f t="shared" si="136"/>
        <v>0</v>
      </c>
      <c r="O288" s="73">
        <f t="shared" si="136"/>
        <v>0</v>
      </c>
      <c r="P288" s="73">
        <f t="shared" si="136"/>
        <v>0</v>
      </c>
      <c r="Q288" s="73">
        <f t="shared" si="136"/>
        <v>0</v>
      </c>
      <c r="R288" s="73">
        <f t="shared" si="136"/>
        <v>0</v>
      </c>
      <c r="S288" s="73">
        <f t="shared" si="136"/>
        <v>0</v>
      </c>
      <c r="T288" s="73">
        <f t="shared" si="136"/>
        <v>0</v>
      </c>
      <c r="U288" s="73">
        <f t="shared" si="136"/>
        <v>0</v>
      </c>
      <c r="V288" s="73">
        <f t="shared" si="136"/>
        <v>0</v>
      </c>
      <c r="W288" s="73">
        <f t="shared" si="136"/>
        <v>0</v>
      </c>
      <c r="X288" s="60">
        <f t="shared" si="136"/>
        <v>0</v>
      </c>
      <c r="Y288" s="60">
        <f t="shared" si="136"/>
        <v>0</v>
      </c>
      <c r="Z288" s="60">
        <f t="shared" si="136"/>
        <v>0</v>
      </c>
      <c r="AA288" s="62">
        <f>SUM(G288:Z288)</f>
        <v>0</v>
      </c>
      <c r="AB288" s="56" t="str">
        <f>IF(ABS(F288-AA288)&lt;0.01,"ok","err")</f>
        <v>ok</v>
      </c>
      <c r="AC288" s="62">
        <f t="shared" si="131"/>
        <v>0</v>
      </c>
    </row>
    <row r="289" spans="1:29">
      <c r="F289" s="76"/>
      <c r="AC289" s="62">
        <f t="shared" si="131"/>
        <v>0</v>
      </c>
    </row>
    <row r="290" spans="1:29">
      <c r="A290" s="58" t="s">
        <v>922</v>
      </c>
      <c r="D290" s="58" t="s">
        <v>1108</v>
      </c>
      <c r="F290" s="73">
        <f>F245+F251+F254+F257+F265+F270+F273+F276+F279+F282+F285+F288</f>
        <v>71538724.159999996</v>
      </c>
      <c r="G290" s="73">
        <f t="shared" ref="G290:Z290" si="137">G245+G251+G254+G257+G265+G270+G273+G276+G279+G282+G285+G288</f>
        <v>36865215.958058052</v>
      </c>
      <c r="H290" s="73">
        <f t="shared" si="137"/>
        <v>9438065.3351613563</v>
      </c>
      <c r="I290" s="73">
        <f t="shared" si="137"/>
        <v>609600.58164785744</v>
      </c>
      <c r="J290" s="73">
        <f t="shared" si="137"/>
        <v>696726.4108365461</v>
      </c>
      <c r="K290" s="73">
        <f t="shared" si="137"/>
        <v>7778795.8686865112</v>
      </c>
      <c r="L290" s="73">
        <f t="shared" si="137"/>
        <v>0</v>
      </c>
      <c r="M290" s="73">
        <f t="shared" si="137"/>
        <v>0</v>
      </c>
      <c r="N290" s="73">
        <f t="shared" si="137"/>
        <v>7053167.1243429882</v>
      </c>
      <c r="O290" s="73">
        <f>O245+O251+O254+O257+O265+O270+O273+O276+O279+O282+O285+O288</f>
        <v>3946339.663068051</v>
      </c>
      <c r="P290" s="73">
        <f t="shared" si="137"/>
        <v>3756074.9208372128</v>
      </c>
      <c r="Q290" s="73">
        <f t="shared" si="137"/>
        <v>432016.86542659684</v>
      </c>
      <c r="R290" s="73">
        <f t="shared" si="137"/>
        <v>209945.01173832949</v>
      </c>
      <c r="S290" s="73">
        <f t="shared" si="137"/>
        <v>720029.01786581764</v>
      </c>
      <c r="T290" s="73">
        <f t="shared" si="137"/>
        <v>10330.950875696752</v>
      </c>
      <c r="U290" s="73">
        <f t="shared" si="137"/>
        <v>22416.451455006936</v>
      </c>
      <c r="V290" s="73">
        <f t="shared" si="137"/>
        <v>0</v>
      </c>
      <c r="W290" s="73">
        <f t="shared" si="137"/>
        <v>0</v>
      </c>
      <c r="X290" s="60">
        <f t="shared" si="137"/>
        <v>0</v>
      </c>
      <c r="Y290" s="60">
        <f t="shared" si="137"/>
        <v>0</v>
      </c>
      <c r="Z290" s="60">
        <f t="shared" si="137"/>
        <v>0</v>
      </c>
      <c r="AA290" s="62">
        <f>SUM(G290:Z290)</f>
        <v>71538724.160000041</v>
      </c>
      <c r="AB290" s="56" t="str">
        <f>IF(ABS(F290-AA290)&lt;0.01,"ok","err")</f>
        <v>ok</v>
      </c>
      <c r="AC290" s="62">
        <f t="shared" si="131"/>
        <v>0</v>
      </c>
    </row>
    <row r="291" spans="1:29">
      <c r="AC291" s="62">
        <f t="shared" si="131"/>
        <v>0</v>
      </c>
    </row>
    <row r="292" spans="1:29">
      <c r="AC292" s="62">
        <f t="shared" si="131"/>
        <v>0</v>
      </c>
    </row>
    <row r="293" spans="1:29" ht="15">
      <c r="A293" s="63" t="s">
        <v>1071</v>
      </c>
      <c r="AC293" s="62">
        <f t="shared" si="131"/>
        <v>0</v>
      </c>
    </row>
    <row r="294" spans="1:29">
      <c r="AC294" s="62">
        <f t="shared" si="131"/>
        <v>0</v>
      </c>
    </row>
    <row r="295" spans="1:29" ht="15">
      <c r="A295" s="63" t="s">
        <v>364</v>
      </c>
      <c r="AC295" s="62">
        <f t="shared" si="131"/>
        <v>0</v>
      </c>
    </row>
    <row r="296" spans="1:29">
      <c r="A296" s="66" t="s">
        <v>359</v>
      </c>
      <c r="C296" s="58" t="s">
        <v>1073</v>
      </c>
      <c r="D296" s="58" t="s">
        <v>504</v>
      </c>
      <c r="E296" s="58" t="s">
        <v>869</v>
      </c>
      <c r="F296" s="73">
        <f>VLOOKUP(C296,'Functional Assignment'!$C$2:$AP$780,'Functional Assignment'!$H$2,)</f>
        <v>28434165.889731288</v>
      </c>
      <c r="G296" s="73">
        <f t="shared" ref="G296:P301" si="138">IF(VLOOKUP($E296,$D$6:$AN$1131,3,)=0,0,(VLOOKUP($E296,$D$6:$AN$1131,G$2,)/VLOOKUP($E296,$D$6:$AN$1131,3,))*$F296)</f>
        <v>12826393.11755636</v>
      </c>
      <c r="H296" s="73">
        <f t="shared" si="138"/>
        <v>3240704.1641278486</v>
      </c>
      <c r="I296" s="73">
        <f t="shared" si="138"/>
        <v>293417.50599338138</v>
      </c>
      <c r="J296" s="73">
        <f t="shared" si="138"/>
        <v>327865.31993270485</v>
      </c>
      <c r="K296" s="73">
        <f t="shared" si="138"/>
        <v>3868897.4005556512</v>
      </c>
      <c r="L296" s="73">
        <f t="shared" si="138"/>
        <v>0</v>
      </c>
      <c r="M296" s="73">
        <f t="shared" si="138"/>
        <v>0</v>
      </c>
      <c r="N296" s="73">
        <f t="shared" si="138"/>
        <v>3429392.201395337</v>
      </c>
      <c r="O296" s="73">
        <f t="shared" si="138"/>
        <v>2174283.0364415869</v>
      </c>
      <c r="P296" s="73">
        <f t="shared" si="138"/>
        <v>1943681.0089203948</v>
      </c>
      <c r="Q296" s="73">
        <f t="shared" ref="Q296:Z301" si="139">IF(VLOOKUP($E296,$D$6:$AN$1131,3,)=0,0,(VLOOKUP($E296,$D$6:$AN$1131,Q$2,)/VLOOKUP($E296,$D$6:$AN$1131,3,))*$F296)</f>
        <v>222162.28565918494</v>
      </c>
      <c r="R296" s="73">
        <f t="shared" si="139"/>
        <v>95973.183285997642</v>
      </c>
      <c r="S296" s="73">
        <f t="shared" si="139"/>
        <v>6850.2001489556706</v>
      </c>
      <c r="T296" s="73">
        <f t="shared" si="139"/>
        <v>221.61788496675925</v>
      </c>
      <c r="U296" s="73">
        <f t="shared" si="139"/>
        <v>4324.8478289490158</v>
      </c>
      <c r="V296" s="73">
        <f t="shared" si="139"/>
        <v>0</v>
      </c>
      <c r="W296" s="73">
        <f t="shared" si="139"/>
        <v>0</v>
      </c>
      <c r="X296" s="60">
        <f t="shared" si="139"/>
        <v>0</v>
      </c>
      <c r="Y296" s="60">
        <f t="shared" si="139"/>
        <v>0</v>
      </c>
      <c r="Z296" s="60">
        <f t="shared" si="139"/>
        <v>0</v>
      </c>
      <c r="AA296" s="62">
        <f t="shared" ref="AA296:AA302" si="140">SUM(G296:Z296)</f>
        <v>28434165.889731318</v>
      </c>
      <c r="AB296" s="56" t="str">
        <f t="shared" ref="AB296:AB302" si="141">IF(ABS(F296-AA296)&lt;0.01,"ok","err")</f>
        <v>ok</v>
      </c>
      <c r="AC296" s="62">
        <f t="shared" si="131"/>
        <v>2.9802322387695313E-8</v>
      </c>
    </row>
    <row r="297" spans="1:29">
      <c r="A297" s="66" t="s">
        <v>1202</v>
      </c>
      <c r="C297" s="58" t="s">
        <v>1073</v>
      </c>
      <c r="D297" s="58" t="s">
        <v>505</v>
      </c>
      <c r="E297" s="58" t="s">
        <v>188</v>
      </c>
      <c r="F297" s="76">
        <f>VLOOKUP(C297,'Functional Assignment'!$C$2:$AP$780,'Functional Assignment'!$I$2,)</f>
        <v>29786588.490764581</v>
      </c>
      <c r="G297" s="76">
        <f t="shared" si="138"/>
        <v>13436458.628505133</v>
      </c>
      <c r="H297" s="76">
        <f t="shared" si="138"/>
        <v>3394842.730099007</v>
      </c>
      <c r="I297" s="76">
        <f t="shared" si="138"/>
        <v>307373.40919037227</v>
      </c>
      <c r="J297" s="76">
        <f t="shared" si="138"/>
        <v>343459.67464286485</v>
      </c>
      <c r="K297" s="76">
        <f t="shared" si="138"/>
        <v>4052914.906322544</v>
      </c>
      <c r="L297" s="76">
        <f t="shared" si="138"/>
        <v>0</v>
      </c>
      <c r="M297" s="76">
        <f t="shared" si="138"/>
        <v>0</v>
      </c>
      <c r="N297" s="76">
        <f t="shared" si="138"/>
        <v>3592505.3920182185</v>
      </c>
      <c r="O297" s="76">
        <f t="shared" si="138"/>
        <v>2277699.1004446759</v>
      </c>
      <c r="P297" s="76">
        <f t="shared" si="138"/>
        <v>2036128.8808170855</v>
      </c>
      <c r="Q297" s="76">
        <f t="shared" si="139"/>
        <v>232729.05583939279</v>
      </c>
      <c r="R297" s="76">
        <f t="shared" si="139"/>
        <v>100537.98404971437</v>
      </c>
      <c r="S297" s="76">
        <f t="shared" si="139"/>
        <v>7176.0182348097396</v>
      </c>
      <c r="T297" s="76">
        <f t="shared" si="139"/>
        <v>232.15876165660379</v>
      </c>
      <c r="U297" s="76">
        <f t="shared" si="139"/>
        <v>4530.5518391381356</v>
      </c>
      <c r="V297" s="76">
        <f t="shared" si="139"/>
        <v>0</v>
      </c>
      <c r="W297" s="76">
        <f t="shared" si="139"/>
        <v>0</v>
      </c>
      <c r="X297" s="61">
        <f t="shared" si="139"/>
        <v>0</v>
      </c>
      <c r="Y297" s="61">
        <f t="shared" si="139"/>
        <v>0</v>
      </c>
      <c r="Z297" s="61">
        <f t="shared" si="139"/>
        <v>0</v>
      </c>
      <c r="AA297" s="61">
        <f t="shared" si="140"/>
        <v>29786588.49076461</v>
      </c>
      <c r="AB297" s="56" t="str">
        <f t="shared" si="141"/>
        <v>ok</v>
      </c>
      <c r="AC297" s="62">
        <f t="shared" si="131"/>
        <v>2.9802322387695313E-8</v>
      </c>
    </row>
    <row r="298" spans="1:29">
      <c r="A298" s="66" t="s">
        <v>1203</v>
      </c>
      <c r="C298" s="58" t="s">
        <v>1073</v>
      </c>
      <c r="D298" s="58" t="s">
        <v>506</v>
      </c>
      <c r="E298" s="58" t="s">
        <v>191</v>
      </c>
      <c r="F298" s="76">
        <f>VLOOKUP(C298,'Functional Assignment'!$C$2:$AP$780,'Functional Assignment'!$J$2,)</f>
        <v>24484475.298417449</v>
      </c>
      <c r="G298" s="76">
        <f t="shared" si="138"/>
        <v>11044723.684615463</v>
      </c>
      <c r="H298" s="76">
        <f t="shared" si="138"/>
        <v>2790549.2766616452</v>
      </c>
      <c r="I298" s="76">
        <f t="shared" si="138"/>
        <v>252659.90588500755</v>
      </c>
      <c r="J298" s="76">
        <f t="shared" si="138"/>
        <v>282322.69440332474</v>
      </c>
      <c r="K298" s="76">
        <f t="shared" si="138"/>
        <v>3331482.3864844353</v>
      </c>
      <c r="L298" s="76">
        <f t="shared" si="138"/>
        <v>0</v>
      </c>
      <c r="M298" s="76">
        <f t="shared" si="138"/>
        <v>0</v>
      </c>
      <c r="N298" s="76">
        <f t="shared" si="138"/>
        <v>2953027.3182366621</v>
      </c>
      <c r="O298" s="76">
        <f t="shared" si="138"/>
        <v>1872260.9801171566</v>
      </c>
      <c r="P298" s="76">
        <f t="shared" si="138"/>
        <v>1673691.0741630427</v>
      </c>
      <c r="Q298" s="76">
        <f t="shared" si="139"/>
        <v>191302.49913280224</v>
      </c>
      <c r="R298" s="76">
        <f t="shared" si="139"/>
        <v>82641.883872708408</v>
      </c>
      <c r="S298" s="76">
        <f t="shared" si="139"/>
        <v>5898.6627913320408</v>
      </c>
      <c r="T298" s="76">
        <f t="shared" si="139"/>
        <v>190.83371923759341</v>
      </c>
      <c r="U298" s="76">
        <f t="shared" si="139"/>
        <v>3724.0983346572584</v>
      </c>
      <c r="V298" s="76">
        <f t="shared" si="139"/>
        <v>0</v>
      </c>
      <c r="W298" s="76">
        <f t="shared" si="139"/>
        <v>0</v>
      </c>
      <c r="X298" s="61">
        <f t="shared" si="139"/>
        <v>0</v>
      </c>
      <c r="Y298" s="61">
        <f t="shared" si="139"/>
        <v>0</v>
      </c>
      <c r="Z298" s="61">
        <f t="shared" si="139"/>
        <v>0</v>
      </c>
      <c r="AA298" s="61">
        <f t="shared" si="140"/>
        <v>24484475.298417475</v>
      </c>
      <c r="AB298" s="56" t="str">
        <f t="shared" si="141"/>
        <v>ok</v>
      </c>
      <c r="AC298" s="62">
        <f t="shared" si="131"/>
        <v>0</v>
      </c>
    </row>
    <row r="299" spans="1:29">
      <c r="A299" s="66" t="s">
        <v>1204</v>
      </c>
      <c r="C299" s="58" t="s">
        <v>1073</v>
      </c>
      <c r="D299" s="58" t="s">
        <v>507</v>
      </c>
      <c r="E299" s="58" t="s">
        <v>1091</v>
      </c>
      <c r="F299" s="76">
        <f>VLOOKUP(C299,'Functional Assignment'!$C$2:$AP$780,'Functional Assignment'!$K$2,)</f>
        <v>0</v>
      </c>
      <c r="G299" s="76">
        <f t="shared" si="138"/>
        <v>0</v>
      </c>
      <c r="H299" s="76">
        <f t="shared" si="138"/>
        <v>0</v>
      </c>
      <c r="I299" s="76">
        <f t="shared" si="138"/>
        <v>0</v>
      </c>
      <c r="J299" s="76">
        <f t="shared" si="138"/>
        <v>0</v>
      </c>
      <c r="K299" s="76">
        <f t="shared" si="138"/>
        <v>0</v>
      </c>
      <c r="L299" s="76">
        <f t="shared" si="138"/>
        <v>0</v>
      </c>
      <c r="M299" s="76">
        <f t="shared" si="138"/>
        <v>0</v>
      </c>
      <c r="N299" s="76">
        <f t="shared" si="138"/>
        <v>0</v>
      </c>
      <c r="O299" s="76">
        <f t="shared" si="138"/>
        <v>0</v>
      </c>
      <c r="P299" s="76">
        <f t="shared" si="138"/>
        <v>0</v>
      </c>
      <c r="Q299" s="76">
        <f t="shared" si="139"/>
        <v>0</v>
      </c>
      <c r="R299" s="76">
        <f t="shared" si="139"/>
        <v>0</v>
      </c>
      <c r="S299" s="76">
        <f t="shared" si="139"/>
        <v>0</v>
      </c>
      <c r="T299" s="76">
        <f t="shared" si="139"/>
        <v>0</v>
      </c>
      <c r="U299" s="76">
        <f t="shared" si="139"/>
        <v>0</v>
      </c>
      <c r="V299" s="76">
        <f t="shared" si="139"/>
        <v>0</v>
      </c>
      <c r="W299" s="76">
        <f t="shared" si="139"/>
        <v>0</v>
      </c>
      <c r="X299" s="61">
        <f t="shared" si="139"/>
        <v>0</v>
      </c>
      <c r="Y299" s="61">
        <f t="shared" si="139"/>
        <v>0</v>
      </c>
      <c r="Z299" s="61">
        <f t="shared" si="139"/>
        <v>0</v>
      </c>
      <c r="AA299" s="61">
        <f t="shared" si="140"/>
        <v>0</v>
      </c>
      <c r="AB299" s="56" t="str">
        <f t="shared" si="141"/>
        <v>ok</v>
      </c>
      <c r="AC299" s="62">
        <f t="shared" si="131"/>
        <v>0</v>
      </c>
    </row>
    <row r="300" spans="1:29">
      <c r="A300" s="66" t="s">
        <v>1205</v>
      </c>
      <c r="C300" s="58" t="s">
        <v>1073</v>
      </c>
      <c r="D300" s="58" t="s">
        <v>508</v>
      </c>
      <c r="E300" s="58" t="s">
        <v>1091</v>
      </c>
      <c r="F300" s="76">
        <f>VLOOKUP(C300,'Functional Assignment'!$C$2:$AP$780,'Functional Assignment'!$L$2,)</f>
        <v>0</v>
      </c>
      <c r="G300" s="76">
        <f t="shared" si="138"/>
        <v>0</v>
      </c>
      <c r="H300" s="76">
        <f t="shared" si="138"/>
        <v>0</v>
      </c>
      <c r="I300" s="76">
        <f t="shared" si="138"/>
        <v>0</v>
      </c>
      <c r="J300" s="76">
        <f t="shared" si="138"/>
        <v>0</v>
      </c>
      <c r="K300" s="76">
        <f t="shared" si="138"/>
        <v>0</v>
      </c>
      <c r="L300" s="76">
        <f t="shared" si="138"/>
        <v>0</v>
      </c>
      <c r="M300" s="76">
        <f t="shared" si="138"/>
        <v>0</v>
      </c>
      <c r="N300" s="76">
        <f t="shared" si="138"/>
        <v>0</v>
      </c>
      <c r="O300" s="76">
        <f t="shared" si="138"/>
        <v>0</v>
      </c>
      <c r="P300" s="76">
        <f t="shared" si="138"/>
        <v>0</v>
      </c>
      <c r="Q300" s="76">
        <f t="shared" si="139"/>
        <v>0</v>
      </c>
      <c r="R300" s="76">
        <f t="shared" si="139"/>
        <v>0</v>
      </c>
      <c r="S300" s="76">
        <f t="shared" si="139"/>
        <v>0</v>
      </c>
      <c r="T300" s="76">
        <f t="shared" si="139"/>
        <v>0</v>
      </c>
      <c r="U300" s="76">
        <f t="shared" si="139"/>
        <v>0</v>
      </c>
      <c r="V300" s="76">
        <f t="shared" si="139"/>
        <v>0</v>
      </c>
      <c r="W300" s="76">
        <f t="shared" si="139"/>
        <v>0</v>
      </c>
      <c r="X300" s="61">
        <f t="shared" si="139"/>
        <v>0</v>
      </c>
      <c r="Y300" s="61">
        <f t="shared" si="139"/>
        <v>0</v>
      </c>
      <c r="Z300" s="61">
        <f t="shared" si="139"/>
        <v>0</v>
      </c>
      <c r="AA300" s="61">
        <f t="shared" si="140"/>
        <v>0</v>
      </c>
      <c r="AB300" s="56" t="str">
        <f t="shared" si="141"/>
        <v>ok</v>
      </c>
      <c r="AC300" s="62">
        <f t="shared" si="131"/>
        <v>0</v>
      </c>
    </row>
    <row r="301" spans="1:29">
      <c r="A301" s="66" t="s">
        <v>1205</v>
      </c>
      <c r="C301" s="58" t="s">
        <v>1073</v>
      </c>
      <c r="D301" s="58" t="s">
        <v>509</v>
      </c>
      <c r="E301" s="58" t="s">
        <v>1091</v>
      </c>
      <c r="F301" s="76">
        <f>VLOOKUP(C301,'Functional Assignment'!$C$2:$AP$780,'Functional Assignment'!$M$2,)</f>
        <v>0</v>
      </c>
      <c r="G301" s="76">
        <f t="shared" si="138"/>
        <v>0</v>
      </c>
      <c r="H301" s="76">
        <f t="shared" si="138"/>
        <v>0</v>
      </c>
      <c r="I301" s="76">
        <f t="shared" si="138"/>
        <v>0</v>
      </c>
      <c r="J301" s="76">
        <f t="shared" si="138"/>
        <v>0</v>
      </c>
      <c r="K301" s="76">
        <f t="shared" si="138"/>
        <v>0</v>
      </c>
      <c r="L301" s="76">
        <f t="shared" si="138"/>
        <v>0</v>
      </c>
      <c r="M301" s="76">
        <f t="shared" si="138"/>
        <v>0</v>
      </c>
      <c r="N301" s="76">
        <f t="shared" si="138"/>
        <v>0</v>
      </c>
      <c r="O301" s="76">
        <f t="shared" si="138"/>
        <v>0</v>
      </c>
      <c r="P301" s="76">
        <f t="shared" si="138"/>
        <v>0</v>
      </c>
      <c r="Q301" s="76">
        <f t="shared" si="139"/>
        <v>0</v>
      </c>
      <c r="R301" s="76">
        <f t="shared" si="139"/>
        <v>0</v>
      </c>
      <c r="S301" s="76">
        <f t="shared" si="139"/>
        <v>0</v>
      </c>
      <c r="T301" s="76">
        <f t="shared" si="139"/>
        <v>0</v>
      </c>
      <c r="U301" s="76">
        <f t="shared" si="139"/>
        <v>0</v>
      </c>
      <c r="V301" s="76">
        <f t="shared" si="139"/>
        <v>0</v>
      </c>
      <c r="W301" s="76">
        <f t="shared" si="139"/>
        <v>0</v>
      </c>
      <c r="X301" s="61">
        <f t="shared" si="139"/>
        <v>0</v>
      </c>
      <c r="Y301" s="61">
        <f t="shared" si="139"/>
        <v>0</v>
      </c>
      <c r="Z301" s="61">
        <f t="shared" si="139"/>
        <v>0</v>
      </c>
      <c r="AA301" s="61">
        <f t="shared" si="140"/>
        <v>0</v>
      </c>
      <c r="AB301" s="56" t="str">
        <f t="shared" si="141"/>
        <v>ok</v>
      </c>
      <c r="AC301" s="62">
        <f t="shared" si="131"/>
        <v>0</v>
      </c>
    </row>
    <row r="302" spans="1:29">
      <c r="A302" s="58" t="s">
        <v>387</v>
      </c>
      <c r="D302" s="58" t="s">
        <v>510</v>
      </c>
      <c r="F302" s="73">
        <f>SUM(F296:F301)</f>
        <v>82705229.678913325</v>
      </c>
      <c r="G302" s="73">
        <f t="shared" ref="G302:P302" si="142">SUM(G296:G301)</f>
        <v>37307575.430676952</v>
      </c>
      <c r="H302" s="73">
        <f t="shared" si="142"/>
        <v>9426096.1708885003</v>
      </c>
      <c r="I302" s="73">
        <f t="shared" si="142"/>
        <v>853450.82106876129</v>
      </c>
      <c r="J302" s="73">
        <f t="shared" si="142"/>
        <v>953647.68897889438</v>
      </c>
      <c r="K302" s="73">
        <f t="shared" si="142"/>
        <v>11253294.693362631</v>
      </c>
      <c r="L302" s="73">
        <f t="shared" si="142"/>
        <v>0</v>
      </c>
      <c r="M302" s="73">
        <f t="shared" si="142"/>
        <v>0</v>
      </c>
      <c r="N302" s="73">
        <f t="shared" si="142"/>
        <v>9974924.9116502181</v>
      </c>
      <c r="O302" s="73">
        <f>SUM(O296:O301)</f>
        <v>6324243.1170034204</v>
      </c>
      <c r="P302" s="73">
        <f t="shared" si="142"/>
        <v>5653500.9639005233</v>
      </c>
      <c r="Q302" s="73">
        <f t="shared" ref="Q302:W302" si="143">SUM(Q296:Q301)</f>
        <v>646193.84063137998</v>
      </c>
      <c r="R302" s="73">
        <f t="shared" si="143"/>
        <v>279153.05120842042</v>
      </c>
      <c r="S302" s="73">
        <f t="shared" si="143"/>
        <v>19924.881175097449</v>
      </c>
      <c r="T302" s="73">
        <f t="shared" si="143"/>
        <v>644.61036586095645</v>
      </c>
      <c r="U302" s="73">
        <f t="shared" si="143"/>
        <v>12579.498002744411</v>
      </c>
      <c r="V302" s="73">
        <f t="shared" si="143"/>
        <v>0</v>
      </c>
      <c r="W302" s="73">
        <f t="shared" si="143"/>
        <v>0</v>
      </c>
      <c r="X302" s="60">
        <f>SUM(X296:X301)</f>
        <v>0</v>
      </c>
      <c r="Y302" s="60">
        <f>SUM(Y296:Y301)</f>
        <v>0</v>
      </c>
      <c r="Z302" s="60">
        <f>SUM(Z296:Z301)</f>
        <v>0</v>
      </c>
      <c r="AA302" s="62">
        <f t="shared" si="140"/>
        <v>82705229.678913414</v>
      </c>
      <c r="AB302" s="56" t="str">
        <f t="shared" si="141"/>
        <v>ok</v>
      </c>
      <c r="AC302" s="62">
        <f t="shared" si="131"/>
        <v>0</v>
      </c>
    </row>
    <row r="303" spans="1:29">
      <c r="F303" s="76"/>
      <c r="G303" s="76"/>
      <c r="AC303" s="62">
        <f t="shared" si="131"/>
        <v>0</v>
      </c>
    </row>
    <row r="304" spans="1:29" ht="15">
      <c r="A304" s="63" t="s">
        <v>1131</v>
      </c>
      <c r="F304" s="76"/>
      <c r="G304" s="76"/>
      <c r="AC304" s="62">
        <f t="shared" si="131"/>
        <v>0</v>
      </c>
    </row>
    <row r="305" spans="1:29">
      <c r="A305" s="66" t="s">
        <v>1307</v>
      </c>
      <c r="C305" s="58" t="s">
        <v>1073</v>
      </c>
      <c r="D305" s="58" t="s">
        <v>511</v>
      </c>
      <c r="E305" s="58" t="s">
        <v>1311</v>
      </c>
      <c r="F305" s="73">
        <f>VLOOKUP(C305,'Functional Assignment'!$C$2:$AP$780,'Functional Assignment'!$N$2,)</f>
        <v>11770778.332659373</v>
      </c>
      <c r="G305" s="73">
        <f t="shared" ref="G305:P307" si="144">IF(VLOOKUP($E305,$D$6:$AN$1131,3,)=0,0,(VLOOKUP($E305,$D$6:$AN$1131,G$2,)/VLOOKUP($E305,$D$6:$AN$1131,3,))*$F305)</f>
        <v>5230791.5018595681</v>
      </c>
      <c r="H305" s="73">
        <f t="shared" si="144"/>
        <v>1505668.7733276098</v>
      </c>
      <c r="I305" s="73">
        <f t="shared" si="144"/>
        <v>155532.66094312191</v>
      </c>
      <c r="J305" s="73">
        <f t="shared" si="144"/>
        <v>133779.9889594329</v>
      </c>
      <c r="K305" s="73">
        <f t="shared" si="144"/>
        <v>1402912.1365631705</v>
      </c>
      <c r="L305" s="73">
        <f t="shared" si="144"/>
        <v>0</v>
      </c>
      <c r="M305" s="73">
        <f t="shared" si="144"/>
        <v>0</v>
      </c>
      <c r="N305" s="73">
        <f t="shared" si="144"/>
        <v>1412512.2278728345</v>
      </c>
      <c r="O305" s="73">
        <f t="shared" si="144"/>
        <v>832962.74527033838</v>
      </c>
      <c r="P305" s="73">
        <f t="shared" si="144"/>
        <v>868715.03239650407</v>
      </c>
      <c r="Q305" s="73">
        <f t="shared" ref="Q305:Z307" si="145">IF(VLOOKUP($E305,$D$6:$AN$1131,3,)=0,0,(VLOOKUP($E305,$D$6:$AN$1131,Q$2,)/VLOOKUP($E305,$D$6:$AN$1131,3,))*$F305)</f>
        <v>87570.30015470217</v>
      </c>
      <c r="R305" s="73">
        <f t="shared" si="145"/>
        <v>45835.554988571217</v>
      </c>
      <c r="S305" s="73">
        <f t="shared" si="145"/>
        <v>90294.028354878552</v>
      </c>
      <c r="T305" s="73">
        <f t="shared" si="145"/>
        <v>2887.8636738089626</v>
      </c>
      <c r="U305" s="73">
        <f t="shared" si="145"/>
        <v>1315.5182948320248</v>
      </c>
      <c r="V305" s="73">
        <f t="shared" si="145"/>
        <v>0</v>
      </c>
      <c r="W305" s="73">
        <f t="shared" si="145"/>
        <v>0</v>
      </c>
      <c r="X305" s="60">
        <f t="shared" si="145"/>
        <v>0</v>
      </c>
      <c r="Y305" s="60">
        <f t="shared" si="145"/>
        <v>0</v>
      </c>
      <c r="Z305" s="60">
        <f t="shared" si="145"/>
        <v>0</v>
      </c>
      <c r="AA305" s="62">
        <f>SUM(G305:Z305)</f>
        <v>11770778.332659371</v>
      </c>
      <c r="AB305" s="56" t="str">
        <f>IF(ABS(F305-AA305)&lt;0.01,"ok","err")</f>
        <v>ok</v>
      </c>
      <c r="AC305" s="62">
        <f t="shared" si="131"/>
        <v>0</v>
      </c>
    </row>
    <row r="306" spans="1:29" hidden="1">
      <c r="A306" s="66" t="s">
        <v>1308</v>
      </c>
      <c r="C306" s="58" t="s">
        <v>1073</v>
      </c>
      <c r="D306" s="58" t="s">
        <v>512</v>
      </c>
      <c r="E306" s="58" t="s">
        <v>188</v>
      </c>
      <c r="F306" s="76">
        <f>VLOOKUP(C306,'Functional Assignment'!$C$2:$AP$780,'Functional Assignment'!$O$2,)</f>
        <v>0</v>
      </c>
      <c r="G306" s="76">
        <f t="shared" si="144"/>
        <v>0</v>
      </c>
      <c r="H306" s="76">
        <f t="shared" si="144"/>
        <v>0</v>
      </c>
      <c r="I306" s="76">
        <f t="shared" si="144"/>
        <v>0</v>
      </c>
      <c r="J306" s="76">
        <f t="shared" si="144"/>
        <v>0</v>
      </c>
      <c r="K306" s="76">
        <f t="shared" si="144"/>
        <v>0</v>
      </c>
      <c r="L306" s="76">
        <f t="shared" si="144"/>
        <v>0</v>
      </c>
      <c r="M306" s="76">
        <f t="shared" si="144"/>
        <v>0</v>
      </c>
      <c r="N306" s="76">
        <f t="shared" si="144"/>
        <v>0</v>
      </c>
      <c r="O306" s="76">
        <f t="shared" si="144"/>
        <v>0</v>
      </c>
      <c r="P306" s="76">
        <f t="shared" si="144"/>
        <v>0</v>
      </c>
      <c r="Q306" s="76">
        <f t="shared" si="145"/>
        <v>0</v>
      </c>
      <c r="R306" s="76">
        <f t="shared" si="145"/>
        <v>0</v>
      </c>
      <c r="S306" s="76">
        <f t="shared" si="145"/>
        <v>0</v>
      </c>
      <c r="T306" s="76">
        <f t="shared" si="145"/>
        <v>0</v>
      </c>
      <c r="U306" s="76">
        <f t="shared" si="145"/>
        <v>0</v>
      </c>
      <c r="V306" s="76">
        <f t="shared" si="145"/>
        <v>0</v>
      </c>
      <c r="W306" s="76">
        <f t="shared" si="145"/>
        <v>0</v>
      </c>
      <c r="X306" s="61">
        <f t="shared" si="145"/>
        <v>0</v>
      </c>
      <c r="Y306" s="61">
        <f t="shared" si="145"/>
        <v>0</v>
      </c>
      <c r="Z306" s="61">
        <f t="shared" si="145"/>
        <v>0</v>
      </c>
      <c r="AA306" s="61">
        <f>SUM(G306:Z306)</f>
        <v>0</v>
      </c>
      <c r="AB306" s="56" t="str">
        <f>IF(ABS(F306-AA306)&lt;0.01,"ok","err")</f>
        <v>ok</v>
      </c>
      <c r="AC306" s="62">
        <f t="shared" si="131"/>
        <v>0</v>
      </c>
    </row>
    <row r="307" spans="1:29" hidden="1">
      <c r="A307" s="66" t="s">
        <v>1308</v>
      </c>
      <c r="C307" s="58" t="s">
        <v>1073</v>
      </c>
      <c r="D307" s="58" t="s">
        <v>513</v>
      </c>
      <c r="E307" s="58" t="s">
        <v>191</v>
      </c>
      <c r="F307" s="76">
        <f>VLOOKUP(C307,'Functional Assignment'!$C$2:$AP$780,'Functional Assignment'!$P$2,)</f>
        <v>0</v>
      </c>
      <c r="G307" s="76">
        <f t="shared" si="144"/>
        <v>0</v>
      </c>
      <c r="H307" s="76">
        <f t="shared" si="144"/>
        <v>0</v>
      </c>
      <c r="I307" s="76">
        <f t="shared" si="144"/>
        <v>0</v>
      </c>
      <c r="J307" s="76">
        <f t="shared" si="144"/>
        <v>0</v>
      </c>
      <c r="K307" s="76">
        <f t="shared" si="144"/>
        <v>0</v>
      </c>
      <c r="L307" s="76">
        <f t="shared" si="144"/>
        <v>0</v>
      </c>
      <c r="M307" s="76">
        <f t="shared" si="144"/>
        <v>0</v>
      </c>
      <c r="N307" s="76">
        <f t="shared" si="144"/>
        <v>0</v>
      </c>
      <c r="O307" s="76">
        <f t="shared" si="144"/>
        <v>0</v>
      </c>
      <c r="P307" s="76">
        <f t="shared" si="144"/>
        <v>0</v>
      </c>
      <c r="Q307" s="76">
        <f t="shared" si="145"/>
        <v>0</v>
      </c>
      <c r="R307" s="76">
        <f t="shared" si="145"/>
        <v>0</v>
      </c>
      <c r="S307" s="76">
        <f t="shared" si="145"/>
        <v>0</v>
      </c>
      <c r="T307" s="76">
        <f t="shared" si="145"/>
        <v>0</v>
      </c>
      <c r="U307" s="76">
        <f t="shared" si="145"/>
        <v>0</v>
      </c>
      <c r="V307" s="76">
        <f t="shared" si="145"/>
        <v>0</v>
      </c>
      <c r="W307" s="76">
        <f t="shared" si="145"/>
        <v>0</v>
      </c>
      <c r="X307" s="61">
        <f t="shared" si="145"/>
        <v>0</v>
      </c>
      <c r="Y307" s="61">
        <f t="shared" si="145"/>
        <v>0</v>
      </c>
      <c r="Z307" s="61">
        <f t="shared" si="145"/>
        <v>0</v>
      </c>
      <c r="AA307" s="61">
        <f>SUM(G307:Z307)</f>
        <v>0</v>
      </c>
      <c r="AB307" s="56" t="str">
        <f>IF(ABS(F307-AA307)&lt;0.01,"ok","err")</f>
        <v>ok</v>
      </c>
      <c r="AC307" s="62">
        <f t="shared" si="131"/>
        <v>0</v>
      </c>
    </row>
    <row r="308" spans="1:29" hidden="1">
      <c r="A308" s="58" t="s">
        <v>1133</v>
      </c>
      <c r="D308" s="58" t="s">
        <v>514</v>
      </c>
      <c r="F308" s="73">
        <f>SUM(F305:F307)</f>
        <v>11770778.332659373</v>
      </c>
      <c r="G308" s="73">
        <f t="shared" ref="G308:W308" si="146">SUM(G305:G307)</f>
        <v>5230791.5018595681</v>
      </c>
      <c r="H308" s="73">
        <f t="shared" si="146"/>
        <v>1505668.7733276098</v>
      </c>
      <c r="I308" s="73">
        <f t="shared" si="146"/>
        <v>155532.66094312191</v>
      </c>
      <c r="J308" s="73">
        <f t="shared" si="146"/>
        <v>133779.9889594329</v>
      </c>
      <c r="K308" s="73">
        <f t="shared" si="146"/>
        <v>1402912.1365631705</v>
      </c>
      <c r="L308" s="73">
        <f t="shared" si="146"/>
        <v>0</v>
      </c>
      <c r="M308" s="73">
        <f t="shared" si="146"/>
        <v>0</v>
      </c>
      <c r="N308" s="73">
        <f t="shared" si="146"/>
        <v>1412512.2278728345</v>
      </c>
      <c r="O308" s="73">
        <f>SUM(O305:O307)</f>
        <v>832962.74527033838</v>
      </c>
      <c r="P308" s="73">
        <f t="shared" si="146"/>
        <v>868715.03239650407</v>
      </c>
      <c r="Q308" s="73">
        <f t="shared" si="146"/>
        <v>87570.30015470217</v>
      </c>
      <c r="R308" s="73">
        <f t="shared" si="146"/>
        <v>45835.554988571217</v>
      </c>
      <c r="S308" s="73">
        <f t="shared" si="146"/>
        <v>90294.028354878552</v>
      </c>
      <c r="T308" s="73">
        <f t="shared" si="146"/>
        <v>2887.8636738089626</v>
      </c>
      <c r="U308" s="73">
        <f t="shared" si="146"/>
        <v>1315.5182948320248</v>
      </c>
      <c r="V308" s="73">
        <f t="shared" si="146"/>
        <v>0</v>
      </c>
      <c r="W308" s="73">
        <f t="shared" si="146"/>
        <v>0</v>
      </c>
      <c r="X308" s="60">
        <f>SUM(X305:X307)</f>
        <v>0</v>
      </c>
      <c r="Y308" s="60">
        <f>SUM(Y305:Y307)</f>
        <v>0</v>
      </c>
      <c r="Z308" s="60">
        <f>SUM(Z305:Z307)</f>
        <v>0</v>
      </c>
      <c r="AA308" s="62">
        <f>SUM(G308:Z308)</f>
        <v>11770778.332659371</v>
      </c>
      <c r="AB308" s="56" t="str">
        <f>IF(ABS(F308-AA308)&lt;0.01,"ok","err")</f>
        <v>ok</v>
      </c>
      <c r="AC308" s="62">
        <f t="shared" si="131"/>
        <v>0</v>
      </c>
    </row>
    <row r="309" spans="1:29">
      <c r="F309" s="76"/>
      <c r="G309" s="76"/>
      <c r="AC309" s="62">
        <f t="shared" si="131"/>
        <v>0</v>
      </c>
    </row>
    <row r="310" spans="1:29" ht="15">
      <c r="A310" s="63" t="s">
        <v>348</v>
      </c>
      <c r="F310" s="76"/>
      <c r="G310" s="76"/>
      <c r="AC310" s="62">
        <f t="shared" si="131"/>
        <v>0</v>
      </c>
    </row>
    <row r="311" spans="1:29">
      <c r="A311" s="66" t="s">
        <v>372</v>
      </c>
      <c r="C311" s="58" t="s">
        <v>1073</v>
      </c>
      <c r="D311" s="58" t="s">
        <v>515</v>
      </c>
      <c r="E311" s="58" t="s">
        <v>1312</v>
      </c>
      <c r="F311" s="73">
        <f>VLOOKUP(C311,'Functional Assignment'!$C$2:$AP$780,'Functional Assignment'!$Q$2,)</f>
        <v>0</v>
      </c>
      <c r="G311" s="73">
        <f t="shared" ref="G311:Z311" si="147">IF(VLOOKUP($E311,$D$6:$AN$1131,3,)=0,0,(VLOOKUP($E311,$D$6:$AN$1131,G$2,)/VLOOKUP($E311,$D$6:$AN$1131,3,))*$F311)</f>
        <v>0</v>
      </c>
      <c r="H311" s="73">
        <f t="shared" si="147"/>
        <v>0</v>
      </c>
      <c r="I311" s="73">
        <f t="shared" si="147"/>
        <v>0</v>
      </c>
      <c r="J311" s="73">
        <f t="shared" si="147"/>
        <v>0</v>
      </c>
      <c r="K311" s="73">
        <f t="shared" si="147"/>
        <v>0</v>
      </c>
      <c r="L311" s="73">
        <f t="shared" si="147"/>
        <v>0</v>
      </c>
      <c r="M311" s="73">
        <f t="shared" si="147"/>
        <v>0</v>
      </c>
      <c r="N311" s="73">
        <f t="shared" si="147"/>
        <v>0</v>
      </c>
      <c r="O311" s="73">
        <f t="shared" si="147"/>
        <v>0</v>
      </c>
      <c r="P311" s="73">
        <f t="shared" si="147"/>
        <v>0</v>
      </c>
      <c r="Q311" s="73">
        <f t="shared" si="147"/>
        <v>0</v>
      </c>
      <c r="R311" s="73">
        <f t="shared" si="147"/>
        <v>0</v>
      </c>
      <c r="S311" s="73">
        <f t="shared" si="147"/>
        <v>0</v>
      </c>
      <c r="T311" s="73">
        <f t="shared" si="147"/>
        <v>0</v>
      </c>
      <c r="U311" s="73">
        <f t="shared" si="147"/>
        <v>0</v>
      </c>
      <c r="V311" s="73">
        <f t="shared" si="147"/>
        <v>0</v>
      </c>
      <c r="W311" s="73">
        <f t="shared" si="147"/>
        <v>0</v>
      </c>
      <c r="X311" s="60">
        <f t="shared" si="147"/>
        <v>0</v>
      </c>
      <c r="Y311" s="60">
        <f t="shared" si="147"/>
        <v>0</v>
      </c>
      <c r="Z311" s="60">
        <f t="shared" si="147"/>
        <v>0</v>
      </c>
      <c r="AA311" s="62">
        <f>SUM(G311:Z311)</f>
        <v>0</v>
      </c>
      <c r="AB311" s="56" t="str">
        <f>IF(ABS(F311-AA311)&lt;0.01,"ok","err")</f>
        <v>ok</v>
      </c>
      <c r="AC311" s="62">
        <f t="shared" si="131"/>
        <v>0</v>
      </c>
    </row>
    <row r="312" spans="1:29">
      <c r="F312" s="76"/>
      <c r="AC312" s="62">
        <f t="shared" si="131"/>
        <v>0</v>
      </c>
    </row>
    <row r="313" spans="1:29" ht="15">
      <c r="A313" s="63" t="s">
        <v>349</v>
      </c>
      <c r="F313" s="76"/>
      <c r="G313" s="76"/>
      <c r="AC313" s="62">
        <f t="shared" si="131"/>
        <v>0</v>
      </c>
    </row>
    <row r="314" spans="1:29">
      <c r="A314" s="66" t="s">
        <v>374</v>
      </c>
      <c r="C314" s="58" t="s">
        <v>1073</v>
      </c>
      <c r="D314" s="58" t="s">
        <v>516</v>
      </c>
      <c r="E314" s="58" t="s">
        <v>1312</v>
      </c>
      <c r="F314" s="73">
        <f>VLOOKUP(C314,'Functional Assignment'!$C$2:$AP$780,'Functional Assignment'!$R$2,)</f>
        <v>4970929.1010819944</v>
      </c>
      <c r="G314" s="73">
        <f t="shared" ref="G314:Z314" si="148">IF(VLOOKUP($E314,$D$6:$AN$1131,3,)=0,0,(VLOOKUP($E314,$D$6:$AN$1131,G$2,)/VLOOKUP($E314,$D$6:$AN$1131,3,))*$F314)</f>
        <v>2385043.3612561361</v>
      </c>
      <c r="H314" s="73">
        <f t="shared" si="148"/>
        <v>686528.09250742267</v>
      </c>
      <c r="I314" s="73">
        <f t="shared" si="148"/>
        <v>70917.019022650682</v>
      </c>
      <c r="J314" s="73">
        <f t="shared" si="148"/>
        <v>60998.622182356827</v>
      </c>
      <c r="K314" s="73">
        <f t="shared" si="148"/>
        <v>639674.94719415461</v>
      </c>
      <c r="L314" s="73">
        <f t="shared" si="148"/>
        <v>0</v>
      </c>
      <c r="M314" s="73">
        <f t="shared" si="148"/>
        <v>0</v>
      </c>
      <c r="N314" s="73">
        <f t="shared" si="148"/>
        <v>644052.22624215845</v>
      </c>
      <c r="O314" s="73">
        <f t="shared" si="148"/>
        <v>379799.5513823182</v>
      </c>
      <c r="P314" s="73">
        <f t="shared" si="148"/>
        <v>0</v>
      </c>
      <c r="Q314" s="73">
        <f t="shared" si="148"/>
        <v>39928.749397281339</v>
      </c>
      <c r="R314" s="73">
        <f t="shared" si="148"/>
        <v>20899.281895697564</v>
      </c>
      <c r="S314" s="73">
        <f t="shared" si="148"/>
        <v>41170.666583119732</v>
      </c>
      <c r="T314" s="73">
        <f t="shared" si="148"/>
        <v>1316.7567625247964</v>
      </c>
      <c r="U314" s="73">
        <f t="shared" si="148"/>
        <v>599.82665617329508</v>
      </c>
      <c r="V314" s="73">
        <f t="shared" si="148"/>
        <v>0</v>
      </c>
      <c r="W314" s="73">
        <f t="shared" si="148"/>
        <v>0</v>
      </c>
      <c r="X314" s="60">
        <f t="shared" si="148"/>
        <v>0</v>
      </c>
      <c r="Y314" s="60">
        <f t="shared" si="148"/>
        <v>0</v>
      </c>
      <c r="Z314" s="60">
        <f t="shared" si="148"/>
        <v>0</v>
      </c>
      <c r="AA314" s="62">
        <f>SUM(G314:Z314)</f>
        <v>4970929.1010819934</v>
      </c>
      <c r="AB314" s="56" t="str">
        <f>IF(ABS(F314-AA314)&lt;0.01,"ok","err")</f>
        <v>ok</v>
      </c>
      <c r="AC314" s="62">
        <f t="shared" si="131"/>
        <v>0</v>
      </c>
    </row>
    <row r="315" spans="1:29">
      <c r="F315" s="76"/>
      <c r="AC315" s="62">
        <f t="shared" si="131"/>
        <v>0</v>
      </c>
    </row>
    <row r="316" spans="1:29" ht="15">
      <c r="A316" s="63" t="s">
        <v>373</v>
      </c>
      <c r="F316" s="76"/>
      <c r="AC316" s="62">
        <f t="shared" si="131"/>
        <v>0</v>
      </c>
    </row>
    <row r="317" spans="1:29">
      <c r="A317" s="66" t="s">
        <v>623</v>
      </c>
      <c r="C317" s="58" t="s">
        <v>1073</v>
      </c>
      <c r="D317" s="58" t="s">
        <v>517</v>
      </c>
      <c r="E317" s="58" t="s">
        <v>1312</v>
      </c>
      <c r="F317" s="73">
        <f>VLOOKUP(C317,'Functional Assignment'!$C$2:$AP$780,'Functional Assignment'!$S$2,)</f>
        <v>0</v>
      </c>
      <c r="G317" s="73">
        <f t="shared" ref="G317:P321" si="149">IF(VLOOKUP($E317,$D$6:$AN$1131,3,)=0,0,(VLOOKUP($E317,$D$6:$AN$1131,G$2,)/VLOOKUP($E317,$D$6:$AN$1131,3,))*$F317)</f>
        <v>0</v>
      </c>
      <c r="H317" s="73">
        <f t="shared" si="149"/>
        <v>0</v>
      </c>
      <c r="I317" s="73">
        <f t="shared" si="149"/>
        <v>0</v>
      </c>
      <c r="J317" s="73">
        <f t="shared" si="149"/>
        <v>0</v>
      </c>
      <c r="K317" s="73">
        <f t="shared" si="149"/>
        <v>0</v>
      </c>
      <c r="L317" s="73">
        <f t="shared" si="149"/>
        <v>0</v>
      </c>
      <c r="M317" s="73">
        <f t="shared" si="149"/>
        <v>0</v>
      </c>
      <c r="N317" s="73">
        <f t="shared" si="149"/>
        <v>0</v>
      </c>
      <c r="O317" s="73">
        <f t="shared" si="149"/>
        <v>0</v>
      </c>
      <c r="P317" s="73">
        <f t="shared" si="149"/>
        <v>0</v>
      </c>
      <c r="Q317" s="73">
        <f t="shared" ref="Q317:Z321" si="150">IF(VLOOKUP($E317,$D$6:$AN$1131,3,)=0,0,(VLOOKUP($E317,$D$6:$AN$1131,Q$2,)/VLOOKUP($E317,$D$6:$AN$1131,3,))*$F317)</f>
        <v>0</v>
      </c>
      <c r="R317" s="73">
        <f t="shared" si="150"/>
        <v>0</v>
      </c>
      <c r="S317" s="73">
        <f t="shared" si="150"/>
        <v>0</v>
      </c>
      <c r="T317" s="73">
        <f t="shared" si="150"/>
        <v>0</v>
      </c>
      <c r="U317" s="73">
        <f t="shared" si="150"/>
        <v>0</v>
      </c>
      <c r="V317" s="73">
        <f t="shared" si="150"/>
        <v>0</v>
      </c>
      <c r="W317" s="73">
        <f t="shared" si="150"/>
        <v>0</v>
      </c>
      <c r="X317" s="60">
        <f t="shared" si="150"/>
        <v>0</v>
      </c>
      <c r="Y317" s="60">
        <f t="shared" si="150"/>
        <v>0</v>
      </c>
      <c r="Z317" s="60">
        <f t="shared" si="150"/>
        <v>0</v>
      </c>
      <c r="AA317" s="62">
        <f t="shared" ref="AA317:AA322" si="151">SUM(G317:Z317)</f>
        <v>0</v>
      </c>
      <c r="AB317" s="56" t="str">
        <f t="shared" ref="AB317:AB322" si="152">IF(ABS(F317-AA317)&lt;0.01,"ok","err")</f>
        <v>ok</v>
      </c>
      <c r="AC317" s="62">
        <f t="shared" si="131"/>
        <v>0</v>
      </c>
    </row>
    <row r="318" spans="1:29">
      <c r="A318" s="66" t="s">
        <v>624</v>
      </c>
      <c r="C318" s="58" t="s">
        <v>1073</v>
      </c>
      <c r="D318" s="58" t="s">
        <v>518</v>
      </c>
      <c r="E318" s="58" t="s">
        <v>1312</v>
      </c>
      <c r="F318" s="76">
        <f>VLOOKUP(C318,'Functional Assignment'!$C$2:$AP$780,'Functional Assignment'!$T$2,)</f>
        <v>8500800.0729133934</v>
      </c>
      <c r="G318" s="76">
        <f t="shared" si="149"/>
        <v>4078669.4734500777</v>
      </c>
      <c r="H318" s="76">
        <f t="shared" si="149"/>
        <v>1174033.6545081469</v>
      </c>
      <c r="I318" s="76">
        <f t="shared" si="149"/>
        <v>121275.39705752996</v>
      </c>
      <c r="J318" s="76">
        <f t="shared" si="149"/>
        <v>104313.91825373819</v>
      </c>
      <c r="K318" s="76">
        <f t="shared" si="149"/>
        <v>1093909.956705143</v>
      </c>
      <c r="L318" s="76">
        <f t="shared" si="149"/>
        <v>0</v>
      </c>
      <c r="M318" s="76">
        <f t="shared" si="149"/>
        <v>0</v>
      </c>
      <c r="N318" s="76">
        <f t="shared" si="149"/>
        <v>1101395.5541244131</v>
      </c>
      <c r="O318" s="76">
        <f t="shared" si="149"/>
        <v>649496.29906822322</v>
      </c>
      <c r="P318" s="76">
        <f t="shared" si="149"/>
        <v>0</v>
      </c>
      <c r="Q318" s="76">
        <f t="shared" si="150"/>
        <v>68282.268542890466</v>
      </c>
      <c r="R318" s="76">
        <f t="shared" si="150"/>
        <v>35739.921743022453</v>
      </c>
      <c r="S318" s="76">
        <f t="shared" si="150"/>
        <v>70406.074674349758</v>
      </c>
      <c r="T318" s="76">
        <f t="shared" si="150"/>
        <v>2251.7895055963622</v>
      </c>
      <c r="U318" s="76">
        <f t="shared" si="150"/>
        <v>1025.7652802618875</v>
      </c>
      <c r="V318" s="76">
        <f t="shared" si="150"/>
        <v>0</v>
      </c>
      <c r="W318" s="76">
        <f t="shared" si="150"/>
        <v>0</v>
      </c>
      <c r="X318" s="61">
        <f t="shared" si="150"/>
        <v>0</v>
      </c>
      <c r="Y318" s="61">
        <f t="shared" si="150"/>
        <v>0</v>
      </c>
      <c r="Z318" s="61">
        <f t="shared" si="150"/>
        <v>0</v>
      </c>
      <c r="AA318" s="61">
        <f t="shared" si="151"/>
        <v>8500800.0729133934</v>
      </c>
      <c r="AB318" s="56" t="str">
        <f t="shared" si="152"/>
        <v>ok</v>
      </c>
      <c r="AC318" s="62">
        <f t="shared" si="131"/>
        <v>0</v>
      </c>
    </row>
    <row r="319" spans="1:29">
      <c r="A319" s="66" t="s">
        <v>625</v>
      </c>
      <c r="C319" s="58" t="s">
        <v>1073</v>
      </c>
      <c r="D319" s="58" t="s">
        <v>519</v>
      </c>
      <c r="E319" s="58" t="s">
        <v>698</v>
      </c>
      <c r="F319" s="76">
        <f>VLOOKUP(C319,'Functional Assignment'!$C$2:$AP$780,'Functional Assignment'!$U$2,)</f>
        <v>13527932.388058219</v>
      </c>
      <c r="G319" s="76">
        <f t="shared" si="149"/>
        <v>11662609.564364776</v>
      </c>
      <c r="H319" s="76">
        <f t="shared" si="149"/>
        <v>1448965.0828982224</v>
      </c>
      <c r="I319" s="76">
        <f t="shared" si="149"/>
        <v>3875.6941227465331</v>
      </c>
      <c r="J319" s="76">
        <f t="shared" si="149"/>
        <v>2306.1981556838873</v>
      </c>
      <c r="K319" s="76">
        <f t="shared" si="149"/>
        <v>86711.982969382821</v>
      </c>
      <c r="L319" s="76">
        <f t="shared" si="149"/>
        <v>0</v>
      </c>
      <c r="M319" s="76">
        <f t="shared" si="149"/>
        <v>0</v>
      </c>
      <c r="N319" s="76">
        <f t="shared" si="149"/>
        <v>3379.2209086756961</v>
      </c>
      <c r="O319" s="76">
        <f t="shared" si="149"/>
        <v>8712.304143694686</v>
      </c>
      <c r="P319" s="76">
        <f t="shared" si="149"/>
        <v>0</v>
      </c>
      <c r="Q319" s="76">
        <f t="shared" si="150"/>
        <v>32.030529940053988</v>
      </c>
      <c r="R319" s="76">
        <f t="shared" si="150"/>
        <v>32.030529940053988</v>
      </c>
      <c r="S319" s="76">
        <f t="shared" si="150"/>
        <v>307500.20532006054</v>
      </c>
      <c r="T319" s="76">
        <f t="shared" si="150"/>
        <v>587.22638223432307</v>
      </c>
      <c r="U319" s="76">
        <f t="shared" si="150"/>
        <v>3220.8477328609847</v>
      </c>
      <c r="V319" s="76">
        <f t="shared" si="150"/>
        <v>0</v>
      </c>
      <c r="W319" s="76">
        <f t="shared" si="150"/>
        <v>0</v>
      </c>
      <c r="X319" s="61">
        <f t="shared" si="150"/>
        <v>0</v>
      </c>
      <c r="Y319" s="61">
        <f t="shared" si="150"/>
        <v>0</v>
      </c>
      <c r="Z319" s="61">
        <f t="shared" si="150"/>
        <v>0</v>
      </c>
      <c r="AA319" s="61">
        <f t="shared" si="151"/>
        <v>13527932.388058219</v>
      </c>
      <c r="AB319" s="56" t="str">
        <f t="shared" si="152"/>
        <v>ok</v>
      </c>
      <c r="AC319" s="62">
        <f t="shared" si="131"/>
        <v>0</v>
      </c>
    </row>
    <row r="320" spans="1:29">
      <c r="A320" s="66" t="s">
        <v>626</v>
      </c>
      <c r="C320" s="58" t="s">
        <v>1073</v>
      </c>
      <c r="D320" s="58" t="s">
        <v>520</v>
      </c>
      <c r="E320" s="58" t="s">
        <v>678</v>
      </c>
      <c r="F320" s="76">
        <f>VLOOKUP(C320,'Functional Assignment'!$C$2:$AP$780,'Functional Assignment'!$V$2,)</f>
        <v>2336901.8861824367</v>
      </c>
      <c r="G320" s="76">
        <f t="shared" si="149"/>
        <v>1961146.8018662254</v>
      </c>
      <c r="H320" s="76">
        <f t="shared" si="149"/>
        <v>358881.01933143946</v>
      </c>
      <c r="I320" s="76">
        <f t="shared" si="149"/>
        <v>0</v>
      </c>
      <c r="J320" s="76">
        <f t="shared" si="149"/>
        <v>0</v>
      </c>
      <c r="K320" s="76">
        <f t="shared" si="149"/>
        <v>0</v>
      </c>
      <c r="L320" s="76">
        <f t="shared" si="149"/>
        <v>0</v>
      </c>
      <c r="M320" s="76">
        <f t="shared" si="149"/>
        <v>0</v>
      </c>
      <c r="N320" s="76">
        <f t="shared" si="149"/>
        <v>0</v>
      </c>
      <c r="O320" s="76">
        <f t="shared" si="149"/>
        <v>0</v>
      </c>
      <c r="P320" s="76">
        <f t="shared" si="149"/>
        <v>0</v>
      </c>
      <c r="Q320" s="76">
        <f t="shared" si="150"/>
        <v>0</v>
      </c>
      <c r="R320" s="76">
        <f t="shared" si="150"/>
        <v>0</v>
      </c>
      <c r="S320" s="76">
        <f t="shared" si="150"/>
        <v>16123.482082533224</v>
      </c>
      <c r="T320" s="76">
        <f t="shared" si="150"/>
        <v>515.67549980664512</v>
      </c>
      <c r="U320" s="76">
        <f t="shared" si="150"/>
        <v>234.90740243203251</v>
      </c>
      <c r="V320" s="76">
        <f t="shared" si="150"/>
        <v>0</v>
      </c>
      <c r="W320" s="76">
        <f t="shared" si="150"/>
        <v>0</v>
      </c>
      <c r="X320" s="61">
        <f t="shared" si="150"/>
        <v>0</v>
      </c>
      <c r="Y320" s="61">
        <f t="shared" si="150"/>
        <v>0</v>
      </c>
      <c r="Z320" s="61">
        <f t="shared" si="150"/>
        <v>0</v>
      </c>
      <c r="AA320" s="61">
        <f t="shared" si="151"/>
        <v>2336901.8861824367</v>
      </c>
      <c r="AB320" s="56" t="str">
        <f t="shared" si="152"/>
        <v>ok</v>
      </c>
      <c r="AC320" s="62">
        <f t="shared" si="131"/>
        <v>0</v>
      </c>
    </row>
    <row r="321" spans="1:29">
      <c r="A321" s="66" t="s">
        <v>627</v>
      </c>
      <c r="C321" s="58" t="s">
        <v>1073</v>
      </c>
      <c r="D321" s="58" t="s">
        <v>521</v>
      </c>
      <c r="E321" s="58" t="s">
        <v>697</v>
      </c>
      <c r="F321" s="76">
        <f>VLOOKUP(C321,'Functional Assignment'!$C$2:$AP$780,'Functional Assignment'!$W$2,)</f>
        <v>3551287.1257454674</v>
      </c>
      <c r="G321" s="76">
        <f t="shared" si="149"/>
        <v>3084681.5950276125</v>
      </c>
      <c r="H321" s="76">
        <f t="shared" si="149"/>
        <v>383241.49482897052</v>
      </c>
      <c r="I321" s="76">
        <f t="shared" si="149"/>
        <v>1025.0949637311369</v>
      </c>
      <c r="J321" s="76">
        <f t="shared" si="149"/>
        <v>0</v>
      </c>
      <c r="K321" s="76">
        <f t="shared" si="149"/>
        <v>0</v>
      </c>
      <c r="L321" s="76">
        <f t="shared" si="149"/>
        <v>0</v>
      </c>
      <c r="M321" s="76">
        <f t="shared" si="149"/>
        <v>0</v>
      </c>
      <c r="N321" s="76">
        <f t="shared" si="149"/>
        <v>0</v>
      </c>
      <c r="O321" s="76">
        <f t="shared" si="149"/>
        <v>0</v>
      </c>
      <c r="P321" s="76">
        <f t="shared" si="149"/>
        <v>0</v>
      </c>
      <c r="Q321" s="76">
        <f t="shared" si="150"/>
        <v>0</v>
      </c>
      <c r="R321" s="76">
        <f t="shared" si="150"/>
        <v>0</v>
      </c>
      <c r="S321" s="76">
        <f t="shared" si="150"/>
        <v>81331.730997518534</v>
      </c>
      <c r="T321" s="76">
        <f t="shared" si="150"/>
        <v>155.31741874714191</v>
      </c>
      <c r="U321" s="76">
        <f t="shared" si="150"/>
        <v>851.89250888583911</v>
      </c>
      <c r="V321" s="76">
        <f t="shared" si="150"/>
        <v>0</v>
      </c>
      <c r="W321" s="76">
        <f t="shared" si="150"/>
        <v>0</v>
      </c>
      <c r="X321" s="61">
        <f t="shared" si="150"/>
        <v>0</v>
      </c>
      <c r="Y321" s="61">
        <f t="shared" si="150"/>
        <v>0</v>
      </c>
      <c r="Z321" s="61">
        <f t="shared" si="150"/>
        <v>0</v>
      </c>
      <c r="AA321" s="61">
        <f t="shared" si="151"/>
        <v>3551287.125745466</v>
      </c>
      <c r="AB321" s="56" t="str">
        <f t="shared" si="152"/>
        <v>ok</v>
      </c>
      <c r="AC321" s="62">
        <f t="shared" si="131"/>
        <v>0</v>
      </c>
    </row>
    <row r="322" spans="1:29">
      <c r="A322" s="58" t="s">
        <v>378</v>
      </c>
      <c r="D322" s="58" t="s">
        <v>522</v>
      </c>
      <c r="F322" s="73">
        <f>SUM(F317:F321)</f>
        <v>27916921.472899519</v>
      </c>
      <c r="G322" s="73">
        <f t="shared" ref="G322:W322" si="153">SUM(G317:G321)</f>
        <v>20787107.434708692</v>
      </c>
      <c r="H322" s="73">
        <f t="shared" si="153"/>
        <v>3365121.2515667793</v>
      </c>
      <c r="I322" s="73">
        <f t="shared" si="153"/>
        <v>126176.18614400763</v>
      </c>
      <c r="J322" s="73">
        <f t="shared" si="153"/>
        <v>106620.11640942207</v>
      </c>
      <c r="K322" s="73">
        <f t="shared" si="153"/>
        <v>1180621.9396745258</v>
      </c>
      <c r="L322" s="73">
        <f t="shared" si="153"/>
        <v>0</v>
      </c>
      <c r="M322" s="73">
        <f t="shared" si="153"/>
        <v>0</v>
      </c>
      <c r="N322" s="73">
        <f t="shared" si="153"/>
        <v>1104774.7750330889</v>
      </c>
      <c r="O322" s="73">
        <f>SUM(O317:O321)</f>
        <v>658208.60321191791</v>
      </c>
      <c r="P322" s="73">
        <f t="shared" si="153"/>
        <v>0</v>
      </c>
      <c r="Q322" s="73">
        <f t="shared" si="153"/>
        <v>68314.299072830516</v>
      </c>
      <c r="R322" s="73">
        <f t="shared" si="153"/>
        <v>35771.95227296251</v>
      </c>
      <c r="S322" s="73">
        <f t="shared" si="153"/>
        <v>475361.49307446205</v>
      </c>
      <c r="T322" s="73">
        <f t="shared" si="153"/>
        <v>3510.0088063844719</v>
      </c>
      <c r="U322" s="73">
        <f t="shared" si="153"/>
        <v>5333.4129244407432</v>
      </c>
      <c r="V322" s="73">
        <f t="shared" si="153"/>
        <v>0</v>
      </c>
      <c r="W322" s="73">
        <f t="shared" si="153"/>
        <v>0</v>
      </c>
      <c r="X322" s="60">
        <f>SUM(X317:X321)</f>
        <v>0</v>
      </c>
      <c r="Y322" s="60">
        <f>SUM(Y317:Y321)</f>
        <v>0</v>
      </c>
      <c r="Z322" s="60">
        <f>SUM(Z317:Z321)</f>
        <v>0</v>
      </c>
      <c r="AA322" s="62">
        <f t="shared" si="151"/>
        <v>27916921.472899519</v>
      </c>
      <c r="AB322" s="56" t="str">
        <f t="shared" si="152"/>
        <v>ok</v>
      </c>
      <c r="AC322" s="62">
        <f t="shared" si="131"/>
        <v>0</v>
      </c>
    </row>
    <row r="323" spans="1:29">
      <c r="F323" s="76"/>
      <c r="AC323" s="62">
        <f t="shared" si="131"/>
        <v>0</v>
      </c>
    </row>
    <row r="324" spans="1:29" ht="15">
      <c r="A324" s="63" t="s">
        <v>634</v>
      </c>
      <c r="F324" s="76"/>
      <c r="AC324" s="62">
        <f t="shared" si="131"/>
        <v>0</v>
      </c>
    </row>
    <row r="325" spans="1:29">
      <c r="A325" s="66" t="s">
        <v>1090</v>
      </c>
      <c r="C325" s="58" t="s">
        <v>1073</v>
      </c>
      <c r="D325" s="58" t="s">
        <v>523</v>
      </c>
      <c r="E325" s="58" t="s">
        <v>1283</v>
      </c>
      <c r="F325" s="73">
        <f>VLOOKUP(C325,'Functional Assignment'!$C$2:$AP$780,'Functional Assignment'!$X$2,)</f>
        <v>3230303.464011176</v>
      </c>
      <c r="G325" s="73">
        <f t="shared" ref="G325:P326" si="154">IF(VLOOKUP($E325,$D$6:$AN$1131,3,)=0,0,(VLOOKUP($E325,$D$6:$AN$1131,G$2,)/VLOOKUP($E325,$D$6:$AN$1131,3,))*$F325)</f>
        <v>2241186.9060360873</v>
      </c>
      <c r="H325" s="73">
        <f t="shared" si="154"/>
        <v>410127.09532255126</v>
      </c>
      <c r="I325" s="73">
        <f t="shared" si="154"/>
        <v>34472.831878643898</v>
      </c>
      <c r="J325" s="73">
        <f t="shared" si="154"/>
        <v>0</v>
      </c>
      <c r="K325" s="73">
        <f t="shared" si="154"/>
        <v>327995.43278058589</v>
      </c>
      <c r="L325" s="73">
        <f t="shared" si="154"/>
        <v>0</v>
      </c>
      <c r="M325" s="73">
        <f t="shared" si="154"/>
        <v>0</v>
      </c>
      <c r="N325" s="73">
        <f t="shared" si="154"/>
        <v>0</v>
      </c>
      <c r="O325" s="73">
        <f t="shared" si="154"/>
        <v>197237.61684605054</v>
      </c>
      <c r="P325" s="73">
        <f t="shared" si="154"/>
        <v>0</v>
      </c>
      <c r="Q325" s="73">
        <f t="shared" ref="Q325:Z326" si="155">IF(VLOOKUP($E325,$D$6:$AN$1131,3,)=0,0,(VLOOKUP($E325,$D$6:$AN$1131,Q$2,)/VLOOKUP($E325,$D$6:$AN$1131,3,))*$F325)</f>
        <v>0</v>
      </c>
      <c r="R325" s="73">
        <f t="shared" si="155"/>
        <v>0</v>
      </c>
      <c r="S325" s="73">
        <f t="shared" si="155"/>
        <v>18425.819468840473</v>
      </c>
      <c r="T325" s="73">
        <f t="shared" si="155"/>
        <v>589.31089545692384</v>
      </c>
      <c r="U325" s="73">
        <f t="shared" si="155"/>
        <v>268.45078296057761</v>
      </c>
      <c r="V325" s="73">
        <f t="shared" si="155"/>
        <v>0</v>
      </c>
      <c r="W325" s="73">
        <f t="shared" si="155"/>
        <v>0</v>
      </c>
      <c r="X325" s="60">
        <f t="shared" si="155"/>
        <v>0</v>
      </c>
      <c r="Y325" s="60">
        <f t="shared" si="155"/>
        <v>0</v>
      </c>
      <c r="Z325" s="60">
        <f t="shared" si="155"/>
        <v>0</v>
      </c>
      <c r="AA325" s="62">
        <f>SUM(G325:Z325)</f>
        <v>3230303.464011177</v>
      </c>
      <c r="AB325" s="56" t="str">
        <f>IF(ABS(F325-AA325)&lt;0.01,"ok","err")</f>
        <v>ok</v>
      </c>
      <c r="AC325" s="62">
        <f t="shared" si="131"/>
        <v>0</v>
      </c>
    </row>
    <row r="326" spans="1:29">
      <c r="A326" s="66" t="s">
        <v>1093</v>
      </c>
      <c r="C326" s="58" t="s">
        <v>1073</v>
      </c>
      <c r="D326" s="58" t="s">
        <v>524</v>
      </c>
      <c r="E326" s="58" t="s">
        <v>1281</v>
      </c>
      <c r="F326" s="76">
        <f>VLOOKUP(C326,'Functional Assignment'!$C$2:$AP$780,'Functional Assignment'!$Y$2,)</f>
        <v>2259120.3319751727</v>
      </c>
      <c r="G326" s="76">
        <f t="shared" si="154"/>
        <v>1948445.6444739888</v>
      </c>
      <c r="H326" s="76">
        <f t="shared" si="154"/>
        <v>242075.29963056819</v>
      </c>
      <c r="I326" s="76">
        <f t="shared" si="154"/>
        <v>647.50339888362953</v>
      </c>
      <c r="J326" s="76">
        <f t="shared" si="154"/>
        <v>0</v>
      </c>
      <c r="K326" s="76">
        <f t="shared" si="154"/>
        <v>14486.773702571343</v>
      </c>
      <c r="L326" s="76">
        <f t="shared" si="154"/>
        <v>0</v>
      </c>
      <c r="M326" s="76">
        <f t="shared" si="154"/>
        <v>0</v>
      </c>
      <c r="N326" s="76">
        <f t="shared" si="154"/>
        <v>0</v>
      </c>
      <c r="O326" s="76">
        <f t="shared" si="154"/>
        <v>1455.5448305483244</v>
      </c>
      <c r="P326" s="76">
        <f t="shared" si="154"/>
        <v>0</v>
      </c>
      <c r="Q326" s="76">
        <f t="shared" si="155"/>
        <v>0</v>
      </c>
      <c r="R326" s="76">
        <f t="shared" si="155"/>
        <v>0</v>
      </c>
      <c r="S326" s="76">
        <f t="shared" si="155"/>
        <v>51373.359660554059</v>
      </c>
      <c r="T326" s="76">
        <f t="shared" si="155"/>
        <v>98.106575588428711</v>
      </c>
      <c r="U326" s="76">
        <f t="shared" si="155"/>
        <v>538.09970246986666</v>
      </c>
      <c r="V326" s="76">
        <f t="shared" si="155"/>
        <v>0</v>
      </c>
      <c r="W326" s="76">
        <f t="shared" si="155"/>
        <v>0</v>
      </c>
      <c r="X326" s="61">
        <f t="shared" si="155"/>
        <v>0</v>
      </c>
      <c r="Y326" s="61">
        <f t="shared" si="155"/>
        <v>0</v>
      </c>
      <c r="Z326" s="61">
        <f t="shared" si="155"/>
        <v>0</v>
      </c>
      <c r="AA326" s="61">
        <f>SUM(G326:Z326)</f>
        <v>2259120.3319751723</v>
      </c>
      <c r="AB326" s="56" t="str">
        <f>IF(ABS(F326-AA326)&lt;0.01,"ok","err")</f>
        <v>ok</v>
      </c>
      <c r="AC326" s="62">
        <f t="shared" si="131"/>
        <v>0</v>
      </c>
    </row>
    <row r="327" spans="1:29">
      <c r="A327" s="58" t="s">
        <v>712</v>
      </c>
      <c r="D327" s="58" t="s">
        <v>525</v>
      </c>
      <c r="F327" s="73">
        <f>F325+F326</f>
        <v>5489423.7959863488</v>
      </c>
      <c r="G327" s="73">
        <f t="shared" ref="G327:W327" si="156">G325+G326</f>
        <v>4189632.5505100759</v>
      </c>
      <c r="H327" s="73">
        <f t="shared" si="156"/>
        <v>652202.39495311945</v>
      </c>
      <c r="I327" s="73">
        <f t="shared" si="156"/>
        <v>35120.335277527527</v>
      </c>
      <c r="J327" s="73">
        <f t="shared" si="156"/>
        <v>0</v>
      </c>
      <c r="K327" s="73">
        <f t="shared" si="156"/>
        <v>342482.20648315724</v>
      </c>
      <c r="L327" s="73">
        <f t="shared" si="156"/>
        <v>0</v>
      </c>
      <c r="M327" s="73">
        <f t="shared" si="156"/>
        <v>0</v>
      </c>
      <c r="N327" s="73">
        <f t="shared" si="156"/>
        <v>0</v>
      </c>
      <c r="O327" s="73">
        <f>O325+O326</f>
        <v>198693.16167659886</v>
      </c>
      <c r="P327" s="73">
        <f t="shared" si="156"/>
        <v>0</v>
      </c>
      <c r="Q327" s="73">
        <f t="shared" si="156"/>
        <v>0</v>
      </c>
      <c r="R327" s="73">
        <f t="shared" si="156"/>
        <v>0</v>
      </c>
      <c r="S327" s="73">
        <f t="shared" si="156"/>
        <v>69799.179129394528</v>
      </c>
      <c r="T327" s="73">
        <f t="shared" si="156"/>
        <v>687.41747104535261</v>
      </c>
      <c r="U327" s="73">
        <f t="shared" si="156"/>
        <v>806.55048543044427</v>
      </c>
      <c r="V327" s="73">
        <f t="shared" si="156"/>
        <v>0</v>
      </c>
      <c r="W327" s="73">
        <f t="shared" si="156"/>
        <v>0</v>
      </c>
      <c r="X327" s="60">
        <f>X325+X326</f>
        <v>0</v>
      </c>
      <c r="Y327" s="60">
        <f>Y325+Y326</f>
        <v>0</v>
      </c>
      <c r="Z327" s="60">
        <f>Z325+Z326</f>
        <v>0</v>
      </c>
      <c r="AA327" s="62">
        <f>SUM(G327:Z327)</f>
        <v>5489423.7959863497</v>
      </c>
      <c r="AB327" s="56" t="str">
        <f>IF(ABS(F327-AA327)&lt;0.01,"ok","err")</f>
        <v>ok</v>
      </c>
      <c r="AC327" s="62">
        <f t="shared" si="131"/>
        <v>0</v>
      </c>
    </row>
    <row r="328" spans="1:29">
      <c r="F328" s="76"/>
      <c r="AC328" s="62">
        <f t="shared" si="131"/>
        <v>0</v>
      </c>
    </row>
    <row r="329" spans="1:29" ht="15">
      <c r="A329" s="63" t="s">
        <v>354</v>
      </c>
      <c r="F329" s="76"/>
      <c r="AC329" s="62">
        <f t="shared" si="131"/>
        <v>0</v>
      </c>
    </row>
    <row r="330" spans="1:29">
      <c r="A330" s="66" t="s">
        <v>1093</v>
      </c>
      <c r="C330" s="58" t="s">
        <v>1073</v>
      </c>
      <c r="D330" s="58" t="s">
        <v>526</v>
      </c>
      <c r="E330" s="58" t="s">
        <v>1095</v>
      </c>
      <c r="F330" s="73">
        <f>VLOOKUP(C330,'Functional Assignment'!$C$2:$AP$780,'Functional Assignment'!$Z$2,)</f>
        <v>1121921.3970883086</v>
      </c>
      <c r="G330" s="73">
        <f t="shared" ref="G330:Z330" si="157">IF(VLOOKUP($E330,$D$6:$AN$1131,3,)=0,0,(VLOOKUP($E330,$D$6:$AN$1131,G$2,)/VLOOKUP($E330,$D$6:$AN$1131,3,))*$F330)</f>
        <v>862661.70178667991</v>
      </c>
      <c r="H330" s="73">
        <f t="shared" si="157"/>
        <v>217104.57136259126</v>
      </c>
      <c r="I330" s="73">
        <f t="shared" si="157"/>
        <v>1202.2190304426817</v>
      </c>
      <c r="J330" s="73">
        <f t="shared" si="157"/>
        <v>0</v>
      </c>
      <c r="K330" s="73">
        <f t="shared" si="157"/>
        <v>36306.180612207711</v>
      </c>
      <c r="L330" s="73">
        <f t="shared" si="157"/>
        <v>0</v>
      </c>
      <c r="M330" s="73">
        <f t="shared" si="157"/>
        <v>0</v>
      </c>
      <c r="N330" s="73">
        <f t="shared" si="157"/>
        <v>0</v>
      </c>
      <c r="O330" s="73">
        <f t="shared" si="157"/>
        <v>4646.7242963870322</v>
      </c>
      <c r="P330" s="73">
        <f t="shared" si="157"/>
        <v>0</v>
      </c>
      <c r="Q330" s="73">
        <f t="shared" si="157"/>
        <v>0</v>
      </c>
      <c r="R330" s="73">
        <f t="shared" si="157"/>
        <v>0</v>
      </c>
      <c r="S330" s="73">
        <f t="shared" si="157"/>
        <v>0</v>
      </c>
      <c r="T330" s="73">
        <f t="shared" si="157"/>
        <v>0</v>
      </c>
      <c r="U330" s="73">
        <f t="shared" si="157"/>
        <v>0</v>
      </c>
      <c r="V330" s="73">
        <f t="shared" si="157"/>
        <v>0</v>
      </c>
      <c r="W330" s="73">
        <f t="shared" si="157"/>
        <v>0</v>
      </c>
      <c r="X330" s="60">
        <f t="shared" si="157"/>
        <v>0</v>
      </c>
      <c r="Y330" s="60">
        <f t="shared" si="157"/>
        <v>0</v>
      </c>
      <c r="Z330" s="60">
        <f t="shared" si="157"/>
        <v>0</v>
      </c>
      <c r="AA330" s="62">
        <f>SUM(G330:Z330)</f>
        <v>1121921.3970883086</v>
      </c>
      <c r="AB330" s="56" t="str">
        <f>IF(ABS(F330-AA330)&lt;0.01,"ok","err")</f>
        <v>ok</v>
      </c>
      <c r="AC330" s="62">
        <f t="shared" si="131"/>
        <v>0</v>
      </c>
    </row>
    <row r="331" spans="1:29">
      <c r="F331" s="76"/>
      <c r="AC331" s="62">
        <f t="shared" si="131"/>
        <v>0</v>
      </c>
    </row>
    <row r="332" spans="1:29" ht="15">
      <c r="A332" s="63" t="s">
        <v>353</v>
      </c>
      <c r="F332" s="76"/>
      <c r="AC332" s="62">
        <f t="shared" si="131"/>
        <v>0</v>
      </c>
    </row>
    <row r="333" spans="1:29">
      <c r="A333" s="66" t="s">
        <v>1093</v>
      </c>
      <c r="C333" s="58" t="s">
        <v>1073</v>
      </c>
      <c r="D333" s="58" t="s">
        <v>527</v>
      </c>
      <c r="E333" s="58" t="s">
        <v>1096</v>
      </c>
      <c r="F333" s="73">
        <f>VLOOKUP(C333,'Functional Assignment'!$C$2:$AP$780,'Functional Assignment'!$AA$2,)</f>
        <v>1301397.4831913491</v>
      </c>
      <c r="G333" s="73">
        <f t="shared" ref="G333:Z333" si="158">IF(VLOOKUP($E333,$D$6:$AN$1131,3,)=0,0,(VLOOKUP($E333,$D$6:$AN$1131,G$2,)/VLOOKUP($E333,$D$6:$AN$1131,3,))*$F333)</f>
        <v>910855.97571056685</v>
      </c>
      <c r="H333" s="73">
        <f t="shared" si="158"/>
        <v>267796.8851777431</v>
      </c>
      <c r="I333" s="73">
        <f t="shared" si="158"/>
        <v>3120.3333615161891</v>
      </c>
      <c r="J333" s="73">
        <f t="shared" si="158"/>
        <v>10424.896544298814</v>
      </c>
      <c r="K333" s="73">
        <f t="shared" si="158"/>
        <v>69055.434744824932</v>
      </c>
      <c r="L333" s="73">
        <f t="shared" si="158"/>
        <v>0</v>
      </c>
      <c r="M333" s="73">
        <f t="shared" si="158"/>
        <v>0</v>
      </c>
      <c r="N333" s="73">
        <f t="shared" si="158"/>
        <v>16324.398280706379</v>
      </c>
      <c r="O333" s="73">
        <f t="shared" si="158"/>
        <v>7479.361993437321</v>
      </c>
      <c r="P333" s="73">
        <f t="shared" si="158"/>
        <v>13354.016688841388</v>
      </c>
      <c r="Q333" s="73">
        <f t="shared" si="158"/>
        <v>154.73363299247751</v>
      </c>
      <c r="R333" s="73">
        <f t="shared" si="158"/>
        <v>154.73363299247751</v>
      </c>
      <c r="S333" s="73">
        <f t="shared" si="158"/>
        <v>0</v>
      </c>
      <c r="T333" s="73">
        <f t="shared" si="158"/>
        <v>412.76421950077287</v>
      </c>
      <c r="U333" s="73">
        <f t="shared" si="158"/>
        <v>2263.9492039284819</v>
      </c>
      <c r="V333" s="73">
        <f t="shared" si="158"/>
        <v>0</v>
      </c>
      <c r="W333" s="73">
        <f t="shared" si="158"/>
        <v>0</v>
      </c>
      <c r="X333" s="60">
        <f t="shared" si="158"/>
        <v>0</v>
      </c>
      <c r="Y333" s="60">
        <f t="shared" si="158"/>
        <v>0</v>
      </c>
      <c r="Z333" s="60">
        <f t="shared" si="158"/>
        <v>0</v>
      </c>
      <c r="AA333" s="62">
        <f>SUM(G333:Z333)</f>
        <v>1301397.4831913495</v>
      </c>
      <c r="AB333" s="56" t="str">
        <f>IF(ABS(F333-AA333)&lt;0.01,"ok","err")</f>
        <v>ok</v>
      </c>
      <c r="AC333" s="62">
        <f t="shared" si="131"/>
        <v>0</v>
      </c>
    </row>
    <row r="334" spans="1:29">
      <c r="F334" s="76"/>
      <c r="AC334" s="62">
        <f t="shared" si="131"/>
        <v>0</v>
      </c>
    </row>
    <row r="335" spans="1:29" ht="15">
      <c r="A335" s="63" t="s">
        <v>371</v>
      </c>
      <c r="F335" s="76"/>
      <c r="AC335" s="62">
        <f t="shared" si="131"/>
        <v>0</v>
      </c>
    </row>
    <row r="336" spans="1:29">
      <c r="A336" s="66" t="s">
        <v>1093</v>
      </c>
      <c r="C336" s="58" t="s">
        <v>1073</v>
      </c>
      <c r="D336" s="58" t="s">
        <v>528</v>
      </c>
      <c r="E336" s="58" t="s">
        <v>1097</v>
      </c>
      <c r="F336" s="73">
        <f>VLOOKUP(C336,'Functional Assignment'!$C$2:$AP$780,'Functional Assignment'!$AB$2,)</f>
        <v>3565925.2438173825</v>
      </c>
      <c r="G336" s="73">
        <f t="shared" ref="G336:Z336" si="159">IF(VLOOKUP($E336,$D$6:$AN$1131,3,)=0,0,(VLOOKUP($E336,$D$6:$AN$1131,G$2,)/VLOOKUP($E336,$D$6:$AN$1131,3,))*$F336)</f>
        <v>0</v>
      </c>
      <c r="H336" s="73">
        <f t="shared" si="159"/>
        <v>0</v>
      </c>
      <c r="I336" s="73">
        <f t="shared" si="159"/>
        <v>0</v>
      </c>
      <c r="J336" s="73">
        <f t="shared" si="159"/>
        <v>0</v>
      </c>
      <c r="K336" s="73">
        <f t="shared" si="159"/>
        <v>0</v>
      </c>
      <c r="L336" s="73">
        <f t="shared" si="159"/>
        <v>0</v>
      </c>
      <c r="M336" s="73">
        <f t="shared" si="159"/>
        <v>0</v>
      </c>
      <c r="N336" s="73">
        <f t="shared" si="159"/>
        <v>0</v>
      </c>
      <c r="O336" s="73">
        <f t="shared" si="159"/>
        <v>0</v>
      </c>
      <c r="P336" s="73">
        <f t="shared" si="159"/>
        <v>0</v>
      </c>
      <c r="Q336" s="73">
        <f t="shared" si="159"/>
        <v>0</v>
      </c>
      <c r="R336" s="73">
        <f t="shared" si="159"/>
        <v>0</v>
      </c>
      <c r="S336" s="73">
        <f t="shared" si="159"/>
        <v>3565925.2438173825</v>
      </c>
      <c r="T336" s="73">
        <f t="shared" si="159"/>
        <v>0</v>
      </c>
      <c r="U336" s="73">
        <f t="shared" si="159"/>
        <v>0</v>
      </c>
      <c r="V336" s="73">
        <f t="shared" si="159"/>
        <v>0</v>
      </c>
      <c r="W336" s="73">
        <f t="shared" si="159"/>
        <v>0</v>
      </c>
      <c r="X336" s="60">
        <f t="shared" si="159"/>
        <v>0</v>
      </c>
      <c r="Y336" s="60">
        <f t="shared" si="159"/>
        <v>0</v>
      </c>
      <c r="Z336" s="60">
        <f t="shared" si="159"/>
        <v>0</v>
      </c>
      <c r="AA336" s="62">
        <f>SUM(G336:Z336)</f>
        <v>3565925.2438173825</v>
      </c>
      <c r="AB336" s="56" t="str">
        <f>IF(ABS(F336-AA336)&lt;0.01,"ok","err")</f>
        <v>ok</v>
      </c>
      <c r="AC336" s="62">
        <f t="shared" si="131"/>
        <v>0</v>
      </c>
    </row>
    <row r="337" spans="1:29">
      <c r="F337" s="76"/>
      <c r="AC337" s="62">
        <f t="shared" si="131"/>
        <v>0</v>
      </c>
    </row>
    <row r="338" spans="1:29" ht="15">
      <c r="A338" s="63" t="s">
        <v>1025</v>
      </c>
      <c r="F338" s="76"/>
      <c r="AC338" s="62">
        <f t="shared" ref="AC338:AC401" si="160">AA338-F338</f>
        <v>0</v>
      </c>
    </row>
    <row r="339" spans="1:29">
      <c r="A339" s="66" t="s">
        <v>1093</v>
      </c>
      <c r="C339" s="58" t="s">
        <v>1073</v>
      </c>
      <c r="D339" s="58" t="s">
        <v>529</v>
      </c>
      <c r="E339" s="58" t="s">
        <v>1098</v>
      </c>
      <c r="F339" s="73">
        <f>VLOOKUP(C339,'Functional Assignment'!$C$2:$AP$780,'Functional Assignment'!$AC$2,)</f>
        <v>0</v>
      </c>
      <c r="G339" s="73">
        <f t="shared" ref="G339:Z339" si="161">IF(VLOOKUP($E339,$D$6:$AN$1131,3,)=0,0,(VLOOKUP($E339,$D$6:$AN$1131,G$2,)/VLOOKUP($E339,$D$6:$AN$1131,3,))*$F339)</f>
        <v>0</v>
      </c>
      <c r="H339" s="73">
        <f t="shared" si="161"/>
        <v>0</v>
      </c>
      <c r="I339" s="73">
        <f t="shared" si="161"/>
        <v>0</v>
      </c>
      <c r="J339" s="73">
        <f t="shared" si="161"/>
        <v>0</v>
      </c>
      <c r="K339" s="73">
        <f t="shared" si="161"/>
        <v>0</v>
      </c>
      <c r="L339" s="73">
        <f t="shared" si="161"/>
        <v>0</v>
      </c>
      <c r="M339" s="73">
        <f t="shared" si="161"/>
        <v>0</v>
      </c>
      <c r="N339" s="73">
        <f t="shared" si="161"/>
        <v>0</v>
      </c>
      <c r="O339" s="73">
        <f t="shared" si="161"/>
        <v>0</v>
      </c>
      <c r="P339" s="73">
        <f t="shared" si="161"/>
        <v>0</v>
      </c>
      <c r="Q339" s="73">
        <f t="shared" si="161"/>
        <v>0</v>
      </c>
      <c r="R339" s="73">
        <f t="shared" si="161"/>
        <v>0</v>
      </c>
      <c r="S339" s="73">
        <f t="shared" si="161"/>
        <v>0</v>
      </c>
      <c r="T339" s="73">
        <f t="shared" si="161"/>
        <v>0</v>
      </c>
      <c r="U339" s="73">
        <f t="shared" si="161"/>
        <v>0</v>
      </c>
      <c r="V339" s="73">
        <f t="shared" si="161"/>
        <v>0</v>
      </c>
      <c r="W339" s="73">
        <f t="shared" si="161"/>
        <v>0</v>
      </c>
      <c r="X339" s="60">
        <f t="shared" si="161"/>
        <v>0</v>
      </c>
      <c r="Y339" s="60">
        <f t="shared" si="161"/>
        <v>0</v>
      </c>
      <c r="Z339" s="60">
        <f t="shared" si="161"/>
        <v>0</v>
      </c>
      <c r="AA339" s="62">
        <f>SUM(G339:Z339)</f>
        <v>0</v>
      </c>
      <c r="AB339" s="56" t="str">
        <f>IF(ABS(F339-AA339)&lt;0.01,"ok","err")</f>
        <v>ok</v>
      </c>
      <c r="AC339" s="62">
        <f t="shared" si="160"/>
        <v>0</v>
      </c>
    </row>
    <row r="340" spans="1:29">
      <c r="F340" s="76"/>
      <c r="AC340" s="62">
        <f t="shared" si="160"/>
        <v>0</v>
      </c>
    </row>
    <row r="341" spans="1:29" ht="15">
      <c r="A341" s="63" t="s">
        <v>351</v>
      </c>
      <c r="F341" s="76"/>
      <c r="AC341" s="62">
        <f t="shared" si="160"/>
        <v>0</v>
      </c>
    </row>
    <row r="342" spans="1:29">
      <c r="A342" s="66" t="s">
        <v>1093</v>
      </c>
      <c r="C342" s="58" t="s">
        <v>1073</v>
      </c>
      <c r="D342" s="58" t="s">
        <v>530</v>
      </c>
      <c r="E342" s="58" t="s">
        <v>1098</v>
      </c>
      <c r="F342" s="73">
        <f>VLOOKUP(C342,'Functional Assignment'!$C$2:$AP$780,'Functional Assignment'!$AD$2,)</f>
        <v>0</v>
      </c>
      <c r="G342" s="73">
        <f t="shared" ref="G342:Z342" si="162">IF(VLOOKUP($E342,$D$6:$AN$1131,3,)=0,0,(VLOOKUP($E342,$D$6:$AN$1131,G$2,)/VLOOKUP($E342,$D$6:$AN$1131,3,))*$F342)</f>
        <v>0</v>
      </c>
      <c r="H342" s="73">
        <f t="shared" si="162"/>
        <v>0</v>
      </c>
      <c r="I342" s="73">
        <f t="shared" si="162"/>
        <v>0</v>
      </c>
      <c r="J342" s="73">
        <f t="shared" si="162"/>
        <v>0</v>
      </c>
      <c r="K342" s="73">
        <f t="shared" si="162"/>
        <v>0</v>
      </c>
      <c r="L342" s="73">
        <f t="shared" si="162"/>
        <v>0</v>
      </c>
      <c r="M342" s="73">
        <f t="shared" si="162"/>
        <v>0</v>
      </c>
      <c r="N342" s="73">
        <f t="shared" si="162"/>
        <v>0</v>
      </c>
      <c r="O342" s="73">
        <f t="shared" si="162"/>
        <v>0</v>
      </c>
      <c r="P342" s="73">
        <f t="shared" si="162"/>
        <v>0</v>
      </c>
      <c r="Q342" s="73">
        <f t="shared" si="162"/>
        <v>0</v>
      </c>
      <c r="R342" s="73">
        <f t="shared" si="162"/>
        <v>0</v>
      </c>
      <c r="S342" s="73">
        <f t="shared" si="162"/>
        <v>0</v>
      </c>
      <c r="T342" s="73">
        <f t="shared" si="162"/>
        <v>0</v>
      </c>
      <c r="U342" s="73">
        <f t="shared" si="162"/>
        <v>0</v>
      </c>
      <c r="V342" s="73">
        <f t="shared" si="162"/>
        <v>0</v>
      </c>
      <c r="W342" s="73">
        <f t="shared" si="162"/>
        <v>0</v>
      </c>
      <c r="X342" s="60">
        <f t="shared" si="162"/>
        <v>0</v>
      </c>
      <c r="Y342" s="60">
        <f t="shared" si="162"/>
        <v>0</v>
      </c>
      <c r="Z342" s="60">
        <f t="shared" si="162"/>
        <v>0</v>
      </c>
      <c r="AA342" s="62">
        <f>SUM(G342:Z342)</f>
        <v>0</v>
      </c>
      <c r="AB342" s="56" t="str">
        <f>IF(ABS(F342-AA342)&lt;0.01,"ok","err")</f>
        <v>ok</v>
      </c>
      <c r="AC342" s="62">
        <f t="shared" si="160"/>
        <v>0</v>
      </c>
    </row>
    <row r="343" spans="1:29">
      <c r="F343" s="76"/>
      <c r="AC343" s="62">
        <f t="shared" si="160"/>
        <v>0</v>
      </c>
    </row>
    <row r="344" spans="1:29" ht="15">
      <c r="A344" s="63" t="s">
        <v>350</v>
      </c>
      <c r="F344" s="76"/>
      <c r="AC344" s="62">
        <f t="shared" si="160"/>
        <v>0</v>
      </c>
    </row>
    <row r="345" spans="1:29">
      <c r="A345" s="66" t="s">
        <v>1093</v>
      </c>
      <c r="C345" s="58" t="s">
        <v>1073</v>
      </c>
      <c r="D345" s="58" t="s">
        <v>531</v>
      </c>
      <c r="E345" s="58" t="s">
        <v>1099</v>
      </c>
      <c r="F345" s="73">
        <f>VLOOKUP(C345,'Functional Assignment'!$C$2:$AP$780,'Functional Assignment'!$AE$2,)</f>
        <v>0</v>
      </c>
      <c r="G345" s="73">
        <f t="shared" ref="G345:Z345" si="163">IF(VLOOKUP($E345,$D$6:$AN$1131,3,)=0,0,(VLOOKUP($E345,$D$6:$AN$1131,G$2,)/VLOOKUP($E345,$D$6:$AN$1131,3,))*$F345)</f>
        <v>0</v>
      </c>
      <c r="H345" s="73">
        <f t="shared" si="163"/>
        <v>0</v>
      </c>
      <c r="I345" s="73">
        <f t="shared" si="163"/>
        <v>0</v>
      </c>
      <c r="J345" s="73">
        <f t="shared" si="163"/>
        <v>0</v>
      </c>
      <c r="K345" s="73">
        <f t="shared" si="163"/>
        <v>0</v>
      </c>
      <c r="L345" s="73">
        <f t="shared" si="163"/>
        <v>0</v>
      </c>
      <c r="M345" s="73">
        <f t="shared" si="163"/>
        <v>0</v>
      </c>
      <c r="N345" s="73">
        <f t="shared" si="163"/>
        <v>0</v>
      </c>
      <c r="O345" s="73">
        <f t="shared" si="163"/>
        <v>0</v>
      </c>
      <c r="P345" s="73">
        <f t="shared" si="163"/>
        <v>0</v>
      </c>
      <c r="Q345" s="73">
        <f t="shared" si="163"/>
        <v>0</v>
      </c>
      <c r="R345" s="73">
        <f t="shared" si="163"/>
        <v>0</v>
      </c>
      <c r="S345" s="73">
        <f t="shared" si="163"/>
        <v>0</v>
      </c>
      <c r="T345" s="73">
        <f t="shared" si="163"/>
        <v>0</v>
      </c>
      <c r="U345" s="73">
        <f t="shared" si="163"/>
        <v>0</v>
      </c>
      <c r="V345" s="73">
        <f t="shared" si="163"/>
        <v>0</v>
      </c>
      <c r="W345" s="73">
        <f t="shared" si="163"/>
        <v>0</v>
      </c>
      <c r="X345" s="60">
        <f t="shared" si="163"/>
        <v>0</v>
      </c>
      <c r="Y345" s="60">
        <f t="shared" si="163"/>
        <v>0</v>
      </c>
      <c r="Z345" s="60">
        <f t="shared" si="163"/>
        <v>0</v>
      </c>
      <c r="AA345" s="62">
        <f>SUM(G345:Z345)</f>
        <v>0</v>
      </c>
      <c r="AB345" s="56" t="str">
        <f>IF(ABS(F345-AA345)&lt;0.01,"ok","err")</f>
        <v>ok</v>
      </c>
      <c r="AC345" s="62">
        <f t="shared" si="160"/>
        <v>0</v>
      </c>
    </row>
    <row r="346" spans="1:29">
      <c r="F346" s="76"/>
      <c r="AC346" s="62">
        <f t="shared" si="160"/>
        <v>0</v>
      </c>
    </row>
    <row r="347" spans="1:29">
      <c r="A347" s="58" t="s">
        <v>922</v>
      </c>
      <c r="D347" s="58" t="s">
        <v>532</v>
      </c>
      <c r="F347" s="73">
        <f>F302+F308+F311+F314+F322+F327+F330+F333+F336+F339+F342+F345</f>
        <v>138842526.50563762</v>
      </c>
      <c r="G347" s="73">
        <f t="shared" ref="G347:Z347" si="164">G302+G308+G311+G314+G322+G327+G330+G333+G336+G339+G342+G345</f>
        <v>71673667.956508681</v>
      </c>
      <c r="H347" s="73">
        <f t="shared" si="164"/>
        <v>16120518.139783762</v>
      </c>
      <c r="I347" s="73">
        <f t="shared" si="164"/>
        <v>1245519.5748480279</v>
      </c>
      <c r="J347" s="73">
        <f t="shared" si="164"/>
        <v>1265471.3130744051</v>
      </c>
      <c r="K347" s="73">
        <f t="shared" si="164"/>
        <v>14924347.538634675</v>
      </c>
      <c r="L347" s="73">
        <f t="shared" si="164"/>
        <v>0</v>
      </c>
      <c r="M347" s="73">
        <f t="shared" si="164"/>
        <v>0</v>
      </c>
      <c r="N347" s="73">
        <f t="shared" si="164"/>
        <v>13152588.539079005</v>
      </c>
      <c r="O347" s="73">
        <f>O302+O308+O311+O314+O322+O327+O330+O333+O336+O339+O342+O345</f>
        <v>8406033.2648344189</v>
      </c>
      <c r="P347" s="73">
        <f t="shared" si="164"/>
        <v>6535570.0129858684</v>
      </c>
      <c r="Q347" s="73">
        <f t="shared" si="164"/>
        <v>842161.92288918642</v>
      </c>
      <c r="R347" s="73">
        <f t="shared" si="164"/>
        <v>381814.57399864419</v>
      </c>
      <c r="S347" s="73">
        <f t="shared" si="164"/>
        <v>4262475.4921343345</v>
      </c>
      <c r="T347" s="73">
        <f t="shared" si="164"/>
        <v>9459.4212991253116</v>
      </c>
      <c r="U347" s="73">
        <f t="shared" si="164"/>
        <v>22898.7555675494</v>
      </c>
      <c r="V347" s="73">
        <f t="shared" si="164"/>
        <v>0</v>
      </c>
      <c r="W347" s="73">
        <f t="shared" si="164"/>
        <v>0</v>
      </c>
      <c r="X347" s="60">
        <f t="shared" si="164"/>
        <v>0</v>
      </c>
      <c r="Y347" s="60">
        <f t="shared" si="164"/>
        <v>0</v>
      </c>
      <c r="Z347" s="60">
        <f t="shared" si="164"/>
        <v>0</v>
      </c>
      <c r="AA347" s="62">
        <f>SUM(G347:Z347)</f>
        <v>138842526.50563768</v>
      </c>
      <c r="AB347" s="56" t="str">
        <f>IF(ABS(F347-AA347)&lt;0.01,"ok","err")</f>
        <v>ok</v>
      </c>
      <c r="AC347" s="62">
        <f t="shared" si="160"/>
        <v>0</v>
      </c>
    </row>
    <row r="348" spans="1:29">
      <c r="AC348" s="62">
        <f t="shared" si="160"/>
        <v>0</v>
      </c>
    </row>
    <row r="349" spans="1:29">
      <c r="AC349" s="62">
        <f t="shared" si="160"/>
        <v>0</v>
      </c>
    </row>
    <row r="350" spans="1:29" ht="15">
      <c r="A350" s="163" t="s">
        <v>759</v>
      </c>
      <c r="AC350" s="62">
        <f t="shared" si="160"/>
        <v>0</v>
      </c>
    </row>
    <row r="351" spans="1:29">
      <c r="AC351" s="62">
        <f t="shared" si="160"/>
        <v>0</v>
      </c>
    </row>
    <row r="352" spans="1:29" ht="15">
      <c r="A352" s="63" t="s">
        <v>364</v>
      </c>
      <c r="AC352" s="62">
        <f t="shared" si="160"/>
        <v>0</v>
      </c>
    </row>
    <row r="353" spans="1:29">
      <c r="A353" s="66" t="s">
        <v>359</v>
      </c>
      <c r="C353" s="108" t="s">
        <v>765</v>
      </c>
      <c r="D353" s="58" t="s">
        <v>766</v>
      </c>
      <c r="E353" s="58" t="s">
        <v>869</v>
      </c>
      <c r="F353" s="73">
        <f>VLOOKUP(C353,'Functional Assignment'!$C$2:$AP$780,'Functional Assignment'!$H$2,)</f>
        <v>0</v>
      </c>
      <c r="G353" s="73">
        <f t="shared" ref="G353:P358" si="165">IF(VLOOKUP($E353,$D$6:$AN$1131,3,)=0,0,(VLOOKUP($E353,$D$6:$AN$1131,G$2,)/VLOOKUP($E353,$D$6:$AN$1131,3,))*$F353)</f>
        <v>0</v>
      </c>
      <c r="H353" s="73">
        <f t="shared" si="165"/>
        <v>0</v>
      </c>
      <c r="I353" s="73">
        <f t="shared" si="165"/>
        <v>0</v>
      </c>
      <c r="J353" s="73">
        <f t="shared" si="165"/>
        <v>0</v>
      </c>
      <c r="K353" s="73">
        <f t="shared" si="165"/>
        <v>0</v>
      </c>
      <c r="L353" s="73">
        <f t="shared" si="165"/>
        <v>0</v>
      </c>
      <c r="M353" s="73">
        <f t="shared" si="165"/>
        <v>0</v>
      </c>
      <c r="N353" s="73">
        <f t="shared" si="165"/>
        <v>0</v>
      </c>
      <c r="O353" s="73">
        <f t="shared" si="165"/>
        <v>0</v>
      </c>
      <c r="P353" s="73">
        <f t="shared" si="165"/>
        <v>0</v>
      </c>
      <c r="Q353" s="73">
        <f t="shared" ref="Q353:Z358" si="166">IF(VLOOKUP($E353,$D$6:$AN$1131,3,)=0,0,(VLOOKUP($E353,$D$6:$AN$1131,Q$2,)/VLOOKUP($E353,$D$6:$AN$1131,3,))*$F353)</f>
        <v>0</v>
      </c>
      <c r="R353" s="73">
        <f t="shared" si="166"/>
        <v>0</v>
      </c>
      <c r="S353" s="73">
        <f t="shared" si="166"/>
        <v>0</v>
      </c>
      <c r="T353" s="73">
        <f t="shared" si="166"/>
        <v>0</v>
      </c>
      <c r="U353" s="73">
        <f t="shared" si="166"/>
        <v>0</v>
      </c>
      <c r="V353" s="73">
        <f t="shared" si="166"/>
        <v>0</v>
      </c>
      <c r="W353" s="73">
        <f t="shared" si="166"/>
        <v>0</v>
      </c>
      <c r="X353" s="60">
        <f t="shared" si="166"/>
        <v>0</v>
      </c>
      <c r="Y353" s="60">
        <f t="shared" si="166"/>
        <v>0</v>
      </c>
      <c r="Z353" s="60">
        <f t="shared" si="166"/>
        <v>0</v>
      </c>
      <c r="AA353" s="62">
        <f t="shared" ref="AA353:AA359" si="167">SUM(G353:Z353)</f>
        <v>0</v>
      </c>
      <c r="AB353" s="56" t="str">
        <f t="shared" ref="AB353:AB359" si="168">IF(ABS(F353-AA353)&lt;0.01,"ok","err")</f>
        <v>ok</v>
      </c>
      <c r="AC353" s="62">
        <f t="shared" si="160"/>
        <v>0</v>
      </c>
    </row>
    <row r="354" spans="1:29">
      <c r="A354" s="66" t="s">
        <v>1202</v>
      </c>
      <c r="C354" s="108" t="s">
        <v>765</v>
      </c>
      <c r="D354" s="58" t="s">
        <v>767</v>
      </c>
      <c r="E354" s="58" t="s">
        <v>188</v>
      </c>
      <c r="F354" s="76">
        <f>VLOOKUP(C354,'Functional Assignment'!$C$2:$AP$780,'Functional Assignment'!$I$2,)</f>
        <v>0</v>
      </c>
      <c r="G354" s="76">
        <f t="shared" si="165"/>
        <v>0</v>
      </c>
      <c r="H354" s="76">
        <f t="shared" si="165"/>
        <v>0</v>
      </c>
      <c r="I354" s="76">
        <f t="shared" si="165"/>
        <v>0</v>
      </c>
      <c r="J354" s="76">
        <f t="shared" si="165"/>
        <v>0</v>
      </c>
      <c r="K354" s="76">
        <f t="shared" si="165"/>
        <v>0</v>
      </c>
      <c r="L354" s="76">
        <f t="shared" si="165"/>
        <v>0</v>
      </c>
      <c r="M354" s="76">
        <f t="shared" si="165"/>
        <v>0</v>
      </c>
      <c r="N354" s="76">
        <f t="shared" si="165"/>
        <v>0</v>
      </c>
      <c r="O354" s="76">
        <f t="shared" si="165"/>
        <v>0</v>
      </c>
      <c r="P354" s="76">
        <f t="shared" si="165"/>
        <v>0</v>
      </c>
      <c r="Q354" s="76">
        <f t="shared" si="166"/>
        <v>0</v>
      </c>
      <c r="R354" s="76">
        <f t="shared" si="166"/>
        <v>0</v>
      </c>
      <c r="S354" s="76">
        <f t="shared" si="166"/>
        <v>0</v>
      </c>
      <c r="T354" s="76">
        <f t="shared" si="166"/>
        <v>0</v>
      </c>
      <c r="U354" s="76">
        <f t="shared" si="166"/>
        <v>0</v>
      </c>
      <c r="V354" s="76">
        <f t="shared" si="166"/>
        <v>0</v>
      </c>
      <c r="W354" s="76">
        <f t="shared" si="166"/>
        <v>0</v>
      </c>
      <c r="X354" s="61">
        <f t="shared" si="166"/>
        <v>0</v>
      </c>
      <c r="Y354" s="61">
        <f t="shared" si="166"/>
        <v>0</v>
      </c>
      <c r="Z354" s="61">
        <f t="shared" si="166"/>
        <v>0</v>
      </c>
      <c r="AA354" s="61">
        <f t="shared" si="167"/>
        <v>0</v>
      </c>
      <c r="AB354" s="56" t="str">
        <f t="shared" si="168"/>
        <v>ok</v>
      </c>
      <c r="AC354" s="62">
        <f t="shared" si="160"/>
        <v>0</v>
      </c>
    </row>
    <row r="355" spans="1:29">
      <c r="A355" s="66" t="s">
        <v>1203</v>
      </c>
      <c r="C355" s="108" t="s">
        <v>765</v>
      </c>
      <c r="D355" s="58" t="s">
        <v>768</v>
      </c>
      <c r="E355" s="58" t="s">
        <v>191</v>
      </c>
      <c r="F355" s="76">
        <f>VLOOKUP(C355,'Functional Assignment'!$C$2:$AP$780,'Functional Assignment'!$J$2,)</f>
        <v>0</v>
      </c>
      <c r="G355" s="76">
        <f t="shared" si="165"/>
        <v>0</v>
      </c>
      <c r="H355" s="76">
        <f t="shared" si="165"/>
        <v>0</v>
      </c>
      <c r="I355" s="76">
        <f t="shared" si="165"/>
        <v>0</v>
      </c>
      <c r="J355" s="76">
        <f t="shared" si="165"/>
        <v>0</v>
      </c>
      <c r="K355" s="76">
        <f t="shared" si="165"/>
        <v>0</v>
      </c>
      <c r="L355" s="76">
        <f t="shared" si="165"/>
        <v>0</v>
      </c>
      <c r="M355" s="76">
        <f t="shared" si="165"/>
        <v>0</v>
      </c>
      <c r="N355" s="76">
        <f t="shared" si="165"/>
        <v>0</v>
      </c>
      <c r="O355" s="76">
        <f t="shared" si="165"/>
        <v>0</v>
      </c>
      <c r="P355" s="76">
        <f t="shared" si="165"/>
        <v>0</v>
      </c>
      <c r="Q355" s="76">
        <f t="shared" si="166"/>
        <v>0</v>
      </c>
      <c r="R355" s="76">
        <f t="shared" si="166"/>
        <v>0</v>
      </c>
      <c r="S355" s="76">
        <f t="shared" si="166"/>
        <v>0</v>
      </c>
      <c r="T355" s="76">
        <f t="shared" si="166"/>
        <v>0</v>
      </c>
      <c r="U355" s="76">
        <f t="shared" si="166"/>
        <v>0</v>
      </c>
      <c r="V355" s="76">
        <f t="shared" si="166"/>
        <v>0</v>
      </c>
      <c r="W355" s="76">
        <f t="shared" si="166"/>
        <v>0</v>
      </c>
      <c r="X355" s="61">
        <f t="shared" si="166"/>
        <v>0</v>
      </c>
      <c r="Y355" s="61">
        <f t="shared" si="166"/>
        <v>0</v>
      </c>
      <c r="Z355" s="61">
        <f t="shared" si="166"/>
        <v>0</v>
      </c>
      <c r="AA355" s="61">
        <f t="shared" si="167"/>
        <v>0</v>
      </c>
      <c r="AB355" s="56" t="str">
        <f t="shared" si="168"/>
        <v>ok</v>
      </c>
      <c r="AC355" s="62">
        <f t="shared" si="160"/>
        <v>0</v>
      </c>
    </row>
    <row r="356" spans="1:29">
      <c r="A356" s="66" t="s">
        <v>1204</v>
      </c>
      <c r="C356" s="108" t="s">
        <v>765</v>
      </c>
      <c r="D356" s="58" t="s">
        <v>769</v>
      </c>
      <c r="E356" s="58" t="s">
        <v>1091</v>
      </c>
      <c r="F356" s="76">
        <f>VLOOKUP(C356,'Functional Assignment'!$C$2:$AP$780,'Functional Assignment'!$K$2,)</f>
        <v>0</v>
      </c>
      <c r="G356" s="76">
        <f t="shared" si="165"/>
        <v>0</v>
      </c>
      <c r="H356" s="76">
        <f t="shared" si="165"/>
        <v>0</v>
      </c>
      <c r="I356" s="76">
        <f t="shared" si="165"/>
        <v>0</v>
      </c>
      <c r="J356" s="76">
        <f t="shared" si="165"/>
        <v>0</v>
      </c>
      <c r="K356" s="76">
        <f t="shared" si="165"/>
        <v>0</v>
      </c>
      <c r="L356" s="76">
        <f t="shared" si="165"/>
        <v>0</v>
      </c>
      <c r="M356" s="76">
        <f t="shared" si="165"/>
        <v>0</v>
      </c>
      <c r="N356" s="76">
        <f t="shared" si="165"/>
        <v>0</v>
      </c>
      <c r="O356" s="76">
        <f t="shared" si="165"/>
        <v>0</v>
      </c>
      <c r="P356" s="76">
        <f t="shared" si="165"/>
        <v>0</v>
      </c>
      <c r="Q356" s="76">
        <f t="shared" si="166"/>
        <v>0</v>
      </c>
      <c r="R356" s="76">
        <f t="shared" si="166"/>
        <v>0</v>
      </c>
      <c r="S356" s="76">
        <f t="shared" si="166"/>
        <v>0</v>
      </c>
      <c r="T356" s="76">
        <f t="shared" si="166"/>
        <v>0</v>
      </c>
      <c r="U356" s="76">
        <f t="shared" si="166"/>
        <v>0</v>
      </c>
      <c r="V356" s="76">
        <f t="shared" si="166"/>
        <v>0</v>
      </c>
      <c r="W356" s="76">
        <f t="shared" si="166"/>
        <v>0</v>
      </c>
      <c r="X356" s="61">
        <f t="shared" si="166"/>
        <v>0</v>
      </c>
      <c r="Y356" s="61">
        <f t="shared" si="166"/>
        <v>0</v>
      </c>
      <c r="Z356" s="61">
        <f t="shared" si="166"/>
        <v>0</v>
      </c>
      <c r="AA356" s="61">
        <f t="shared" si="167"/>
        <v>0</v>
      </c>
      <c r="AB356" s="56" t="str">
        <f t="shared" si="168"/>
        <v>ok</v>
      </c>
      <c r="AC356" s="62">
        <f t="shared" si="160"/>
        <v>0</v>
      </c>
    </row>
    <row r="357" spans="1:29">
      <c r="A357" s="66" t="s">
        <v>1205</v>
      </c>
      <c r="C357" s="108" t="s">
        <v>765</v>
      </c>
      <c r="D357" s="58" t="s">
        <v>770</v>
      </c>
      <c r="E357" s="58" t="s">
        <v>1091</v>
      </c>
      <c r="F357" s="76">
        <f>VLOOKUP(C357,'Functional Assignment'!$C$2:$AP$780,'Functional Assignment'!$L$2,)</f>
        <v>0</v>
      </c>
      <c r="G357" s="76">
        <f t="shared" si="165"/>
        <v>0</v>
      </c>
      <c r="H357" s="76">
        <f t="shared" si="165"/>
        <v>0</v>
      </c>
      <c r="I357" s="76">
        <f t="shared" si="165"/>
        <v>0</v>
      </c>
      <c r="J357" s="76">
        <f t="shared" si="165"/>
        <v>0</v>
      </c>
      <c r="K357" s="76">
        <f t="shared" si="165"/>
        <v>0</v>
      </c>
      <c r="L357" s="76">
        <f t="shared" si="165"/>
        <v>0</v>
      </c>
      <c r="M357" s="76">
        <f t="shared" si="165"/>
        <v>0</v>
      </c>
      <c r="N357" s="76">
        <f t="shared" si="165"/>
        <v>0</v>
      </c>
      <c r="O357" s="76">
        <f t="shared" si="165"/>
        <v>0</v>
      </c>
      <c r="P357" s="76">
        <f t="shared" si="165"/>
        <v>0</v>
      </c>
      <c r="Q357" s="76">
        <f t="shared" si="166"/>
        <v>0</v>
      </c>
      <c r="R357" s="76">
        <f t="shared" si="166"/>
        <v>0</v>
      </c>
      <c r="S357" s="76">
        <f t="shared" si="166"/>
        <v>0</v>
      </c>
      <c r="T357" s="76">
        <f t="shared" si="166"/>
        <v>0</v>
      </c>
      <c r="U357" s="76">
        <f t="shared" si="166"/>
        <v>0</v>
      </c>
      <c r="V357" s="76">
        <f t="shared" si="166"/>
        <v>0</v>
      </c>
      <c r="W357" s="76">
        <f t="shared" si="166"/>
        <v>0</v>
      </c>
      <c r="X357" s="61">
        <f t="shared" si="166"/>
        <v>0</v>
      </c>
      <c r="Y357" s="61">
        <f t="shared" si="166"/>
        <v>0</v>
      </c>
      <c r="Z357" s="61">
        <f t="shared" si="166"/>
        <v>0</v>
      </c>
      <c r="AA357" s="61">
        <f t="shared" si="167"/>
        <v>0</v>
      </c>
      <c r="AB357" s="56" t="str">
        <f t="shared" si="168"/>
        <v>ok</v>
      </c>
      <c r="AC357" s="62">
        <f t="shared" si="160"/>
        <v>0</v>
      </c>
    </row>
    <row r="358" spans="1:29">
      <c r="A358" s="66" t="s">
        <v>1205</v>
      </c>
      <c r="C358" s="108" t="s">
        <v>765</v>
      </c>
      <c r="D358" s="58" t="s">
        <v>771</v>
      </c>
      <c r="E358" s="58" t="s">
        <v>1091</v>
      </c>
      <c r="F358" s="76">
        <f>VLOOKUP(C358,'Functional Assignment'!$C$2:$AP$780,'Functional Assignment'!$M$2,)</f>
        <v>0</v>
      </c>
      <c r="G358" s="76">
        <f t="shared" si="165"/>
        <v>0</v>
      </c>
      <c r="H358" s="76">
        <f t="shared" si="165"/>
        <v>0</v>
      </c>
      <c r="I358" s="76">
        <f t="shared" si="165"/>
        <v>0</v>
      </c>
      <c r="J358" s="76">
        <f t="shared" si="165"/>
        <v>0</v>
      </c>
      <c r="K358" s="76">
        <f t="shared" si="165"/>
        <v>0</v>
      </c>
      <c r="L358" s="76">
        <f t="shared" si="165"/>
        <v>0</v>
      </c>
      <c r="M358" s="76">
        <f t="shared" si="165"/>
        <v>0</v>
      </c>
      <c r="N358" s="76">
        <f t="shared" si="165"/>
        <v>0</v>
      </c>
      <c r="O358" s="76">
        <f t="shared" si="165"/>
        <v>0</v>
      </c>
      <c r="P358" s="76">
        <f t="shared" si="165"/>
        <v>0</v>
      </c>
      <c r="Q358" s="76">
        <f t="shared" si="166"/>
        <v>0</v>
      </c>
      <c r="R358" s="76">
        <f t="shared" si="166"/>
        <v>0</v>
      </c>
      <c r="S358" s="76">
        <f t="shared" si="166"/>
        <v>0</v>
      </c>
      <c r="T358" s="76">
        <f t="shared" si="166"/>
        <v>0</v>
      </c>
      <c r="U358" s="76">
        <f t="shared" si="166"/>
        <v>0</v>
      </c>
      <c r="V358" s="76">
        <f t="shared" si="166"/>
        <v>0</v>
      </c>
      <c r="W358" s="76">
        <f t="shared" si="166"/>
        <v>0</v>
      </c>
      <c r="X358" s="61">
        <f t="shared" si="166"/>
        <v>0</v>
      </c>
      <c r="Y358" s="61">
        <f t="shared" si="166"/>
        <v>0</v>
      </c>
      <c r="Z358" s="61">
        <f t="shared" si="166"/>
        <v>0</v>
      </c>
      <c r="AA358" s="61">
        <f t="shared" si="167"/>
        <v>0</v>
      </c>
      <c r="AB358" s="56" t="str">
        <f t="shared" si="168"/>
        <v>ok</v>
      </c>
      <c r="AC358" s="62">
        <f t="shared" si="160"/>
        <v>0</v>
      </c>
    </row>
    <row r="359" spans="1:29">
      <c r="A359" s="58" t="s">
        <v>387</v>
      </c>
      <c r="D359" s="58" t="s">
        <v>772</v>
      </c>
      <c r="F359" s="73">
        <f t="shared" ref="F359:P359" si="169">SUM(F353:F358)</f>
        <v>0</v>
      </c>
      <c r="G359" s="73">
        <f t="shared" si="169"/>
        <v>0</v>
      </c>
      <c r="H359" s="73">
        <f t="shared" si="169"/>
        <v>0</v>
      </c>
      <c r="I359" s="73">
        <f t="shared" si="169"/>
        <v>0</v>
      </c>
      <c r="J359" s="73">
        <f t="shared" si="169"/>
        <v>0</v>
      </c>
      <c r="K359" s="73">
        <f t="shared" si="169"/>
        <v>0</v>
      </c>
      <c r="L359" s="73">
        <f t="shared" si="169"/>
        <v>0</v>
      </c>
      <c r="M359" s="73">
        <f t="shared" si="169"/>
        <v>0</v>
      </c>
      <c r="N359" s="73">
        <f t="shared" si="169"/>
        <v>0</v>
      </c>
      <c r="O359" s="73">
        <f>SUM(O353:O358)</f>
        <v>0</v>
      </c>
      <c r="P359" s="73">
        <f t="shared" si="169"/>
        <v>0</v>
      </c>
      <c r="Q359" s="73">
        <f t="shared" ref="Q359:Z359" si="170">SUM(Q353:Q358)</f>
        <v>0</v>
      </c>
      <c r="R359" s="73">
        <f t="shared" si="170"/>
        <v>0</v>
      </c>
      <c r="S359" s="73">
        <f t="shared" si="170"/>
        <v>0</v>
      </c>
      <c r="T359" s="73">
        <f t="shared" si="170"/>
        <v>0</v>
      </c>
      <c r="U359" s="73">
        <f t="shared" si="170"/>
        <v>0</v>
      </c>
      <c r="V359" s="73">
        <f t="shared" si="170"/>
        <v>0</v>
      </c>
      <c r="W359" s="73">
        <f t="shared" si="170"/>
        <v>0</v>
      </c>
      <c r="X359" s="60">
        <f t="shared" si="170"/>
        <v>0</v>
      </c>
      <c r="Y359" s="60">
        <f t="shared" si="170"/>
        <v>0</v>
      </c>
      <c r="Z359" s="60">
        <f t="shared" si="170"/>
        <v>0</v>
      </c>
      <c r="AA359" s="62">
        <f t="shared" si="167"/>
        <v>0</v>
      </c>
      <c r="AB359" s="56" t="str">
        <f t="shared" si="168"/>
        <v>ok</v>
      </c>
      <c r="AC359" s="62">
        <f t="shared" si="160"/>
        <v>0</v>
      </c>
    </row>
    <row r="360" spans="1:29">
      <c r="F360" s="76"/>
      <c r="G360" s="76"/>
      <c r="AC360" s="62">
        <f t="shared" si="160"/>
        <v>0</v>
      </c>
    </row>
    <row r="361" spans="1:29" ht="15">
      <c r="A361" s="63" t="s">
        <v>1131</v>
      </c>
      <c r="F361" s="76"/>
      <c r="G361" s="76"/>
      <c r="AC361" s="62">
        <f t="shared" si="160"/>
        <v>0</v>
      </c>
    </row>
    <row r="362" spans="1:29">
      <c r="A362" s="66" t="s">
        <v>1307</v>
      </c>
      <c r="C362" s="108" t="s">
        <v>765</v>
      </c>
      <c r="D362" s="58" t="s">
        <v>773</v>
      </c>
      <c r="E362" s="58" t="s">
        <v>1311</v>
      </c>
      <c r="F362" s="73">
        <f>VLOOKUP(C362,'Functional Assignment'!$C$2:$AP$780,'Functional Assignment'!$N$2,)</f>
        <v>0</v>
      </c>
      <c r="G362" s="73">
        <f t="shared" ref="G362:P364" si="171">IF(VLOOKUP($E362,$D$6:$AN$1131,3,)=0,0,(VLOOKUP($E362,$D$6:$AN$1131,G$2,)/VLOOKUP($E362,$D$6:$AN$1131,3,))*$F362)</f>
        <v>0</v>
      </c>
      <c r="H362" s="73">
        <f t="shared" si="171"/>
        <v>0</v>
      </c>
      <c r="I362" s="73">
        <f t="shared" si="171"/>
        <v>0</v>
      </c>
      <c r="J362" s="73">
        <f t="shared" si="171"/>
        <v>0</v>
      </c>
      <c r="K362" s="73">
        <f t="shared" si="171"/>
        <v>0</v>
      </c>
      <c r="L362" s="73">
        <f t="shared" si="171"/>
        <v>0</v>
      </c>
      <c r="M362" s="73">
        <f t="shared" si="171"/>
        <v>0</v>
      </c>
      <c r="N362" s="73">
        <f t="shared" si="171"/>
        <v>0</v>
      </c>
      <c r="O362" s="73">
        <f t="shared" si="171"/>
        <v>0</v>
      </c>
      <c r="P362" s="73">
        <f t="shared" si="171"/>
        <v>0</v>
      </c>
      <c r="Q362" s="73">
        <f t="shared" ref="Q362:Z364" si="172">IF(VLOOKUP($E362,$D$6:$AN$1131,3,)=0,0,(VLOOKUP($E362,$D$6:$AN$1131,Q$2,)/VLOOKUP($E362,$D$6:$AN$1131,3,))*$F362)</f>
        <v>0</v>
      </c>
      <c r="R362" s="73">
        <f t="shared" si="172"/>
        <v>0</v>
      </c>
      <c r="S362" s="73">
        <f t="shared" si="172"/>
        <v>0</v>
      </c>
      <c r="T362" s="73">
        <f t="shared" si="172"/>
        <v>0</v>
      </c>
      <c r="U362" s="73">
        <f t="shared" si="172"/>
        <v>0</v>
      </c>
      <c r="V362" s="73">
        <f t="shared" si="172"/>
        <v>0</v>
      </c>
      <c r="W362" s="73">
        <f t="shared" si="172"/>
        <v>0</v>
      </c>
      <c r="X362" s="60">
        <f t="shared" si="172"/>
        <v>0</v>
      </c>
      <c r="Y362" s="60">
        <f t="shared" si="172"/>
        <v>0</v>
      </c>
      <c r="Z362" s="60">
        <f t="shared" si="172"/>
        <v>0</v>
      </c>
      <c r="AA362" s="62">
        <f>SUM(G362:Z362)</f>
        <v>0</v>
      </c>
      <c r="AB362" s="56" t="str">
        <f>IF(ABS(F362-AA362)&lt;0.01,"ok","err")</f>
        <v>ok</v>
      </c>
      <c r="AC362" s="62">
        <f t="shared" si="160"/>
        <v>0</v>
      </c>
    </row>
    <row r="363" spans="1:29" hidden="1">
      <c r="A363" s="66" t="s">
        <v>1308</v>
      </c>
      <c r="C363" s="108" t="s">
        <v>765</v>
      </c>
      <c r="D363" s="58" t="s">
        <v>774</v>
      </c>
      <c r="E363" s="58" t="s">
        <v>188</v>
      </c>
      <c r="F363" s="76">
        <f>VLOOKUP(C363,'Functional Assignment'!$C$2:$AP$780,'Functional Assignment'!$O$2,)</f>
        <v>0</v>
      </c>
      <c r="G363" s="76">
        <f t="shared" si="171"/>
        <v>0</v>
      </c>
      <c r="H363" s="76">
        <f t="shared" si="171"/>
        <v>0</v>
      </c>
      <c r="I363" s="76">
        <f t="shared" si="171"/>
        <v>0</v>
      </c>
      <c r="J363" s="76">
        <f t="shared" si="171"/>
        <v>0</v>
      </c>
      <c r="K363" s="76">
        <f t="shared" si="171"/>
        <v>0</v>
      </c>
      <c r="L363" s="76">
        <f t="shared" si="171"/>
        <v>0</v>
      </c>
      <c r="M363" s="76">
        <f t="shared" si="171"/>
        <v>0</v>
      </c>
      <c r="N363" s="76">
        <f t="shared" si="171"/>
        <v>0</v>
      </c>
      <c r="O363" s="76">
        <f t="shared" si="171"/>
        <v>0</v>
      </c>
      <c r="P363" s="76">
        <f t="shared" si="171"/>
        <v>0</v>
      </c>
      <c r="Q363" s="76">
        <f t="shared" si="172"/>
        <v>0</v>
      </c>
      <c r="R363" s="76">
        <f t="shared" si="172"/>
        <v>0</v>
      </c>
      <c r="S363" s="76">
        <f t="shared" si="172"/>
        <v>0</v>
      </c>
      <c r="T363" s="76">
        <f t="shared" si="172"/>
        <v>0</v>
      </c>
      <c r="U363" s="76">
        <f t="shared" si="172"/>
        <v>0</v>
      </c>
      <c r="V363" s="76">
        <f t="shared" si="172"/>
        <v>0</v>
      </c>
      <c r="W363" s="76">
        <f t="shared" si="172"/>
        <v>0</v>
      </c>
      <c r="X363" s="61">
        <f t="shared" si="172"/>
        <v>0</v>
      </c>
      <c r="Y363" s="61">
        <f t="shared" si="172"/>
        <v>0</v>
      </c>
      <c r="Z363" s="61">
        <f t="shared" si="172"/>
        <v>0</v>
      </c>
      <c r="AA363" s="61">
        <f>SUM(G363:Z363)</f>
        <v>0</v>
      </c>
      <c r="AB363" s="56" t="str">
        <f>IF(ABS(F363-AA363)&lt;0.01,"ok","err")</f>
        <v>ok</v>
      </c>
      <c r="AC363" s="62">
        <f t="shared" si="160"/>
        <v>0</v>
      </c>
    </row>
    <row r="364" spans="1:29" hidden="1">
      <c r="A364" s="66" t="s">
        <v>1308</v>
      </c>
      <c r="C364" s="108" t="s">
        <v>765</v>
      </c>
      <c r="D364" s="58" t="s">
        <v>775</v>
      </c>
      <c r="E364" s="58" t="s">
        <v>191</v>
      </c>
      <c r="F364" s="76">
        <f>VLOOKUP(C364,'Functional Assignment'!$C$2:$AP$780,'Functional Assignment'!$P$2,)</f>
        <v>0</v>
      </c>
      <c r="G364" s="76">
        <f t="shared" si="171"/>
        <v>0</v>
      </c>
      <c r="H364" s="76">
        <f t="shared" si="171"/>
        <v>0</v>
      </c>
      <c r="I364" s="76">
        <f t="shared" si="171"/>
        <v>0</v>
      </c>
      <c r="J364" s="76">
        <f t="shared" si="171"/>
        <v>0</v>
      </c>
      <c r="K364" s="76">
        <f t="shared" si="171"/>
        <v>0</v>
      </c>
      <c r="L364" s="76">
        <f t="shared" si="171"/>
        <v>0</v>
      </c>
      <c r="M364" s="76">
        <f t="shared" si="171"/>
        <v>0</v>
      </c>
      <c r="N364" s="76">
        <f t="shared" si="171"/>
        <v>0</v>
      </c>
      <c r="O364" s="76">
        <f t="shared" si="171"/>
        <v>0</v>
      </c>
      <c r="P364" s="76">
        <f t="shared" si="171"/>
        <v>0</v>
      </c>
      <c r="Q364" s="76">
        <f t="shared" si="172"/>
        <v>0</v>
      </c>
      <c r="R364" s="76">
        <f t="shared" si="172"/>
        <v>0</v>
      </c>
      <c r="S364" s="76">
        <f t="shared" si="172"/>
        <v>0</v>
      </c>
      <c r="T364" s="76">
        <f t="shared" si="172"/>
        <v>0</v>
      </c>
      <c r="U364" s="76">
        <f t="shared" si="172"/>
        <v>0</v>
      </c>
      <c r="V364" s="76">
        <f t="shared" si="172"/>
        <v>0</v>
      </c>
      <c r="W364" s="76">
        <f t="shared" si="172"/>
        <v>0</v>
      </c>
      <c r="X364" s="61">
        <f t="shared" si="172"/>
        <v>0</v>
      </c>
      <c r="Y364" s="61">
        <f t="shared" si="172"/>
        <v>0</v>
      </c>
      <c r="Z364" s="61">
        <f t="shared" si="172"/>
        <v>0</v>
      </c>
      <c r="AA364" s="61">
        <f>SUM(G364:Z364)</f>
        <v>0</v>
      </c>
      <c r="AB364" s="56" t="str">
        <f>IF(ABS(F364-AA364)&lt;0.01,"ok","err")</f>
        <v>ok</v>
      </c>
      <c r="AC364" s="62">
        <f t="shared" si="160"/>
        <v>0</v>
      </c>
    </row>
    <row r="365" spans="1:29" hidden="1">
      <c r="A365" s="58" t="s">
        <v>1133</v>
      </c>
      <c r="D365" s="58" t="s">
        <v>776</v>
      </c>
      <c r="F365" s="73">
        <f t="shared" ref="F365:P365" si="173">SUM(F362:F364)</f>
        <v>0</v>
      </c>
      <c r="G365" s="73">
        <f t="shared" si="173"/>
        <v>0</v>
      </c>
      <c r="H365" s="73">
        <f t="shared" si="173"/>
        <v>0</v>
      </c>
      <c r="I365" s="73">
        <f t="shared" si="173"/>
        <v>0</v>
      </c>
      <c r="J365" s="73">
        <f t="shared" si="173"/>
        <v>0</v>
      </c>
      <c r="K365" s="73">
        <f t="shared" si="173"/>
        <v>0</v>
      </c>
      <c r="L365" s="73">
        <f t="shared" si="173"/>
        <v>0</v>
      </c>
      <c r="M365" s="73">
        <f t="shared" si="173"/>
        <v>0</v>
      </c>
      <c r="N365" s="73">
        <f t="shared" si="173"/>
        <v>0</v>
      </c>
      <c r="O365" s="73">
        <f>SUM(O362:O364)</f>
        <v>0</v>
      </c>
      <c r="P365" s="73">
        <f t="shared" si="173"/>
        <v>0</v>
      </c>
      <c r="Q365" s="73">
        <f t="shared" ref="Q365:Z365" si="174">SUM(Q362:Q364)</f>
        <v>0</v>
      </c>
      <c r="R365" s="73">
        <f t="shared" si="174"/>
        <v>0</v>
      </c>
      <c r="S365" s="73">
        <f t="shared" si="174"/>
        <v>0</v>
      </c>
      <c r="T365" s="73">
        <f t="shared" si="174"/>
        <v>0</v>
      </c>
      <c r="U365" s="73">
        <f t="shared" si="174"/>
        <v>0</v>
      </c>
      <c r="V365" s="73">
        <f t="shared" si="174"/>
        <v>0</v>
      </c>
      <c r="W365" s="73">
        <f t="shared" si="174"/>
        <v>0</v>
      </c>
      <c r="X365" s="60">
        <f t="shared" si="174"/>
        <v>0</v>
      </c>
      <c r="Y365" s="60">
        <f t="shared" si="174"/>
        <v>0</v>
      </c>
      <c r="Z365" s="60">
        <f t="shared" si="174"/>
        <v>0</v>
      </c>
      <c r="AA365" s="62">
        <f>SUM(G365:Z365)</f>
        <v>0</v>
      </c>
      <c r="AB365" s="56" t="str">
        <f>IF(ABS(F365-AA365)&lt;0.01,"ok","err")</f>
        <v>ok</v>
      </c>
      <c r="AC365" s="62">
        <f t="shared" si="160"/>
        <v>0</v>
      </c>
    </row>
    <row r="366" spans="1:29">
      <c r="F366" s="76"/>
      <c r="G366" s="76"/>
      <c r="AC366" s="62">
        <f t="shared" si="160"/>
        <v>0</v>
      </c>
    </row>
    <row r="367" spans="1:29" ht="15">
      <c r="A367" s="63" t="s">
        <v>348</v>
      </c>
      <c r="F367" s="76"/>
      <c r="G367" s="76"/>
      <c r="AC367" s="62">
        <f t="shared" si="160"/>
        <v>0</v>
      </c>
    </row>
    <row r="368" spans="1:29">
      <c r="A368" s="66" t="s">
        <v>372</v>
      </c>
      <c r="C368" s="108" t="s">
        <v>765</v>
      </c>
      <c r="D368" s="58" t="s">
        <v>777</v>
      </c>
      <c r="E368" s="58" t="s">
        <v>1312</v>
      </c>
      <c r="F368" s="73">
        <f>VLOOKUP(C368,'Functional Assignment'!$C$2:$AP$780,'Functional Assignment'!$Q$2,)</f>
        <v>0</v>
      </c>
      <c r="G368" s="73">
        <f t="shared" ref="G368:Z368" si="175">IF(VLOOKUP($E368,$D$6:$AN$1131,3,)=0,0,(VLOOKUP($E368,$D$6:$AN$1131,G$2,)/VLOOKUP($E368,$D$6:$AN$1131,3,))*$F368)</f>
        <v>0</v>
      </c>
      <c r="H368" s="73">
        <f t="shared" si="175"/>
        <v>0</v>
      </c>
      <c r="I368" s="73">
        <f t="shared" si="175"/>
        <v>0</v>
      </c>
      <c r="J368" s="73">
        <f t="shared" si="175"/>
        <v>0</v>
      </c>
      <c r="K368" s="73">
        <f t="shared" si="175"/>
        <v>0</v>
      </c>
      <c r="L368" s="73">
        <f t="shared" si="175"/>
        <v>0</v>
      </c>
      <c r="M368" s="73">
        <f t="shared" si="175"/>
        <v>0</v>
      </c>
      <c r="N368" s="73">
        <f t="shared" si="175"/>
        <v>0</v>
      </c>
      <c r="O368" s="73">
        <f t="shared" si="175"/>
        <v>0</v>
      </c>
      <c r="P368" s="73">
        <f t="shared" si="175"/>
        <v>0</v>
      </c>
      <c r="Q368" s="73">
        <f t="shared" si="175"/>
        <v>0</v>
      </c>
      <c r="R368" s="73">
        <f t="shared" si="175"/>
        <v>0</v>
      </c>
      <c r="S368" s="73">
        <f t="shared" si="175"/>
        <v>0</v>
      </c>
      <c r="T368" s="73">
        <f t="shared" si="175"/>
        <v>0</v>
      </c>
      <c r="U368" s="73">
        <f t="shared" si="175"/>
        <v>0</v>
      </c>
      <c r="V368" s="73">
        <f t="shared" si="175"/>
        <v>0</v>
      </c>
      <c r="W368" s="73">
        <f t="shared" si="175"/>
        <v>0</v>
      </c>
      <c r="X368" s="60">
        <f t="shared" si="175"/>
        <v>0</v>
      </c>
      <c r="Y368" s="60">
        <f t="shared" si="175"/>
        <v>0</v>
      </c>
      <c r="Z368" s="60">
        <f t="shared" si="175"/>
        <v>0</v>
      </c>
      <c r="AA368" s="62">
        <f>SUM(G368:Z368)</f>
        <v>0</v>
      </c>
      <c r="AB368" s="56" t="str">
        <f>IF(ABS(F368-AA368)&lt;0.01,"ok","err")</f>
        <v>ok</v>
      </c>
      <c r="AC368" s="62">
        <f t="shared" si="160"/>
        <v>0</v>
      </c>
    </row>
    <row r="369" spans="1:29">
      <c r="F369" s="76"/>
      <c r="AC369" s="62">
        <f t="shared" si="160"/>
        <v>0</v>
      </c>
    </row>
    <row r="370" spans="1:29" ht="15">
      <c r="A370" s="63" t="s">
        <v>349</v>
      </c>
      <c r="F370" s="76"/>
      <c r="G370" s="76"/>
      <c r="AC370" s="62">
        <f t="shared" si="160"/>
        <v>0</v>
      </c>
    </row>
    <row r="371" spans="1:29">
      <c r="A371" s="66" t="s">
        <v>374</v>
      </c>
      <c r="C371" s="108" t="s">
        <v>765</v>
      </c>
      <c r="D371" s="58" t="s">
        <v>778</v>
      </c>
      <c r="E371" s="58" t="s">
        <v>1312</v>
      </c>
      <c r="F371" s="73">
        <f>VLOOKUP(C371,'Functional Assignment'!$C$2:$AP$780,'Functional Assignment'!$R$2,)</f>
        <v>0</v>
      </c>
      <c r="G371" s="73">
        <f t="shared" ref="G371:Z371" si="176">IF(VLOOKUP($E371,$D$6:$AN$1131,3,)=0,0,(VLOOKUP($E371,$D$6:$AN$1131,G$2,)/VLOOKUP($E371,$D$6:$AN$1131,3,))*$F371)</f>
        <v>0</v>
      </c>
      <c r="H371" s="73">
        <f t="shared" si="176"/>
        <v>0</v>
      </c>
      <c r="I371" s="73">
        <f t="shared" si="176"/>
        <v>0</v>
      </c>
      <c r="J371" s="73">
        <f t="shared" si="176"/>
        <v>0</v>
      </c>
      <c r="K371" s="73">
        <f t="shared" si="176"/>
        <v>0</v>
      </c>
      <c r="L371" s="73">
        <f t="shared" si="176"/>
        <v>0</v>
      </c>
      <c r="M371" s="73">
        <f t="shared" si="176"/>
        <v>0</v>
      </c>
      <c r="N371" s="73">
        <f t="shared" si="176"/>
        <v>0</v>
      </c>
      <c r="O371" s="73">
        <f t="shared" si="176"/>
        <v>0</v>
      </c>
      <c r="P371" s="73">
        <f t="shared" si="176"/>
        <v>0</v>
      </c>
      <c r="Q371" s="73">
        <f t="shared" si="176"/>
        <v>0</v>
      </c>
      <c r="R371" s="73">
        <f t="shared" si="176"/>
        <v>0</v>
      </c>
      <c r="S371" s="73">
        <f t="shared" si="176"/>
        <v>0</v>
      </c>
      <c r="T371" s="73">
        <f t="shared" si="176"/>
        <v>0</v>
      </c>
      <c r="U371" s="73">
        <f t="shared" si="176"/>
        <v>0</v>
      </c>
      <c r="V371" s="73">
        <f t="shared" si="176"/>
        <v>0</v>
      </c>
      <c r="W371" s="73">
        <f t="shared" si="176"/>
        <v>0</v>
      </c>
      <c r="X371" s="60">
        <f t="shared" si="176"/>
        <v>0</v>
      </c>
      <c r="Y371" s="60">
        <f t="shared" si="176"/>
        <v>0</v>
      </c>
      <c r="Z371" s="60">
        <f t="shared" si="176"/>
        <v>0</v>
      </c>
      <c r="AA371" s="62">
        <f>SUM(G371:Z371)</f>
        <v>0</v>
      </c>
      <c r="AB371" s="56" t="str">
        <f>IF(ABS(F371-AA371)&lt;0.01,"ok","err")</f>
        <v>ok</v>
      </c>
      <c r="AC371" s="62">
        <f t="shared" si="160"/>
        <v>0</v>
      </c>
    </row>
    <row r="372" spans="1:29">
      <c r="F372" s="76"/>
      <c r="AC372" s="62">
        <f t="shared" si="160"/>
        <v>0</v>
      </c>
    </row>
    <row r="373" spans="1:29" ht="15">
      <c r="A373" s="63" t="s">
        <v>373</v>
      </c>
      <c r="F373" s="76"/>
      <c r="AC373" s="62">
        <f t="shared" si="160"/>
        <v>0</v>
      </c>
    </row>
    <row r="374" spans="1:29">
      <c r="A374" s="66" t="s">
        <v>623</v>
      </c>
      <c r="C374" s="108" t="s">
        <v>765</v>
      </c>
      <c r="D374" s="58" t="s">
        <v>779</v>
      </c>
      <c r="E374" s="58" t="s">
        <v>1312</v>
      </c>
      <c r="F374" s="73">
        <f>VLOOKUP(C374,'Functional Assignment'!$C$2:$AP$780,'Functional Assignment'!$S$2,)</f>
        <v>0</v>
      </c>
      <c r="G374" s="73">
        <f t="shared" ref="G374:P378" si="177">IF(VLOOKUP($E374,$D$6:$AN$1131,3,)=0,0,(VLOOKUP($E374,$D$6:$AN$1131,G$2,)/VLOOKUP($E374,$D$6:$AN$1131,3,))*$F374)</f>
        <v>0</v>
      </c>
      <c r="H374" s="73">
        <f t="shared" si="177"/>
        <v>0</v>
      </c>
      <c r="I374" s="73">
        <f t="shared" si="177"/>
        <v>0</v>
      </c>
      <c r="J374" s="73">
        <f t="shared" si="177"/>
        <v>0</v>
      </c>
      <c r="K374" s="73">
        <f t="shared" si="177"/>
        <v>0</v>
      </c>
      <c r="L374" s="73">
        <f t="shared" si="177"/>
        <v>0</v>
      </c>
      <c r="M374" s="73">
        <f t="shared" si="177"/>
        <v>0</v>
      </c>
      <c r="N374" s="73">
        <f t="shared" si="177"/>
        <v>0</v>
      </c>
      <c r="O374" s="73">
        <f t="shared" si="177"/>
        <v>0</v>
      </c>
      <c r="P374" s="73">
        <f t="shared" si="177"/>
        <v>0</v>
      </c>
      <c r="Q374" s="73">
        <f t="shared" ref="Q374:Z378" si="178">IF(VLOOKUP($E374,$D$6:$AN$1131,3,)=0,0,(VLOOKUP($E374,$D$6:$AN$1131,Q$2,)/VLOOKUP($E374,$D$6:$AN$1131,3,))*$F374)</f>
        <v>0</v>
      </c>
      <c r="R374" s="73">
        <f t="shared" si="178"/>
        <v>0</v>
      </c>
      <c r="S374" s="73">
        <f t="shared" si="178"/>
        <v>0</v>
      </c>
      <c r="T374" s="73">
        <f t="shared" si="178"/>
        <v>0</v>
      </c>
      <c r="U374" s="73">
        <f t="shared" si="178"/>
        <v>0</v>
      </c>
      <c r="V374" s="73">
        <f t="shared" si="178"/>
        <v>0</v>
      </c>
      <c r="W374" s="73">
        <f t="shared" si="178"/>
        <v>0</v>
      </c>
      <c r="X374" s="60">
        <f t="shared" si="178"/>
        <v>0</v>
      </c>
      <c r="Y374" s="60">
        <f t="shared" si="178"/>
        <v>0</v>
      </c>
      <c r="Z374" s="60">
        <f t="shared" si="178"/>
        <v>0</v>
      </c>
      <c r="AA374" s="62">
        <f t="shared" ref="AA374:AA379" si="179">SUM(G374:Z374)</f>
        <v>0</v>
      </c>
      <c r="AB374" s="56" t="str">
        <f t="shared" ref="AB374:AB379" si="180">IF(ABS(F374-AA374)&lt;0.01,"ok","err")</f>
        <v>ok</v>
      </c>
      <c r="AC374" s="62">
        <f t="shared" si="160"/>
        <v>0</v>
      </c>
    </row>
    <row r="375" spans="1:29">
      <c r="A375" s="66" t="s">
        <v>624</v>
      </c>
      <c r="C375" s="108" t="s">
        <v>765</v>
      </c>
      <c r="D375" s="58" t="s">
        <v>780</v>
      </c>
      <c r="E375" s="58" t="s">
        <v>1312</v>
      </c>
      <c r="F375" s="76">
        <f>VLOOKUP(C375,'Functional Assignment'!$C$2:$AP$780,'Functional Assignment'!$T$2,)</f>
        <v>0</v>
      </c>
      <c r="G375" s="76">
        <f t="shared" si="177"/>
        <v>0</v>
      </c>
      <c r="H375" s="76">
        <f t="shared" si="177"/>
        <v>0</v>
      </c>
      <c r="I375" s="76">
        <f t="shared" si="177"/>
        <v>0</v>
      </c>
      <c r="J375" s="76">
        <f t="shared" si="177"/>
        <v>0</v>
      </c>
      <c r="K375" s="76">
        <f t="shared" si="177"/>
        <v>0</v>
      </c>
      <c r="L375" s="76">
        <f t="shared" si="177"/>
        <v>0</v>
      </c>
      <c r="M375" s="76">
        <f t="shared" si="177"/>
        <v>0</v>
      </c>
      <c r="N375" s="76">
        <f t="shared" si="177"/>
        <v>0</v>
      </c>
      <c r="O375" s="76">
        <f t="shared" si="177"/>
        <v>0</v>
      </c>
      <c r="P375" s="76">
        <f t="shared" si="177"/>
        <v>0</v>
      </c>
      <c r="Q375" s="76">
        <f t="shared" si="178"/>
        <v>0</v>
      </c>
      <c r="R375" s="76">
        <f t="shared" si="178"/>
        <v>0</v>
      </c>
      <c r="S375" s="76">
        <f t="shared" si="178"/>
        <v>0</v>
      </c>
      <c r="T375" s="76">
        <f t="shared" si="178"/>
        <v>0</v>
      </c>
      <c r="U375" s="76">
        <f t="shared" si="178"/>
        <v>0</v>
      </c>
      <c r="V375" s="76">
        <f t="shared" si="178"/>
        <v>0</v>
      </c>
      <c r="W375" s="76">
        <f t="shared" si="178"/>
        <v>0</v>
      </c>
      <c r="X375" s="61">
        <f t="shared" si="178"/>
        <v>0</v>
      </c>
      <c r="Y375" s="61">
        <f t="shared" si="178"/>
        <v>0</v>
      </c>
      <c r="Z375" s="61">
        <f t="shared" si="178"/>
        <v>0</v>
      </c>
      <c r="AA375" s="61">
        <f t="shared" si="179"/>
        <v>0</v>
      </c>
      <c r="AB375" s="56" t="str">
        <f t="shared" si="180"/>
        <v>ok</v>
      </c>
      <c r="AC375" s="62">
        <f t="shared" si="160"/>
        <v>0</v>
      </c>
    </row>
    <row r="376" spans="1:29">
      <c r="A376" s="66" t="s">
        <v>625</v>
      </c>
      <c r="C376" s="108" t="s">
        <v>765</v>
      </c>
      <c r="D376" s="58" t="s">
        <v>781</v>
      </c>
      <c r="E376" s="58" t="s">
        <v>698</v>
      </c>
      <c r="F376" s="76">
        <f>VLOOKUP(C376,'Functional Assignment'!$C$2:$AP$780,'Functional Assignment'!$U$2,)</f>
        <v>0</v>
      </c>
      <c r="G376" s="76">
        <f t="shared" si="177"/>
        <v>0</v>
      </c>
      <c r="H376" s="76">
        <f t="shared" si="177"/>
        <v>0</v>
      </c>
      <c r="I376" s="76">
        <f t="shared" si="177"/>
        <v>0</v>
      </c>
      <c r="J376" s="76">
        <f t="shared" si="177"/>
        <v>0</v>
      </c>
      <c r="K376" s="76">
        <f t="shared" si="177"/>
        <v>0</v>
      </c>
      <c r="L376" s="76">
        <f t="shared" si="177"/>
        <v>0</v>
      </c>
      <c r="M376" s="76">
        <f t="shared" si="177"/>
        <v>0</v>
      </c>
      <c r="N376" s="76">
        <f t="shared" si="177"/>
        <v>0</v>
      </c>
      <c r="O376" s="76">
        <f t="shared" si="177"/>
        <v>0</v>
      </c>
      <c r="P376" s="76">
        <f t="shared" si="177"/>
        <v>0</v>
      </c>
      <c r="Q376" s="76">
        <f t="shared" si="178"/>
        <v>0</v>
      </c>
      <c r="R376" s="76">
        <f t="shared" si="178"/>
        <v>0</v>
      </c>
      <c r="S376" s="76">
        <f t="shared" si="178"/>
        <v>0</v>
      </c>
      <c r="T376" s="76">
        <f t="shared" si="178"/>
        <v>0</v>
      </c>
      <c r="U376" s="76">
        <f t="shared" si="178"/>
        <v>0</v>
      </c>
      <c r="V376" s="76">
        <f t="shared" si="178"/>
        <v>0</v>
      </c>
      <c r="W376" s="76">
        <f t="shared" si="178"/>
        <v>0</v>
      </c>
      <c r="X376" s="61">
        <f t="shared" si="178"/>
        <v>0</v>
      </c>
      <c r="Y376" s="61">
        <f t="shared" si="178"/>
        <v>0</v>
      </c>
      <c r="Z376" s="61">
        <f t="shared" si="178"/>
        <v>0</v>
      </c>
      <c r="AA376" s="61">
        <f t="shared" si="179"/>
        <v>0</v>
      </c>
      <c r="AB376" s="56" t="str">
        <f t="shared" si="180"/>
        <v>ok</v>
      </c>
      <c r="AC376" s="62">
        <f t="shared" si="160"/>
        <v>0</v>
      </c>
    </row>
    <row r="377" spans="1:29">
      <c r="A377" s="66" t="s">
        <v>626</v>
      </c>
      <c r="C377" s="108" t="s">
        <v>765</v>
      </c>
      <c r="D377" s="58" t="s">
        <v>782</v>
      </c>
      <c r="E377" s="58" t="s">
        <v>678</v>
      </c>
      <c r="F377" s="76">
        <f>VLOOKUP(C377,'Functional Assignment'!$C$2:$AP$780,'Functional Assignment'!$V$2,)</f>
        <v>0</v>
      </c>
      <c r="G377" s="76">
        <f t="shared" si="177"/>
        <v>0</v>
      </c>
      <c r="H377" s="76">
        <f t="shared" si="177"/>
        <v>0</v>
      </c>
      <c r="I377" s="76">
        <f t="shared" si="177"/>
        <v>0</v>
      </c>
      <c r="J377" s="76">
        <f t="shared" si="177"/>
        <v>0</v>
      </c>
      <c r="K377" s="76">
        <f t="shared" si="177"/>
        <v>0</v>
      </c>
      <c r="L377" s="76">
        <f t="shared" si="177"/>
        <v>0</v>
      </c>
      <c r="M377" s="76">
        <f t="shared" si="177"/>
        <v>0</v>
      </c>
      <c r="N377" s="76">
        <f t="shared" si="177"/>
        <v>0</v>
      </c>
      <c r="O377" s="76">
        <f t="shared" si="177"/>
        <v>0</v>
      </c>
      <c r="P377" s="76">
        <f t="shared" si="177"/>
        <v>0</v>
      </c>
      <c r="Q377" s="76">
        <f t="shared" si="178"/>
        <v>0</v>
      </c>
      <c r="R377" s="76">
        <f t="shared" si="178"/>
        <v>0</v>
      </c>
      <c r="S377" s="76">
        <f t="shared" si="178"/>
        <v>0</v>
      </c>
      <c r="T377" s="76">
        <f t="shared" si="178"/>
        <v>0</v>
      </c>
      <c r="U377" s="76">
        <f t="shared" si="178"/>
        <v>0</v>
      </c>
      <c r="V377" s="76">
        <f t="shared" si="178"/>
        <v>0</v>
      </c>
      <c r="W377" s="76">
        <f t="shared" si="178"/>
        <v>0</v>
      </c>
      <c r="X377" s="61">
        <f t="shared" si="178"/>
        <v>0</v>
      </c>
      <c r="Y377" s="61">
        <f t="shared" si="178"/>
        <v>0</v>
      </c>
      <c r="Z377" s="61">
        <f t="shared" si="178"/>
        <v>0</v>
      </c>
      <c r="AA377" s="61">
        <f t="shared" si="179"/>
        <v>0</v>
      </c>
      <c r="AB377" s="56" t="str">
        <f t="shared" si="180"/>
        <v>ok</v>
      </c>
      <c r="AC377" s="62">
        <f t="shared" si="160"/>
        <v>0</v>
      </c>
    </row>
    <row r="378" spans="1:29">
      <c r="A378" s="66" t="s">
        <v>627</v>
      </c>
      <c r="C378" s="108" t="s">
        <v>765</v>
      </c>
      <c r="D378" s="58" t="s">
        <v>783</v>
      </c>
      <c r="E378" s="58" t="s">
        <v>697</v>
      </c>
      <c r="F378" s="76">
        <f>VLOOKUP(C378,'Functional Assignment'!$C$2:$AP$780,'Functional Assignment'!$W$2,)</f>
        <v>0</v>
      </c>
      <c r="G378" s="76">
        <f t="shared" si="177"/>
        <v>0</v>
      </c>
      <c r="H378" s="76">
        <f t="shared" si="177"/>
        <v>0</v>
      </c>
      <c r="I378" s="76">
        <f t="shared" si="177"/>
        <v>0</v>
      </c>
      <c r="J378" s="76">
        <f t="shared" si="177"/>
        <v>0</v>
      </c>
      <c r="K378" s="76">
        <f t="shared" si="177"/>
        <v>0</v>
      </c>
      <c r="L378" s="76">
        <f t="shared" si="177"/>
        <v>0</v>
      </c>
      <c r="M378" s="76">
        <f t="shared" si="177"/>
        <v>0</v>
      </c>
      <c r="N378" s="76">
        <f t="shared" si="177"/>
        <v>0</v>
      </c>
      <c r="O378" s="76">
        <f t="shared" si="177"/>
        <v>0</v>
      </c>
      <c r="P378" s="76">
        <f t="shared" si="177"/>
        <v>0</v>
      </c>
      <c r="Q378" s="76">
        <f t="shared" si="178"/>
        <v>0</v>
      </c>
      <c r="R378" s="76">
        <f t="shared" si="178"/>
        <v>0</v>
      </c>
      <c r="S378" s="76">
        <f t="shared" si="178"/>
        <v>0</v>
      </c>
      <c r="T378" s="76">
        <f t="shared" si="178"/>
        <v>0</v>
      </c>
      <c r="U378" s="76">
        <f t="shared" si="178"/>
        <v>0</v>
      </c>
      <c r="V378" s="76">
        <f t="shared" si="178"/>
        <v>0</v>
      </c>
      <c r="W378" s="76">
        <f t="shared" si="178"/>
        <v>0</v>
      </c>
      <c r="X378" s="61">
        <f t="shared" si="178"/>
        <v>0</v>
      </c>
      <c r="Y378" s="61">
        <f t="shared" si="178"/>
        <v>0</v>
      </c>
      <c r="Z378" s="61">
        <f t="shared" si="178"/>
        <v>0</v>
      </c>
      <c r="AA378" s="61">
        <f t="shared" si="179"/>
        <v>0</v>
      </c>
      <c r="AB378" s="56" t="str">
        <f t="shared" si="180"/>
        <v>ok</v>
      </c>
      <c r="AC378" s="62">
        <f t="shared" si="160"/>
        <v>0</v>
      </c>
    </row>
    <row r="379" spans="1:29">
      <c r="A379" s="58" t="s">
        <v>378</v>
      </c>
      <c r="D379" s="58" t="s">
        <v>784</v>
      </c>
      <c r="F379" s="73">
        <f t="shared" ref="F379:P379" si="181">SUM(F374:F378)</f>
        <v>0</v>
      </c>
      <c r="G379" s="73">
        <f t="shared" si="181"/>
        <v>0</v>
      </c>
      <c r="H379" s="73">
        <f t="shared" si="181"/>
        <v>0</v>
      </c>
      <c r="I379" s="73">
        <f t="shared" si="181"/>
        <v>0</v>
      </c>
      <c r="J379" s="73">
        <f t="shared" si="181"/>
        <v>0</v>
      </c>
      <c r="K379" s="73">
        <f t="shared" si="181"/>
        <v>0</v>
      </c>
      <c r="L379" s="73">
        <f t="shared" si="181"/>
        <v>0</v>
      </c>
      <c r="M379" s="73">
        <f t="shared" si="181"/>
        <v>0</v>
      </c>
      <c r="N379" s="73">
        <f t="shared" si="181"/>
        <v>0</v>
      </c>
      <c r="O379" s="73">
        <f>SUM(O374:O378)</f>
        <v>0</v>
      </c>
      <c r="P379" s="73">
        <f t="shared" si="181"/>
        <v>0</v>
      </c>
      <c r="Q379" s="73">
        <f t="shared" ref="Q379:Z379" si="182">SUM(Q374:Q378)</f>
        <v>0</v>
      </c>
      <c r="R379" s="73">
        <f t="shared" si="182"/>
        <v>0</v>
      </c>
      <c r="S379" s="73">
        <f t="shared" si="182"/>
        <v>0</v>
      </c>
      <c r="T379" s="73">
        <f t="shared" si="182"/>
        <v>0</v>
      </c>
      <c r="U379" s="73">
        <f t="shared" si="182"/>
        <v>0</v>
      </c>
      <c r="V379" s="73">
        <f t="shared" si="182"/>
        <v>0</v>
      </c>
      <c r="W379" s="73">
        <f t="shared" si="182"/>
        <v>0</v>
      </c>
      <c r="X379" s="60">
        <f t="shared" si="182"/>
        <v>0</v>
      </c>
      <c r="Y379" s="60">
        <f t="shared" si="182"/>
        <v>0</v>
      </c>
      <c r="Z379" s="60">
        <f t="shared" si="182"/>
        <v>0</v>
      </c>
      <c r="AA379" s="62">
        <f t="shared" si="179"/>
        <v>0</v>
      </c>
      <c r="AB379" s="56" t="str">
        <f t="shared" si="180"/>
        <v>ok</v>
      </c>
      <c r="AC379" s="62">
        <f t="shared" si="160"/>
        <v>0</v>
      </c>
    </row>
    <row r="380" spans="1:29">
      <c r="F380" s="76"/>
      <c r="AC380" s="62">
        <f t="shared" si="160"/>
        <v>0</v>
      </c>
    </row>
    <row r="381" spans="1:29" ht="15">
      <c r="A381" s="63" t="s">
        <v>634</v>
      </c>
      <c r="F381" s="76"/>
      <c r="AC381" s="62">
        <f t="shared" si="160"/>
        <v>0</v>
      </c>
    </row>
    <row r="382" spans="1:29">
      <c r="A382" s="66" t="s">
        <v>1090</v>
      </c>
      <c r="C382" s="108" t="s">
        <v>765</v>
      </c>
      <c r="D382" s="58" t="s">
        <v>785</v>
      </c>
      <c r="E382" s="58" t="s">
        <v>1283</v>
      </c>
      <c r="F382" s="73">
        <f>VLOOKUP(C382,'Functional Assignment'!$C$2:$AP$780,'Functional Assignment'!$X$2,)</f>
        <v>0</v>
      </c>
      <c r="G382" s="73">
        <f t="shared" ref="G382:P383" si="183">IF(VLOOKUP($E382,$D$6:$AN$1131,3,)=0,0,(VLOOKUP($E382,$D$6:$AN$1131,G$2,)/VLOOKUP($E382,$D$6:$AN$1131,3,))*$F382)</f>
        <v>0</v>
      </c>
      <c r="H382" s="73">
        <f t="shared" si="183"/>
        <v>0</v>
      </c>
      <c r="I382" s="73">
        <f t="shared" si="183"/>
        <v>0</v>
      </c>
      <c r="J382" s="73">
        <f t="shared" si="183"/>
        <v>0</v>
      </c>
      <c r="K382" s="73">
        <f t="shared" si="183"/>
        <v>0</v>
      </c>
      <c r="L382" s="73">
        <f t="shared" si="183"/>
        <v>0</v>
      </c>
      <c r="M382" s="73">
        <f t="shared" si="183"/>
        <v>0</v>
      </c>
      <c r="N382" s="73">
        <f t="shared" si="183"/>
        <v>0</v>
      </c>
      <c r="O382" s="73">
        <f t="shared" si="183"/>
        <v>0</v>
      </c>
      <c r="P382" s="73">
        <f t="shared" si="183"/>
        <v>0</v>
      </c>
      <c r="Q382" s="73">
        <f t="shared" ref="Q382:Z383" si="184">IF(VLOOKUP($E382,$D$6:$AN$1131,3,)=0,0,(VLOOKUP($E382,$D$6:$AN$1131,Q$2,)/VLOOKUP($E382,$D$6:$AN$1131,3,))*$F382)</f>
        <v>0</v>
      </c>
      <c r="R382" s="73">
        <f t="shared" si="184"/>
        <v>0</v>
      </c>
      <c r="S382" s="73">
        <f t="shared" si="184"/>
        <v>0</v>
      </c>
      <c r="T382" s="73">
        <f t="shared" si="184"/>
        <v>0</v>
      </c>
      <c r="U382" s="73">
        <f t="shared" si="184"/>
        <v>0</v>
      </c>
      <c r="V382" s="73">
        <f t="shared" si="184"/>
        <v>0</v>
      </c>
      <c r="W382" s="73">
        <f t="shared" si="184"/>
        <v>0</v>
      </c>
      <c r="X382" s="60">
        <f t="shared" si="184"/>
        <v>0</v>
      </c>
      <c r="Y382" s="60">
        <f t="shared" si="184"/>
        <v>0</v>
      </c>
      <c r="Z382" s="60">
        <f t="shared" si="184"/>
        <v>0</v>
      </c>
      <c r="AA382" s="62">
        <f>SUM(G382:Z382)</f>
        <v>0</v>
      </c>
      <c r="AB382" s="56" t="str">
        <f>IF(ABS(F382-AA382)&lt;0.01,"ok","err")</f>
        <v>ok</v>
      </c>
      <c r="AC382" s="62">
        <f t="shared" si="160"/>
        <v>0</v>
      </c>
    </row>
    <row r="383" spans="1:29">
      <c r="A383" s="66" t="s">
        <v>1093</v>
      </c>
      <c r="C383" s="108" t="s">
        <v>765</v>
      </c>
      <c r="D383" s="58" t="s">
        <v>786</v>
      </c>
      <c r="E383" s="58" t="s">
        <v>1281</v>
      </c>
      <c r="F383" s="76">
        <f>VLOOKUP(C383,'Functional Assignment'!$C$2:$AP$780,'Functional Assignment'!$Y$2,)</f>
        <v>0</v>
      </c>
      <c r="G383" s="76">
        <f t="shared" si="183"/>
        <v>0</v>
      </c>
      <c r="H383" s="76">
        <f t="shared" si="183"/>
        <v>0</v>
      </c>
      <c r="I383" s="76">
        <f t="shared" si="183"/>
        <v>0</v>
      </c>
      <c r="J383" s="76">
        <f t="shared" si="183"/>
        <v>0</v>
      </c>
      <c r="K383" s="76">
        <f t="shared" si="183"/>
        <v>0</v>
      </c>
      <c r="L383" s="76">
        <f t="shared" si="183"/>
        <v>0</v>
      </c>
      <c r="M383" s="76">
        <f t="shared" si="183"/>
        <v>0</v>
      </c>
      <c r="N383" s="76">
        <f t="shared" si="183"/>
        <v>0</v>
      </c>
      <c r="O383" s="76">
        <f t="shared" si="183"/>
        <v>0</v>
      </c>
      <c r="P383" s="76">
        <f t="shared" si="183"/>
        <v>0</v>
      </c>
      <c r="Q383" s="76">
        <f t="shared" si="184"/>
        <v>0</v>
      </c>
      <c r="R383" s="76">
        <f t="shared" si="184"/>
        <v>0</v>
      </c>
      <c r="S383" s="76">
        <f t="shared" si="184"/>
        <v>0</v>
      </c>
      <c r="T383" s="76">
        <f t="shared" si="184"/>
        <v>0</v>
      </c>
      <c r="U383" s="76">
        <f t="shared" si="184"/>
        <v>0</v>
      </c>
      <c r="V383" s="76">
        <f t="shared" si="184"/>
        <v>0</v>
      </c>
      <c r="W383" s="76">
        <f t="shared" si="184"/>
        <v>0</v>
      </c>
      <c r="X383" s="61">
        <f t="shared" si="184"/>
        <v>0</v>
      </c>
      <c r="Y383" s="61">
        <f t="shared" si="184"/>
        <v>0</v>
      </c>
      <c r="Z383" s="61">
        <f t="shared" si="184"/>
        <v>0</v>
      </c>
      <c r="AA383" s="61">
        <f>SUM(G383:Z383)</f>
        <v>0</v>
      </c>
      <c r="AB383" s="56" t="str">
        <f>IF(ABS(F383-AA383)&lt;0.01,"ok","err")</f>
        <v>ok</v>
      </c>
      <c r="AC383" s="62">
        <f t="shared" si="160"/>
        <v>0</v>
      </c>
    </row>
    <row r="384" spans="1:29">
      <c r="A384" s="58" t="s">
        <v>712</v>
      </c>
      <c r="D384" s="58" t="s">
        <v>787</v>
      </c>
      <c r="F384" s="73">
        <f t="shared" ref="F384:P384" si="185">F382+F383</f>
        <v>0</v>
      </c>
      <c r="G384" s="73">
        <f t="shared" si="185"/>
        <v>0</v>
      </c>
      <c r="H384" s="73">
        <f t="shared" si="185"/>
        <v>0</v>
      </c>
      <c r="I384" s="73">
        <f t="shared" si="185"/>
        <v>0</v>
      </c>
      <c r="J384" s="73">
        <f t="shared" si="185"/>
        <v>0</v>
      </c>
      <c r="K384" s="73">
        <f t="shared" si="185"/>
        <v>0</v>
      </c>
      <c r="L384" s="73">
        <f t="shared" si="185"/>
        <v>0</v>
      </c>
      <c r="M384" s="73">
        <f t="shared" si="185"/>
        <v>0</v>
      </c>
      <c r="N384" s="73">
        <f t="shared" si="185"/>
        <v>0</v>
      </c>
      <c r="O384" s="73">
        <f>O382+O383</f>
        <v>0</v>
      </c>
      <c r="P384" s="73">
        <f t="shared" si="185"/>
        <v>0</v>
      </c>
      <c r="Q384" s="73">
        <f t="shared" ref="Q384:Z384" si="186">Q382+Q383</f>
        <v>0</v>
      </c>
      <c r="R384" s="73">
        <f t="shared" si="186"/>
        <v>0</v>
      </c>
      <c r="S384" s="73">
        <f t="shared" si="186"/>
        <v>0</v>
      </c>
      <c r="T384" s="73">
        <f t="shared" si="186"/>
        <v>0</v>
      </c>
      <c r="U384" s="73">
        <f t="shared" si="186"/>
        <v>0</v>
      </c>
      <c r="V384" s="73">
        <f t="shared" si="186"/>
        <v>0</v>
      </c>
      <c r="W384" s="73">
        <f t="shared" si="186"/>
        <v>0</v>
      </c>
      <c r="X384" s="60">
        <f t="shared" si="186"/>
        <v>0</v>
      </c>
      <c r="Y384" s="60">
        <f t="shared" si="186"/>
        <v>0</v>
      </c>
      <c r="Z384" s="60">
        <f t="shared" si="186"/>
        <v>0</v>
      </c>
      <c r="AA384" s="62">
        <f>SUM(G384:Z384)</f>
        <v>0</v>
      </c>
      <c r="AB384" s="56" t="str">
        <f>IF(ABS(F384-AA384)&lt;0.01,"ok","err")</f>
        <v>ok</v>
      </c>
      <c r="AC384" s="62">
        <f t="shared" si="160"/>
        <v>0</v>
      </c>
    </row>
    <row r="385" spans="1:29">
      <c r="F385" s="76"/>
      <c r="AC385" s="62">
        <f t="shared" si="160"/>
        <v>0</v>
      </c>
    </row>
    <row r="386" spans="1:29" ht="15">
      <c r="A386" s="63" t="s">
        <v>354</v>
      </c>
      <c r="F386" s="76"/>
      <c r="AC386" s="62">
        <f t="shared" si="160"/>
        <v>0</v>
      </c>
    </row>
    <row r="387" spans="1:29">
      <c r="A387" s="66" t="s">
        <v>1093</v>
      </c>
      <c r="C387" s="108" t="s">
        <v>765</v>
      </c>
      <c r="D387" s="58" t="s">
        <v>788</v>
      </c>
      <c r="E387" s="58" t="s">
        <v>1095</v>
      </c>
      <c r="F387" s="73">
        <f>VLOOKUP(C387,'Functional Assignment'!$C$2:$AP$780,'Functional Assignment'!$Z$2,)</f>
        <v>0</v>
      </c>
      <c r="G387" s="73">
        <f t="shared" ref="G387:Z387" si="187">IF(VLOOKUP($E387,$D$6:$AN$1131,3,)=0,0,(VLOOKUP($E387,$D$6:$AN$1131,G$2,)/VLOOKUP($E387,$D$6:$AN$1131,3,))*$F387)</f>
        <v>0</v>
      </c>
      <c r="H387" s="73">
        <f t="shared" si="187"/>
        <v>0</v>
      </c>
      <c r="I387" s="73">
        <f t="shared" si="187"/>
        <v>0</v>
      </c>
      <c r="J387" s="73">
        <f t="shared" si="187"/>
        <v>0</v>
      </c>
      <c r="K387" s="73">
        <f t="shared" si="187"/>
        <v>0</v>
      </c>
      <c r="L387" s="73">
        <f t="shared" si="187"/>
        <v>0</v>
      </c>
      <c r="M387" s="73">
        <f t="shared" si="187"/>
        <v>0</v>
      </c>
      <c r="N387" s="73">
        <f t="shared" si="187"/>
        <v>0</v>
      </c>
      <c r="O387" s="73">
        <f t="shared" si="187"/>
        <v>0</v>
      </c>
      <c r="P387" s="73">
        <f t="shared" si="187"/>
        <v>0</v>
      </c>
      <c r="Q387" s="73">
        <f t="shared" si="187"/>
        <v>0</v>
      </c>
      <c r="R387" s="73">
        <f t="shared" si="187"/>
        <v>0</v>
      </c>
      <c r="S387" s="73">
        <f t="shared" si="187"/>
        <v>0</v>
      </c>
      <c r="T387" s="73">
        <f t="shared" si="187"/>
        <v>0</v>
      </c>
      <c r="U387" s="73">
        <f t="shared" si="187"/>
        <v>0</v>
      </c>
      <c r="V387" s="73">
        <f t="shared" si="187"/>
        <v>0</v>
      </c>
      <c r="W387" s="73">
        <f t="shared" si="187"/>
        <v>0</v>
      </c>
      <c r="X387" s="60">
        <f t="shared" si="187"/>
        <v>0</v>
      </c>
      <c r="Y387" s="60">
        <f t="shared" si="187"/>
        <v>0</v>
      </c>
      <c r="Z387" s="60">
        <f t="shared" si="187"/>
        <v>0</v>
      </c>
      <c r="AA387" s="62">
        <f>SUM(G387:Z387)</f>
        <v>0</v>
      </c>
      <c r="AB387" s="56" t="str">
        <f>IF(ABS(F387-AA387)&lt;0.01,"ok","err")</f>
        <v>ok</v>
      </c>
      <c r="AC387" s="62">
        <f t="shared" si="160"/>
        <v>0</v>
      </c>
    </row>
    <row r="388" spans="1:29">
      <c r="A388" s="66"/>
      <c r="C388" s="108"/>
      <c r="F388" s="76"/>
      <c r="AB388" s="56"/>
      <c r="AC388" s="62">
        <f t="shared" si="160"/>
        <v>0</v>
      </c>
    </row>
    <row r="389" spans="1:29" hidden="1">
      <c r="F389" s="76">
        <v>-481.11596323706613</v>
      </c>
      <c r="G389" s="58">
        <v>-282.97749498118196</v>
      </c>
      <c r="H389" s="58">
        <v>-81.183507636622537</v>
      </c>
      <c r="I389" s="58">
        <v>0</v>
      </c>
      <c r="J389" s="58">
        <v>-86.606165658267514</v>
      </c>
      <c r="K389" s="58">
        <v>0</v>
      </c>
      <c r="L389" s="58">
        <v>-1.6617745370208263</v>
      </c>
      <c r="M389" s="58">
        <v>0</v>
      </c>
      <c r="N389" s="58">
        <v>-26.887646721466677</v>
      </c>
      <c r="O389" s="58">
        <v>0</v>
      </c>
      <c r="P389" s="58">
        <v>0</v>
      </c>
      <c r="Q389" s="58">
        <v>0</v>
      </c>
      <c r="R389" s="58">
        <v>0</v>
      </c>
      <c r="S389" s="58">
        <v>0</v>
      </c>
      <c r="T389" s="58">
        <v>-0.14048586126522331</v>
      </c>
      <c r="U389" s="58">
        <v>-0.66586449312009954</v>
      </c>
      <c r="V389" s="58">
        <v>0</v>
      </c>
      <c r="W389" s="58">
        <v>-0.99302334812130444</v>
      </c>
      <c r="AA389" s="42">
        <v>-482.10898658518755</v>
      </c>
      <c r="AC389" s="62">
        <f t="shared" si="160"/>
        <v>-0.9930233481214259</v>
      </c>
    </row>
    <row r="390" spans="1:29" ht="15">
      <c r="A390" s="63" t="s">
        <v>353</v>
      </c>
      <c r="F390" s="73"/>
      <c r="G390" s="73"/>
      <c r="H390" s="73"/>
      <c r="I390" s="73"/>
      <c r="J390" s="73"/>
      <c r="K390" s="73"/>
      <c r="L390" s="73"/>
      <c r="M390" s="73"/>
      <c r="N390" s="73"/>
      <c r="O390" s="73"/>
      <c r="P390" s="73"/>
      <c r="Q390" s="73"/>
      <c r="R390" s="73"/>
      <c r="S390" s="73"/>
      <c r="T390" s="73"/>
      <c r="U390" s="73"/>
      <c r="V390" s="73"/>
      <c r="W390" s="73"/>
      <c r="X390" s="60"/>
      <c r="Y390" s="60"/>
      <c r="Z390" s="60"/>
      <c r="AA390" s="62"/>
      <c r="AC390" s="62">
        <f t="shared" si="160"/>
        <v>0</v>
      </c>
    </row>
    <row r="391" spans="1:29">
      <c r="A391" s="66" t="s">
        <v>1093</v>
      </c>
      <c r="C391" s="108" t="s">
        <v>765</v>
      </c>
      <c r="D391" s="58" t="s">
        <v>789</v>
      </c>
      <c r="E391" s="58" t="s">
        <v>1096</v>
      </c>
      <c r="F391" s="73">
        <f>VLOOKUP(C391,'Functional Assignment'!$C$2:$AP$780,'Functional Assignment'!$AA$2,)</f>
        <v>0</v>
      </c>
      <c r="G391" s="73">
        <f t="shared" ref="G391:Z391" si="188">IF(VLOOKUP($E391,$D$6:$AN$1131,3,)=0,0,(VLOOKUP($E391,$D$6:$AN$1131,G$2,)/VLOOKUP($E391,$D$6:$AN$1131,3,))*$F391)</f>
        <v>0</v>
      </c>
      <c r="H391" s="73">
        <f t="shared" si="188"/>
        <v>0</v>
      </c>
      <c r="I391" s="73">
        <f t="shared" si="188"/>
        <v>0</v>
      </c>
      <c r="J391" s="73">
        <f t="shared" si="188"/>
        <v>0</v>
      </c>
      <c r="K391" s="73">
        <f t="shared" si="188"/>
        <v>0</v>
      </c>
      <c r="L391" s="73">
        <f t="shared" si="188"/>
        <v>0</v>
      </c>
      <c r="M391" s="73">
        <f t="shared" si="188"/>
        <v>0</v>
      </c>
      <c r="N391" s="73">
        <f t="shared" si="188"/>
        <v>0</v>
      </c>
      <c r="O391" s="73">
        <f t="shared" si="188"/>
        <v>0</v>
      </c>
      <c r="P391" s="73">
        <f t="shared" si="188"/>
        <v>0</v>
      </c>
      <c r="Q391" s="73">
        <f t="shared" si="188"/>
        <v>0</v>
      </c>
      <c r="R391" s="73">
        <f t="shared" si="188"/>
        <v>0</v>
      </c>
      <c r="S391" s="73">
        <f t="shared" si="188"/>
        <v>0</v>
      </c>
      <c r="T391" s="73">
        <f t="shared" si="188"/>
        <v>0</v>
      </c>
      <c r="U391" s="73">
        <f t="shared" si="188"/>
        <v>0</v>
      </c>
      <c r="V391" s="73">
        <f t="shared" si="188"/>
        <v>0</v>
      </c>
      <c r="W391" s="73">
        <f t="shared" si="188"/>
        <v>0</v>
      </c>
      <c r="X391" s="60">
        <f t="shared" si="188"/>
        <v>0</v>
      </c>
      <c r="Y391" s="60">
        <f t="shared" si="188"/>
        <v>0</v>
      </c>
      <c r="Z391" s="60">
        <f t="shared" si="188"/>
        <v>0</v>
      </c>
      <c r="AA391" s="62">
        <f>SUM(G391:Z391)</f>
        <v>0</v>
      </c>
      <c r="AB391" s="56" t="str">
        <f>IF(ABS(F391-AA391)&lt;0.01,"ok","err")</f>
        <v>ok</v>
      </c>
      <c r="AC391" s="62">
        <f t="shared" si="160"/>
        <v>0</v>
      </c>
    </row>
    <row r="392" spans="1:29">
      <c r="F392" s="76"/>
      <c r="AC392" s="62">
        <f t="shared" si="160"/>
        <v>0</v>
      </c>
    </row>
    <row r="393" spans="1:29" ht="15">
      <c r="A393" s="63" t="s">
        <v>371</v>
      </c>
      <c r="F393" s="73"/>
      <c r="G393" s="73"/>
      <c r="H393" s="73"/>
      <c r="I393" s="73"/>
      <c r="J393" s="73"/>
      <c r="K393" s="73"/>
      <c r="L393" s="73"/>
      <c r="M393" s="73"/>
      <c r="N393" s="73"/>
      <c r="O393" s="73"/>
      <c r="P393" s="73"/>
      <c r="Q393" s="73"/>
      <c r="R393" s="73"/>
      <c r="S393" s="73"/>
      <c r="T393" s="73"/>
      <c r="U393" s="73"/>
      <c r="V393" s="73"/>
      <c r="W393" s="73"/>
      <c r="X393" s="60"/>
      <c r="Y393" s="60"/>
      <c r="Z393" s="60"/>
      <c r="AA393" s="62"/>
      <c r="AC393" s="62">
        <f t="shared" si="160"/>
        <v>0</v>
      </c>
    </row>
    <row r="394" spans="1:29">
      <c r="A394" s="66" t="s">
        <v>1093</v>
      </c>
      <c r="C394" s="108" t="s">
        <v>765</v>
      </c>
      <c r="D394" s="58" t="s">
        <v>790</v>
      </c>
      <c r="E394" s="58" t="s">
        <v>1097</v>
      </c>
      <c r="F394" s="73">
        <f>VLOOKUP(C394,'Functional Assignment'!$C$2:$AP$780,'Functional Assignment'!$AB$2,)</f>
        <v>0</v>
      </c>
      <c r="G394" s="73">
        <f t="shared" ref="G394:Z394" si="189">IF(VLOOKUP($E394,$D$6:$AN$1131,3,)=0,0,(VLOOKUP($E394,$D$6:$AN$1131,G$2,)/VLOOKUP($E394,$D$6:$AN$1131,3,))*$F394)</f>
        <v>0</v>
      </c>
      <c r="H394" s="73">
        <f t="shared" si="189"/>
        <v>0</v>
      </c>
      <c r="I394" s="73">
        <f t="shared" si="189"/>
        <v>0</v>
      </c>
      <c r="J394" s="73">
        <f t="shared" si="189"/>
        <v>0</v>
      </c>
      <c r="K394" s="73">
        <f t="shared" si="189"/>
        <v>0</v>
      </c>
      <c r="L394" s="73">
        <f t="shared" si="189"/>
        <v>0</v>
      </c>
      <c r="M394" s="73">
        <f t="shared" si="189"/>
        <v>0</v>
      </c>
      <c r="N394" s="73">
        <f t="shared" si="189"/>
        <v>0</v>
      </c>
      <c r="O394" s="73">
        <f t="shared" si="189"/>
        <v>0</v>
      </c>
      <c r="P394" s="73">
        <f t="shared" si="189"/>
        <v>0</v>
      </c>
      <c r="Q394" s="73">
        <f t="shared" si="189"/>
        <v>0</v>
      </c>
      <c r="R394" s="73">
        <f t="shared" si="189"/>
        <v>0</v>
      </c>
      <c r="S394" s="73">
        <f t="shared" si="189"/>
        <v>0</v>
      </c>
      <c r="T394" s="73">
        <f t="shared" si="189"/>
        <v>0</v>
      </c>
      <c r="U394" s="73">
        <f t="shared" si="189"/>
        <v>0</v>
      </c>
      <c r="V394" s="73">
        <f t="shared" si="189"/>
        <v>0</v>
      </c>
      <c r="W394" s="73">
        <f t="shared" si="189"/>
        <v>0</v>
      </c>
      <c r="X394" s="60">
        <f t="shared" si="189"/>
        <v>0</v>
      </c>
      <c r="Y394" s="60">
        <f t="shared" si="189"/>
        <v>0</v>
      </c>
      <c r="Z394" s="60">
        <f t="shared" si="189"/>
        <v>0</v>
      </c>
      <c r="AA394" s="62">
        <f>SUM(G394:Z394)</f>
        <v>0</v>
      </c>
      <c r="AB394" s="56" t="str">
        <f>IF(ABS(F394-AA394)&lt;0.01,"ok","err")</f>
        <v>ok</v>
      </c>
      <c r="AC394" s="62">
        <f t="shared" si="160"/>
        <v>0</v>
      </c>
    </row>
    <row r="395" spans="1:29">
      <c r="F395" s="76"/>
      <c r="AC395" s="62">
        <f t="shared" si="160"/>
        <v>0</v>
      </c>
    </row>
    <row r="396" spans="1:29" ht="15">
      <c r="A396" s="63" t="s">
        <v>1025</v>
      </c>
      <c r="F396" s="73"/>
      <c r="G396" s="73"/>
      <c r="H396" s="73"/>
      <c r="I396" s="73"/>
      <c r="J396" s="73"/>
      <c r="K396" s="73"/>
      <c r="L396" s="73"/>
      <c r="M396" s="73"/>
      <c r="N396" s="73"/>
      <c r="O396" s="73"/>
      <c r="P396" s="73"/>
      <c r="Q396" s="73"/>
      <c r="R396" s="73"/>
      <c r="S396" s="73"/>
      <c r="T396" s="73"/>
      <c r="U396" s="73"/>
      <c r="V396" s="73"/>
      <c r="W396" s="73"/>
      <c r="X396" s="60"/>
      <c r="Y396" s="60"/>
      <c r="Z396" s="60"/>
      <c r="AA396" s="62"/>
      <c r="AC396" s="62">
        <f t="shared" si="160"/>
        <v>0</v>
      </c>
    </row>
    <row r="397" spans="1:29">
      <c r="A397" s="66" t="s">
        <v>1093</v>
      </c>
      <c r="C397" s="108" t="s">
        <v>765</v>
      </c>
      <c r="D397" s="58" t="s">
        <v>791</v>
      </c>
      <c r="E397" s="58" t="s">
        <v>1098</v>
      </c>
      <c r="F397" s="73">
        <f>VLOOKUP(C397,'Functional Assignment'!$C$2:$AP$780,'Functional Assignment'!$AC$2,)</f>
        <v>0</v>
      </c>
      <c r="G397" s="73">
        <f t="shared" ref="G397:Z397" si="190">IF(VLOOKUP($E397,$D$6:$AN$1131,3,)=0,0,(VLOOKUP($E397,$D$6:$AN$1131,G$2,)/VLOOKUP($E397,$D$6:$AN$1131,3,))*$F397)</f>
        <v>0</v>
      </c>
      <c r="H397" s="73">
        <f t="shared" si="190"/>
        <v>0</v>
      </c>
      <c r="I397" s="73">
        <f t="shared" si="190"/>
        <v>0</v>
      </c>
      <c r="J397" s="73">
        <f t="shared" si="190"/>
        <v>0</v>
      </c>
      <c r="K397" s="73">
        <f t="shared" si="190"/>
        <v>0</v>
      </c>
      <c r="L397" s="73">
        <f t="shared" si="190"/>
        <v>0</v>
      </c>
      <c r="M397" s="73">
        <f t="shared" si="190"/>
        <v>0</v>
      </c>
      <c r="N397" s="73">
        <f t="shared" si="190"/>
        <v>0</v>
      </c>
      <c r="O397" s="73">
        <f t="shared" si="190"/>
        <v>0</v>
      </c>
      <c r="P397" s="73">
        <f t="shared" si="190"/>
        <v>0</v>
      </c>
      <c r="Q397" s="73">
        <f t="shared" si="190"/>
        <v>0</v>
      </c>
      <c r="R397" s="73">
        <f t="shared" si="190"/>
        <v>0</v>
      </c>
      <c r="S397" s="73">
        <f t="shared" si="190"/>
        <v>0</v>
      </c>
      <c r="T397" s="73">
        <f t="shared" si="190"/>
        <v>0</v>
      </c>
      <c r="U397" s="73">
        <f t="shared" si="190"/>
        <v>0</v>
      </c>
      <c r="V397" s="73">
        <f t="shared" si="190"/>
        <v>0</v>
      </c>
      <c r="W397" s="73">
        <f t="shared" si="190"/>
        <v>0</v>
      </c>
      <c r="X397" s="60">
        <f t="shared" si="190"/>
        <v>0</v>
      </c>
      <c r="Y397" s="60">
        <f t="shared" si="190"/>
        <v>0</v>
      </c>
      <c r="Z397" s="60">
        <f t="shared" si="190"/>
        <v>0</v>
      </c>
      <c r="AA397" s="62">
        <f>SUM(G397:Z397)</f>
        <v>0</v>
      </c>
      <c r="AB397" s="56" t="str">
        <f>IF(ABS(F397-AA397)&lt;0.01,"ok","err")</f>
        <v>ok</v>
      </c>
      <c r="AC397" s="62">
        <f t="shared" si="160"/>
        <v>0</v>
      </c>
    </row>
    <row r="398" spans="1:29">
      <c r="F398" s="76"/>
      <c r="AC398" s="62">
        <f t="shared" si="160"/>
        <v>0</v>
      </c>
    </row>
    <row r="399" spans="1:29" ht="15">
      <c r="A399" s="63" t="s">
        <v>351</v>
      </c>
      <c r="F399" s="73"/>
      <c r="G399" s="73"/>
      <c r="H399" s="73"/>
      <c r="I399" s="73"/>
      <c r="J399" s="73"/>
      <c r="K399" s="73"/>
      <c r="L399" s="73"/>
      <c r="M399" s="73"/>
      <c r="N399" s="73"/>
      <c r="O399" s="73"/>
      <c r="P399" s="73"/>
      <c r="Q399" s="73"/>
      <c r="R399" s="73"/>
      <c r="S399" s="73"/>
      <c r="T399" s="73"/>
      <c r="U399" s="73"/>
      <c r="V399" s="73"/>
      <c r="W399" s="73"/>
      <c r="X399" s="60"/>
      <c r="Y399" s="60"/>
      <c r="Z399" s="60"/>
      <c r="AA399" s="62"/>
      <c r="AC399" s="62">
        <f t="shared" si="160"/>
        <v>0</v>
      </c>
    </row>
    <row r="400" spans="1:29">
      <c r="A400" s="66" t="s">
        <v>1093</v>
      </c>
      <c r="C400" s="108" t="s">
        <v>765</v>
      </c>
      <c r="D400" s="58" t="s">
        <v>792</v>
      </c>
      <c r="E400" s="58" t="s">
        <v>1098</v>
      </c>
      <c r="F400" s="73">
        <f>VLOOKUP(C400,'Functional Assignment'!$C$2:$AP$780,'Functional Assignment'!$AD$2,)</f>
        <v>0</v>
      </c>
      <c r="G400" s="73">
        <f t="shared" ref="G400:Z400" si="191">IF(VLOOKUP($E400,$D$6:$AN$1131,3,)=0,0,(VLOOKUP($E400,$D$6:$AN$1131,G$2,)/VLOOKUP($E400,$D$6:$AN$1131,3,))*$F400)</f>
        <v>0</v>
      </c>
      <c r="H400" s="73">
        <f t="shared" si="191"/>
        <v>0</v>
      </c>
      <c r="I400" s="73">
        <f t="shared" si="191"/>
        <v>0</v>
      </c>
      <c r="J400" s="73">
        <f t="shared" si="191"/>
        <v>0</v>
      </c>
      <c r="K400" s="73">
        <f t="shared" si="191"/>
        <v>0</v>
      </c>
      <c r="L400" s="73">
        <f t="shared" si="191"/>
        <v>0</v>
      </c>
      <c r="M400" s="73">
        <f t="shared" si="191"/>
        <v>0</v>
      </c>
      <c r="N400" s="73">
        <f t="shared" si="191"/>
        <v>0</v>
      </c>
      <c r="O400" s="73">
        <f t="shared" si="191"/>
        <v>0</v>
      </c>
      <c r="P400" s="73">
        <f t="shared" si="191"/>
        <v>0</v>
      </c>
      <c r="Q400" s="73">
        <f t="shared" si="191"/>
        <v>0</v>
      </c>
      <c r="R400" s="73">
        <f t="shared" si="191"/>
        <v>0</v>
      </c>
      <c r="S400" s="73">
        <f t="shared" si="191"/>
        <v>0</v>
      </c>
      <c r="T400" s="73">
        <f t="shared" si="191"/>
        <v>0</v>
      </c>
      <c r="U400" s="73">
        <f t="shared" si="191"/>
        <v>0</v>
      </c>
      <c r="V400" s="73">
        <f t="shared" si="191"/>
        <v>0</v>
      </c>
      <c r="W400" s="73">
        <f t="shared" si="191"/>
        <v>0</v>
      </c>
      <c r="X400" s="60">
        <f t="shared" si="191"/>
        <v>0</v>
      </c>
      <c r="Y400" s="60">
        <f t="shared" si="191"/>
        <v>0</v>
      </c>
      <c r="Z400" s="60">
        <f t="shared" si="191"/>
        <v>0</v>
      </c>
      <c r="AA400" s="62">
        <f>SUM(G400:Z400)</f>
        <v>0</v>
      </c>
      <c r="AB400" s="56" t="str">
        <f>IF(ABS(F400-AA400)&lt;0.01,"ok","err")</f>
        <v>ok</v>
      </c>
      <c r="AC400" s="62">
        <f t="shared" si="160"/>
        <v>0</v>
      </c>
    </row>
    <row r="401" spans="1:29">
      <c r="F401" s="76"/>
      <c r="AC401" s="62">
        <f t="shared" si="160"/>
        <v>0</v>
      </c>
    </row>
    <row r="402" spans="1:29" ht="15">
      <c r="A402" s="63" t="s">
        <v>350</v>
      </c>
      <c r="F402" s="73"/>
      <c r="G402" s="73"/>
      <c r="H402" s="73"/>
      <c r="I402" s="73"/>
      <c r="J402" s="73"/>
      <c r="K402" s="73"/>
      <c r="L402" s="73"/>
      <c r="M402" s="73"/>
      <c r="N402" s="73"/>
      <c r="O402" s="73"/>
      <c r="P402" s="73"/>
      <c r="Q402" s="73"/>
      <c r="R402" s="73"/>
      <c r="S402" s="73"/>
      <c r="T402" s="73"/>
      <c r="U402" s="73"/>
      <c r="V402" s="73"/>
      <c r="W402" s="73"/>
      <c r="X402" s="60"/>
      <c r="Y402" s="60"/>
      <c r="Z402" s="60"/>
      <c r="AA402" s="62"/>
      <c r="AC402" s="62">
        <f t="shared" ref="AC402:AC465" si="192">AA402-F402</f>
        <v>0</v>
      </c>
    </row>
    <row r="403" spans="1:29">
      <c r="A403" s="66" t="s">
        <v>1093</v>
      </c>
      <c r="C403" s="108" t="s">
        <v>765</v>
      </c>
      <c r="D403" s="58" t="s">
        <v>793</v>
      </c>
      <c r="E403" s="58" t="s">
        <v>1099</v>
      </c>
      <c r="F403" s="73">
        <f>VLOOKUP(C403,'Functional Assignment'!$C$2:$AP$780,'Functional Assignment'!$AE$2,)</f>
        <v>0</v>
      </c>
      <c r="G403" s="73">
        <f t="shared" ref="G403:Z403" si="193">IF(VLOOKUP($E403,$D$6:$AN$1131,3,)=0,0,(VLOOKUP($E403,$D$6:$AN$1131,G$2,)/VLOOKUP($E403,$D$6:$AN$1131,3,))*$F403)</f>
        <v>0</v>
      </c>
      <c r="H403" s="73">
        <f t="shared" si="193"/>
        <v>0</v>
      </c>
      <c r="I403" s="73">
        <f t="shared" si="193"/>
        <v>0</v>
      </c>
      <c r="J403" s="73">
        <f t="shared" si="193"/>
        <v>0</v>
      </c>
      <c r="K403" s="73">
        <f t="shared" si="193"/>
        <v>0</v>
      </c>
      <c r="L403" s="73">
        <f t="shared" si="193"/>
        <v>0</v>
      </c>
      <c r="M403" s="73">
        <f t="shared" si="193"/>
        <v>0</v>
      </c>
      <c r="N403" s="73">
        <f t="shared" si="193"/>
        <v>0</v>
      </c>
      <c r="O403" s="73">
        <f t="shared" si="193"/>
        <v>0</v>
      </c>
      <c r="P403" s="73">
        <f t="shared" si="193"/>
        <v>0</v>
      </c>
      <c r="Q403" s="73">
        <f t="shared" si="193"/>
        <v>0</v>
      </c>
      <c r="R403" s="73">
        <f t="shared" si="193"/>
        <v>0</v>
      </c>
      <c r="S403" s="73">
        <f t="shared" si="193"/>
        <v>0</v>
      </c>
      <c r="T403" s="73">
        <f t="shared" si="193"/>
        <v>0</v>
      </c>
      <c r="U403" s="73">
        <f t="shared" si="193"/>
        <v>0</v>
      </c>
      <c r="V403" s="73">
        <f t="shared" si="193"/>
        <v>0</v>
      </c>
      <c r="W403" s="73">
        <f t="shared" si="193"/>
        <v>0</v>
      </c>
      <c r="X403" s="60">
        <f t="shared" si="193"/>
        <v>0</v>
      </c>
      <c r="Y403" s="60">
        <f t="shared" si="193"/>
        <v>0</v>
      </c>
      <c r="Z403" s="60">
        <f t="shared" si="193"/>
        <v>0</v>
      </c>
      <c r="AA403" s="62">
        <f>SUM(G403:Z403)</f>
        <v>0</v>
      </c>
      <c r="AB403" s="56" t="str">
        <f>IF(ABS(F403-AA403)&lt;0.01,"ok","err")</f>
        <v>ok</v>
      </c>
      <c r="AC403" s="62">
        <f t="shared" si="192"/>
        <v>0</v>
      </c>
    </row>
    <row r="404" spans="1:29">
      <c r="F404" s="73"/>
      <c r="G404" s="73"/>
      <c r="H404" s="73"/>
      <c r="I404" s="73"/>
      <c r="J404" s="73"/>
      <c r="K404" s="73"/>
      <c r="L404" s="73"/>
      <c r="M404" s="73"/>
      <c r="N404" s="73"/>
      <c r="O404" s="73"/>
      <c r="P404" s="73"/>
      <c r="Q404" s="73"/>
      <c r="R404" s="73"/>
      <c r="S404" s="73"/>
      <c r="T404" s="73"/>
      <c r="U404" s="73"/>
      <c r="V404" s="73"/>
      <c r="W404" s="73"/>
      <c r="X404" s="60"/>
      <c r="Y404" s="60"/>
      <c r="Z404" s="60"/>
      <c r="AA404" s="62"/>
      <c r="AC404" s="62">
        <f t="shared" si="192"/>
        <v>0</v>
      </c>
    </row>
    <row r="405" spans="1:29">
      <c r="A405" s="58" t="s">
        <v>922</v>
      </c>
      <c r="D405" s="58" t="s">
        <v>794</v>
      </c>
      <c r="F405" s="73">
        <f t="shared" ref="F405:P405" si="194">F359+F365+F368+F371+F379+F384+F387+F391+F394+F397+F400+F403</f>
        <v>0</v>
      </c>
      <c r="G405" s="73">
        <f t="shared" si="194"/>
        <v>0</v>
      </c>
      <c r="H405" s="73">
        <f t="shared" si="194"/>
        <v>0</v>
      </c>
      <c r="I405" s="73">
        <f t="shared" si="194"/>
        <v>0</v>
      </c>
      <c r="J405" s="73">
        <f t="shared" si="194"/>
        <v>0</v>
      </c>
      <c r="K405" s="73">
        <f t="shared" si="194"/>
        <v>0</v>
      </c>
      <c r="L405" s="73">
        <f t="shared" si="194"/>
        <v>0</v>
      </c>
      <c r="M405" s="73">
        <f t="shared" si="194"/>
        <v>0</v>
      </c>
      <c r="N405" s="73">
        <f t="shared" si="194"/>
        <v>0</v>
      </c>
      <c r="O405" s="73">
        <f>O359+O365+O368+O371+O379+O384+O387+O391+O394+O397+O400+O403</f>
        <v>0</v>
      </c>
      <c r="P405" s="73">
        <f t="shared" si="194"/>
        <v>0</v>
      </c>
      <c r="Q405" s="73">
        <f>Q359+Q365+Q368+Q371+Q379+Q384+Q387+Q391+Q394+Q397+Q400+Q403</f>
        <v>0</v>
      </c>
      <c r="R405" s="73">
        <f>R359+R365+R368+R371+R379+R384+R387+R391+R394+R397+R400+R403</f>
        <v>0</v>
      </c>
      <c r="S405" s="73">
        <f t="shared" ref="S405:Z405" si="195">S359+S365+S368+S371+S379+S384+S387+S391+S394+S397+S400+S403</f>
        <v>0</v>
      </c>
      <c r="T405" s="73">
        <f t="shared" si="195"/>
        <v>0</v>
      </c>
      <c r="U405" s="73">
        <f t="shared" si="195"/>
        <v>0</v>
      </c>
      <c r="V405" s="73">
        <f t="shared" si="195"/>
        <v>0</v>
      </c>
      <c r="W405" s="73">
        <f t="shared" si="195"/>
        <v>0</v>
      </c>
      <c r="X405" s="60">
        <f t="shared" si="195"/>
        <v>0</v>
      </c>
      <c r="Y405" s="60">
        <f t="shared" si="195"/>
        <v>0</v>
      </c>
      <c r="Z405" s="60">
        <f t="shared" si="195"/>
        <v>0</v>
      </c>
      <c r="AA405" s="62">
        <f>SUM(G405:Z405)</f>
        <v>0</v>
      </c>
      <c r="AB405" s="56" t="str">
        <f>IF(ABS(F405-AA405)&lt;0.01,"ok","err")</f>
        <v>ok</v>
      </c>
      <c r="AC405" s="62">
        <f t="shared" si="192"/>
        <v>0</v>
      </c>
    </row>
    <row r="406" spans="1:29">
      <c r="AC406" s="62">
        <f t="shared" si="192"/>
        <v>0</v>
      </c>
    </row>
    <row r="407" spans="1:29">
      <c r="AC407" s="62">
        <f t="shared" si="192"/>
        <v>0</v>
      </c>
    </row>
    <row r="408" spans="1:29" ht="15">
      <c r="A408" s="63" t="s">
        <v>733</v>
      </c>
      <c r="AC408" s="62">
        <f t="shared" si="192"/>
        <v>0</v>
      </c>
    </row>
    <row r="409" spans="1:29">
      <c r="AC409" s="62">
        <f t="shared" si="192"/>
        <v>0</v>
      </c>
    </row>
    <row r="410" spans="1:29" ht="15">
      <c r="A410" s="63" t="s">
        <v>364</v>
      </c>
      <c r="AC410" s="62">
        <f t="shared" si="192"/>
        <v>0</v>
      </c>
    </row>
    <row r="411" spans="1:29">
      <c r="A411" s="66" t="s">
        <v>359</v>
      </c>
      <c r="C411" s="58" t="s">
        <v>734</v>
      </c>
      <c r="D411" s="58" t="s">
        <v>735</v>
      </c>
      <c r="E411" s="58" t="s">
        <v>869</v>
      </c>
      <c r="F411" s="73">
        <f>VLOOKUP(C411,'Functional Assignment'!$C$2:$AP$780,'Functional Assignment'!$H$2,)</f>
        <v>0</v>
      </c>
      <c r="G411" s="73">
        <f t="shared" ref="G411:P416" si="196">IF(VLOOKUP($E411,$D$6:$AN$1131,3,)=0,0,(VLOOKUP($E411,$D$6:$AN$1131,G$2,)/VLOOKUP($E411,$D$6:$AN$1131,3,))*$F411)</f>
        <v>0</v>
      </c>
      <c r="H411" s="73">
        <f t="shared" si="196"/>
        <v>0</v>
      </c>
      <c r="I411" s="73">
        <f t="shared" si="196"/>
        <v>0</v>
      </c>
      <c r="J411" s="73">
        <f t="shared" si="196"/>
        <v>0</v>
      </c>
      <c r="K411" s="73">
        <f t="shared" si="196"/>
        <v>0</v>
      </c>
      <c r="L411" s="73">
        <f t="shared" si="196"/>
        <v>0</v>
      </c>
      <c r="M411" s="73">
        <f t="shared" si="196"/>
        <v>0</v>
      </c>
      <c r="N411" s="73">
        <f t="shared" si="196"/>
        <v>0</v>
      </c>
      <c r="O411" s="73">
        <f t="shared" si="196"/>
        <v>0</v>
      </c>
      <c r="P411" s="73">
        <f t="shared" si="196"/>
        <v>0</v>
      </c>
      <c r="Q411" s="73">
        <f t="shared" ref="Q411:Z416" si="197">IF(VLOOKUP($E411,$D$6:$AN$1131,3,)=0,0,(VLOOKUP($E411,$D$6:$AN$1131,Q$2,)/VLOOKUP($E411,$D$6:$AN$1131,3,))*$F411)</f>
        <v>0</v>
      </c>
      <c r="R411" s="73">
        <f t="shared" si="197"/>
        <v>0</v>
      </c>
      <c r="S411" s="73">
        <f t="shared" si="197"/>
        <v>0</v>
      </c>
      <c r="T411" s="73">
        <f t="shared" si="197"/>
        <v>0</v>
      </c>
      <c r="U411" s="73">
        <f t="shared" si="197"/>
        <v>0</v>
      </c>
      <c r="V411" s="73">
        <f t="shared" si="197"/>
        <v>0</v>
      </c>
      <c r="W411" s="73">
        <f t="shared" si="197"/>
        <v>0</v>
      </c>
      <c r="X411" s="60">
        <f t="shared" si="197"/>
        <v>0</v>
      </c>
      <c r="Y411" s="60">
        <f t="shared" si="197"/>
        <v>0</v>
      </c>
      <c r="Z411" s="60">
        <f t="shared" si="197"/>
        <v>0</v>
      </c>
      <c r="AA411" s="62">
        <f t="shared" ref="AA411:AA417" si="198">SUM(G411:Z411)</f>
        <v>0</v>
      </c>
      <c r="AB411" s="56" t="str">
        <f t="shared" ref="AB411:AB417" si="199">IF(ABS(F411-AA411)&lt;0.01,"ok","err")</f>
        <v>ok</v>
      </c>
      <c r="AC411" s="62">
        <f t="shared" si="192"/>
        <v>0</v>
      </c>
    </row>
    <row r="412" spans="1:29">
      <c r="A412" s="66" t="s">
        <v>1202</v>
      </c>
      <c r="C412" s="58" t="s">
        <v>734</v>
      </c>
      <c r="D412" s="58" t="s">
        <v>736</v>
      </c>
      <c r="E412" s="58" t="s">
        <v>188</v>
      </c>
      <c r="F412" s="76">
        <f>VLOOKUP(C412,'Functional Assignment'!$C$2:$AP$780,'Functional Assignment'!$I$2,)</f>
        <v>0</v>
      </c>
      <c r="G412" s="76">
        <f t="shared" si="196"/>
        <v>0</v>
      </c>
      <c r="H412" s="76">
        <f t="shared" si="196"/>
        <v>0</v>
      </c>
      <c r="I412" s="76">
        <f t="shared" si="196"/>
        <v>0</v>
      </c>
      <c r="J412" s="76">
        <f t="shared" si="196"/>
        <v>0</v>
      </c>
      <c r="K412" s="76">
        <f t="shared" si="196"/>
        <v>0</v>
      </c>
      <c r="L412" s="76">
        <f t="shared" si="196"/>
        <v>0</v>
      </c>
      <c r="M412" s="76">
        <f t="shared" si="196"/>
        <v>0</v>
      </c>
      <c r="N412" s="76">
        <f t="shared" si="196"/>
        <v>0</v>
      </c>
      <c r="O412" s="76">
        <f t="shared" si="196"/>
        <v>0</v>
      </c>
      <c r="P412" s="76">
        <f t="shared" si="196"/>
        <v>0</v>
      </c>
      <c r="Q412" s="76">
        <f t="shared" si="197"/>
        <v>0</v>
      </c>
      <c r="R412" s="76">
        <f t="shared" si="197"/>
        <v>0</v>
      </c>
      <c r="S412" s="76">
        <f t="shared" si="197"/>
        <v>0</v>
      </c>
      <c r="T412" s="76">
        <f t="shared" si="197"/>
        <v>0</v>
      </c>
      <c r="U412" s="76">
        <f t="shared" si="197"/>
        <v>0</v>
      </c>
      <c r="V412" s="76">
        <f t="shared" si="197"/>
        <v>0</v>
      </c>
      <c r="W412" s="76">
        <f t="shared" si="197"/>
        <v>0</v>
      </c>
      <c r="X412" s="61">
        <f t="shared" si="197"/>
        <v>0</v>
      </c>
      <c r="Y412" s="61">
        <f t="shared" si="197"/>
        <v>0</v>
      </c>
      <c r="Z412" s="61">
        <f t="shared" si="197"/>
        <v>0</v>
      </c>
      <c r="AA412" s="61">
        <f t="shared" si="198"/>
        <v>0</v>
      </c>
      <c r="AB412" s="56" t="str">
        <f t="shared" si="199"/>
        <v>ok</v>
      </c>
      <c r="AC412" s="62">
        <f t="shared" si="192"/>
        <v>0</v>
      </c>
    </row>
    <row r="413" spans="1:29">
      <c r="A413" s="66" t="s">
        <v>1203</v>
      </c>
      <c r="C413" s="58" t="s">
        <v>734</v>
      </c>
      <c r="D413" s="58" t="s">
        <v>737</v>
      </c>
      <c r="E413" s="58" t="s">
        <v>191</v>
      </c>
      <c r="F413" s="76">
        <f>VLOOKUP(C413,'Functional Assignment'!$C$2:$AP$780,'Functional Assignment'!$J$2,)</f>
        <v>0</v>
      </c>
      <c r="G413" s="76">
        <f t="shared" si="196"/>
        <v>0</v>
      </c>
      <c r="H413" s="76">
        <f t="shared" si="196"/>
        <v>0</v>
      </c>
      <c r="I413" s="76">
        <f t="shared" si="196"/>
        <v>0</v>
      </c>
      <c r="J413" s="76">
        <f t="shared" si="196"/>
        <v>0</v>
      </c>
      <c r="K413" s="76">
        <f t="shared" si="196"/>
        <v>0</v>
      </c>
      <c r="L413" s="76">
        <f t="shared" si="196"/>
        <v>0</v>
      </c>
      <c r="M413" s="76">
        <f t="shared" si="196"/>
        <v>0</v>
      </c>
      <c r="N413" s="76">
        <f t="shared" si="196"/>
        <v>0</v>
      </c>
      <c r="O413" s="76">
        <f t="shared" si="196"/>
        <v>0</v>
      </c>
      <c r="P413" s="76">
        <f t="shared" si="196"/>
        <v>0</v>
      </c>
      <c r="Q413" s="76">
        <f t="shared" si="197"/>
        <v>0</v>
      </c>
      <c r="R413" s="76">
        <f t="shared" si="197"/>
        <v>0</v>
      </c>
      <c r="S413" s="76">
        <f t="shared" si="197"/>
        <v>0</v>
      </c>
      <c r="T413" s="76">
        <f t="shared" si="197"/>
        <v>0</v>
      </c>
      <c r="U413" s="76">
        <f t="shared" si="197"/>
        <v>0</v>
      </c>
      <c r="V413" s="76">
        <f t="shared" si="197"/>
        <v>0</v>
      </c>
      <c r="W413" s="76">
        <f t="shared" si="197"/>
        <v>0</v>
      </c>
      <c r="X413" s="61">
        <f t="shared" si="197"/>
        <v>0</v>
      </c>
      <c r="Y413" s="61">
        <f t="shared" si="197"/>
        <v>0</v>
      </c>
      <c r="Z413" s="61">
        <f t="shared" si="197"/>
        <v>0</v>
      </c>
      <c r="AA413" s="61">
        <f t="shared" si="198"/>
        <v>0</v>
      </c>
      <c r="AB413" s="56" t="str">
        <f t="shared" si="199"/>
        <v>ok</v>
      </c>
      <c r="AC413" s="62">
        <f t="shared" si="192"/>
        <v>0</v>
      </c>
    </row>
    <row r="414" spans="1:29">
      <c r="A414" s="66" t="s">
        <v>1204</v>
      </c>
      <c r="C414" s="58" t="s">
        <v>734</v>
      </c>
      <c r="D414" s="58" t="s">
        <v>738</v>
      </c>
      <c r="E414" s="58" t="s">
        <v>1091</v>
      </c>
      <c r="F414" s="76">
        <f>VLOOKUP(C414,'Functional Assignment'!$C$2:$AP$780,'Functional Assignment'!$K$2,)</f>
        <v>0</v>
      </c>
      <c r="G414" s="76">
        <f t="shared" si="196"/>
        <v>0</v>
      </c>
      <c r="H414" s="76">
        <f t="shared" si="196"/>
        <v>0</v>
      </c>
      <c r="I414" s="76">
        <f t="shared" si="196"/>
        <v>0</v>
      </c>
      <c r="J414" s="76">
        <f t="shared" si="196"/>
        <v>0</v>
      </c>
      <c r="K414" s="76">
        <f t="shared" si="196"/>
        <v>0</v>
      </c>
      <c r="L414" s="76">
        <f t="shared" si="196"/>
        <v>0</v>
      </c>
      <c r="M414" s="76">
        <f t="shared" si="196"/>
        <v>0</v>
      </c>
      <c r="N414" s="76">
        <f t="shared" si="196"/>
        <v>0</v>
      </c>
      <c r="O414" s="76">
        <f t="shared" si="196"/>
        <v>0</v>
      </c>
      <c r="P414" s="76">
        <f t="shared" si="196"/>
        <v>0</v>
      </c>
      <c r="Q414" s="76">
        <f t="shared" si="197"/>
        <v>0</v>
      </c>
      <c r="R414" s="76">
        <f t="shared" si="197"/>
        <v>0</v>
      </c>
      <c r="S414" s="76">
        <f t="shared" si="197"/>
        <v>0</v>
      </c>
      <c r="T414" s="76">
        <f t="shared" si="197"/>
        <v>0</v>
      </c>
      <c r="U414" s="76">
        <f t="shared" si="197"/>
        <v>0</v>
      </c>
      <c r="V414" s="76">
        <f t="shared" si="197"/>
        <v>0</v>
      </c>
      <c r="W414" s="76">
        <f t="shared" si="197"/>
        <v>0</v>
      </c>
      <c r="X414" s="61">
        <f t="shared" si="197"/>
        <v>0</v>
      </c>
      <c r="Y414" s="61">
        <f t="shared" si="197"/>
        <v>0</v>
      </c>
      <c r="Z414" s="61">
        <f t="shared" si="197"/>
        <v>0</v>
      </c>
      <c r="AA414" s="61">
        <f t="shared" si="198"/>
        <v>0</v>
      </c>
      <c r="AB414" s="56" t="str">
        <f t="shared" si="199"/>
        <v>ok</v>
      </c>
      <c r="AC414" s="62">
        <f t="shared" si="192"/>
        <v>0</v>
      </c>
    </row>
    <row r="415" spans="1:29">
      <c r="A415" s="66" t="s">
        <v>1205</v>
      </c>
      <c r="C415" s="58" t="s">
        <v>734</v>
      </c>
      <c r="D415" s="58" t="s">
        <v>739</v>
      </c>
      <c r="E415" s="58" t="s">
        <v>1091</v>
      </c>
      <c r="F415" s="76">
        <f>VLOOKUP(C415,'Functional Assignment'!$C$2:$AP$780,'Functional Assignment'!$L$2,)</f>
        <v>0</v>
      </c>
      <c r="G415" s="76">
        <f t="shared" si="196"/>
        <v>0</v>
      </c>
      <c r="H415" s="76">
        <f t="shared" si="196"/>
        <v>0</v>
      </c>
      <c r="I415" s="76">
        <f t="shared" si="196"/>
        <v>0</v>
      </c>
      <c r="J415" s="76">
        <f t="shared" si="196"/>
        <v>0</v>
      </c>
      <c r="K415" s="76">
        <f t="shared" si="196"/>
        <v>0</v>
      </c>
      <c r="L415" s="76">
        <f t="shared" si="196"/>
        <v>0</v>
      </c>
      <c r="M415" s="76">
        <f t="shared" si="196"/>
        <v>0</v>
      </c>
      <c r="N415" s="76">
        <f t="shared" si="196"/>
        <v>0</v>
      </c>
      <c r="O415" s="76">
        <f t="shared" si="196"/>
        <v>0</v>
      </c>
      <c r="P415" s="76">
        <f t="shared" si="196"/>
        <v>0</v>
      </c>
      <c r="Q415" s="76">
        <f t="shared" si="197"/>
        <v>0</v>
      </c>
      <c r="R415" s="76">
        <f t="shared" si="197"/>
        <v>0</v>
      </c>
      <c r="S415" s="76">
        <f t="shared" si="197"/>
        <v>0</v>
      </c>
      <c r="T415" s="76">
        <f t="shared" si="197"/>
        <v>0</v>
      </c>
      <c r="U415" s="76">
        <f t="shared" si="197"/>
        <v>0</v>
      </c>
      <c r="V415" s="76">
        <f t="shared" si="197"/>
        <v>0</v>
      </c>
      <c r="W415" s="76">
        <f t="shared" si="197"/>
        <v>0</v>
      </c>
      <c r="X415" s="61">
        <f t="shared" si="197"/>
        <v>0</v>
      </c>
      <c r="Y415" s="61">
        <f t="shared" si="197"/>
        <v>0</v>
      </c>
      <c r="Z415" s="61">
        <f t="shared" si="197"/>
        <v>0</v>
      </c>
      <c r="AA415" s="61">
        <f t="shared" si="198"/>
        <v>0</v>
      </c>
      <c r="AB415" s="56" t="str">
        <f t="shared" si="199"/>
        <v>ok</v>
      </c>
      <c r="AC415" s="62">
        <f t="shared" si="192"/>
        <v>0</v>
      </c>
    </row>
    <row r="416" spans="1:29">
      <c r="A416" s="66" t="s">
        <v>1205</v>
      </c>
      <c r="C416" s="58" t="s">
        <v>734</v>
      </c>
      <c r="D416" s="58" t="s">
        <v>740</v>
      </c>
      <c r="E416" s="58" t="s">
        <v>1091</v>
      </c>
      <c r="F416" s="76">
        <f>VLOOKUP(C416,'Functional Assignment'!$C$2:$AP$780,'Functional Assignment'!$M$2,)</f>
        <v>0</v>
      </c>
      <c r="G416" s="76">
        <f t="shared" si="196"/>
        <v>0</v>
      </c>
      <c r="H416" s="76">
        <f t="shared" si="196"/>
        <v>0</v>
      </c>
      <c r="I416" s="76">
        <f t="shared" si="196"/>
        <v>0</v>
      </c>
      <c r="J416" s="76">
        <f t="shared" si="196"/>
        <v>0</v>
      </c>
      <c r="K416" s="76">
        <f t="shared" si="196"/>
        <v>0</v>
      </c>
      <c r="L416" s="76">
        <f t="shared" si="196"/>
        <v>0</v>
      </c>
      <c r="M416" s="76">
        <f t="shared" si="196"/>
        <v>0</v>
      </c>
      <c r="N416" s="76">
        <f t="shared" si="196"/>
        <v>0</v>
      </c>
      <c r="O416" s="76">
        <f t="shared" si="196"/>
        <v>0</v>
      </c>
      <c r="P416" s="76">
        <f t="shared" si="196"/>
        <v>0</v>
      </c>
      <c r="Q416" s="76">
        <f t="shared" si="197"/>
        <v>0</v>
      </c>
      <c r="R416" s="76">
        <f t="shared" si="197"/>
        <v>0</v>
      </c>
      <c r="S416" s="76">
        <f t="shared" si="197"/>
        <v>0</v>
      </c>
      <c r="T416" s="76">
        <f t="shared" si="197"/>
        <v>0</v>
      </c>
      <c r="U416" s="76">
        <f t="shared" si="197"/>
        <v>0</v>
      </c>
      <c r="V416" s="76">
        <f t="shared" si="197"/>
        <v>0</v>
      </c>
      <c r="W416" s="76">
        <f t="shared" si="197"/>
        <v>0</v>
      </c>
      <c r="X416" s="61">
        <f t="shared" si="197"/>
        <v>0</v>
      </c>
      <c r="Y416" s="61">
        <f t="shared" si="197"/>
        <v>0</v>
      </c>
      <c r="Z416" s="61">
        <f t="shared" si="197"/>
        <v>0</v>
      </c>
      <c r="AA416" s="61">
        <f t="shared" si="198"/>
        <v>0</v>
      </c>
      <c r="AB416" s="56" t="str">
        <f t="shared" si="199"/>
        <v>ok</v>
      </c>
      <c r="AC416" s="62">
        <f t="shared" si="192"/>
        <v>0</v>
      </c>
    </row>
    <row r="417" spans="1:29">
      <c r="A417" s="58" t="s">
        <v>387</v>
      </c>
      <c r="D417" s="58" t="s">
        <v>741</v>
      </c>
      <c r="F417" s="73">
        <f>SUM(F411:F416)</f>
        <v>0</v>
      </c>
      <c r="G417" s="73">
        <f t="shared" ref="G417:W417" si="200">SUM(G411:G416)</f>
        <v>0</v>
      </c>
      <c r="H417" s="73">
        <f t="shared" si="200"/>
        <v>0</v>
      </c>
      <c r="I417" s="73">
        <f t="shared" si="200"/>
        <v>0</v>
      </c>
      <c r="J417" s="73">
        <f t="shared" si="200"/>
        <v>0</v>
      </c>
      <c r="K417" s="73">
        <f t="shared" si="200"/>
        <v>0</v>
      </c>
      <c r="L417" s="73">
        <f t="shared" si="200"/>
        <v>0</v>
      </c>
      <c r="M417" s="73">
        <f t="shared" si="200"/>
        <v>0</v>
      </c>
      <c r="N417" s="73">
        <f t="shared" si="200"/>
        <v>0</v>
      </c>
      <c r="O417" s="73">
        <f>SUM(O411:O416)</f>
        <v>0</v>
      </c>
      <c r="P417" s="73">
        <f t="shared" si="200"/>
        <v>0</v>
      </c>
      <c r="Q417" s="73">
        <f t="shared" si="200"/>
        <v>0</v>
      </c>
      <c r="R417" s="73">
        <f t="shared" si="200"/>
        <v>0</v>
      </c>
      <c r="S417" s="73">
        <f t="shared" si="200"/>
        <v>0</v>
      </c>
      <c r="T417" s="73">
        <f t="shared" si="200"/>
        <v>0</v>
      </c>
      <c r="U417" s="73">
        <f t="shared" si="200"/>
        <v>0</v>
      </c>
      <c r="V417" s="73">
        <f t="shared" si="200"/>
        <v>0</v>
      </c>
      <c r="W417" s="73">
        <f t="shared" si="200"/>
        <v>0</v>
      </c>
      <c r="X417" s="60">
        <f>SUM(X411:X416)</f>
        <v>0</v>
      </c>
      <c r="Y417" s="60">
        <f>SUM(Y411:Y416)</f>
        <v>0</v>
      </c>
      <c r="Z417" s="60">
        <f>SUM(Z411:Z416)</f>
        <v>0</v>
      </c>
      <c r="AA417" s="62">
        <f t="shared" si="198"/>
        <v>0</v>
      </c>
      <c r="AB417" s="56" t="str">
        <f t="shared" si="199"/>
        <v>ok</v>
      </c>
      <c r="AC417" s="62">
        <f t="shared" si="192"/>
        <v>0</v>
      </c>
    </row>
    <row r="418" spans="1:29">
      <c r="F418" s="76"/>
      <c r="G418" s="76"/>
      <c r="AC418" s="62">
        <f t="shared" si="192"/>
        <v>0</v>
      </c>
    </row>
    <row r="419" spans="1:29" ht="15">
      <c r="A419" s="63" t="s">
        <v>1131</v>
      </c>
      <c r="F419" s="76"/>
      <c r="G419" s="76"/>
      <c r="AC419" s="62">
        <f t="shared" si="192"/>
        <v>0</v>
      </c>
    </row>
    <row r="420" spans="1:29">
      <c r="A420" s="66" t="s">
        <v>1307</v>
      </c>
      <c r="C420" s="58" t="s">
        <v>734</v>
      </c>
      <c r="D420" s="58" t="s">
        <v>742</v>
      </c>
      <c r="E420" s="58" t="s">
        <v>1311</v>
      </c>
      <c r="F420" s="73">
        <f>VLOOKUP(C420,'Functional Assignment'!$C$2:$AP$780,'Functional Assignment'!$N$2,)</f>
        <v>0</v>
      </c>
      <c r="G420" s="73">
        <f t="shared" ref="G420:P422" si="201">IF(VLOOKUP($E420,$D$6:$AN$1131,3,)=0,0,(VLOOKUP($E420,$D$6:$AN$1131,G$2,)/VLOOKUP($E420,$D$6:$AN$1131,3,))*$F420)</f>
        <v>0</v>
      </c>
      <c r="H420" s="73">
        <f t="shared" si="201"/>
        <v>0</v>
      </c>
      <c r="I420" s="73">
        <f t="shared" si="201"/>
        <v>0</v>
      </c>
      <c r="J420" s="73">
        <f t="shared" si="201"/>
        <v>0</v>
      </c>
      <c r="K420" s="73">
        <f t="shared" si="201"/>
        <v>0</v>
      </c>
      <c r="L420" s="73">
        <f t="shared" si="201"/>
        <v>0</v>
      </c>
      <c r="M420" s="73">
        <f t="shared" si="201"/>
        <v>0</v>
      </c>
      <c r="N420" s="73">
        <f t="shared" si="201"/>
        <v>0</v>
      </c>
      <c r="O420" s="73">
        <f t="shared" si="201"/>
        <v>0</v>
      </c>
      <c r="P420" s="73">
        <f t="shared" si="201"/>
        <v>0</v>
      </c>
      <c r="Q420" s="73">
        <f t="shared" ref="Q420:Z422" si="202">IF(VLOOKUP($E420,$D$6:$AN$1131,3,)=0,0,(VLOOKUP($E420,$D$6:$AN$1131,Q$2,)/VLOOKUP($E420,$D$6:$AN$1131,3,))*$F420)</f>
        <v>0</v>
      </c>
      <c r="R420" s="73">
        <f t="shared" si="202"/>
        <v>0</v>
      </c>
      <c r="S420" s="73">
        <f t="shared" si="202"/>
        <v>0</v>
      </c>
      <c r="T420" s="73">
        <f t="shared" si="202"/>
        <v>0</v>
      </c>
      <c r="U420" s="73">
        <f t="shared" si="202"/>
        <v>0</v>
      </c>
      <c r="V420" s="73">
        <f t="shared" si="202"/>
        <v>0</v>
      </c>
      <c r="W420" s="73">
        <f t="shared" si="202"/>
        <v>0</v>
      </c>
      <c r="X420" s="60">
        <f t="shared" si="202"/>
        <v>0</v>
      </c>
      <c r="Y420" s="60">
        <f t="shared" si="202"/>
        <v>0</v>
      </c>
      <c r="Z420" s="60">
        <f t="shared" si="202"/>
        <v>0</v>
      </c>
      <c r="AA420" s="62">
        <f>SUM(G420:Z420)</f>
        <v>0</v>
      </c>
      <c r="AB420" s="56" t="str">
        <f>IF(ABS(F420-AA420)&lt;0.01,"ok","err")</f>
        <v>ok</v>
      </c>
      <c r="AC420" s="62">
        <f t="shared" si="192"/>
        <v>0</v>
      </c>
    </row>
    <row r="421" spans="1:29" hidden="1">
      <c r="A421" s="66" t="s">
        <v>1308</v>
      </c>
      <c r="C421" s="58" t="s">
        <v>734</v>
      </c>
      <c r="D421" s="58" t="s">
        <v>743</v>
      </c>
      <c r="E421" s="58" t="s">
        <v>188</v>
      </c>
      <c r="F421" s="76">
        <f>VLOOKUP(C421,'Functional Assignment'!$C$2:$AP$780,'Functional Assignment'!$O$2,)</f>
        <v>0</v>
      </c>
      <c r="G421" s="76">
        <f t="shared" si="201"/>
        <v>0</v>
      </c>
      <c r="H421" s="76">
        <f t="shared" si="201"/>
        <v>0</v>
      </c>
      <c r="I421" s="76">
        <f t="shared" si="201"/>
        <v>0</v>
      </c>
      <c r="J421" s="76">
        <f t="shared" si="201"/>
        <v>0</v>
      </c>
      <c r="K421" s="76">
        <f t="shared" si="201"/>
        <v>0</v>
      </c>
      <c r="L421" s="76">
        <f t="shared" si="201"/>
        <v>0</v>
      </c>
      <c r="M421" s="76">
        <f t="shared" si="201"/>
        <v>0</v>
      </c>
      <c r="N421" s="76">
        <f t="shared" si="201"/>
        <v>0</v>
      </c>
      <c r="O421" s="76">
        <f t="shared" si="201"/>
        <v>0</v>
      </c>
      <c r="P421" s="76">
        <f t="shared" si="201"/>
        <v>0</v>
      </c>
      <c r="Q421" s="76">
        <f t="shared" si="202"/>
        <v>0</v>
      </c>
      <c r="R421" s="76">
        <f t="shared" si="202"/>
        <v>0</v>
      </c>
      <c r="S421" s="76">
        <f t="shared" si="202"/>
        <v>0</v>
      </c>
      <c r="T421" s="76">
        <f t="shared" si="202"/>
        <v>0</v>
      </c>
      <c r="U421" s="76">
        <f t="shared" si="202"/>
        <v>0</v>
      </c>
      <c r="V421" s="76">
        <f t="shared" si="202"/>
        <v>0</v>
      </c>
      <c r="W421" s="76">
        <f t="shared" si="202"/>
        <v>0</v>
      </c>
      <c r="X421" s="61">
        <f t="shared" si="202"/>
        <v>0</v>
      </c>
      <c r="Y421" s="61">
        <f t="shared" si="202"/>
        <v>0</v>
      </c>
      <c r="Z421" s="61">
        <f t="shared" si="202"/>
        <v>0</v>
      </c>
      <c r="AA421" s="61">
        <f>SUM(G421:Z421)</f>
        <v>0</v>
      </c>
      <c r="AB421" s="56" t="str">
        <f>IF(ABS(F421-AA421)&lt;0.01,"ok","err")</f>
        <v>ok</v>
      </c>
      <c r="AC421" s="62">
        <f t="shared" si="192"/>
        <v>0</v>
      </c>
    </row>
    <row r="422" spans="1:29" hidden="1">
      <c r="A422" s="66" t="s">
        <v>1308</v>
      </c>
      <c r="C422" s="58" t="s">
        <v>734</v>
      </c>
      <c r="D422" s="58" t="s">
        <v>744</v>
      </c>
      <c r="E422" s="58" t="s">
        <v>191</v>
      </c>
      <c r="F422" s="76">
        <f>VLOOKUP(C422,'Functional Assignment'!$C$2:$AP$780,'Functional Assignment'!$P$2,)</f>
        <v>0</v>
      </c>
      <c r="G422" s="76">
        <f t="shared" si="201"/>
        <v>0</v>
      </c>
      <c r="H422" s="76">
        <f t="shared" si="201"/>
        <v>0</v>
      </c>
      <c r="I422" s="76">
        <f t="shared" si="201"/>
        <v>0</v>
      </c>
      <c r="J422" s="76">
        <f t="shared" si="201"/>
        <v>0</v>
      </c>
      <c r="K422" s="76">
        <f t="shared" si="201"/>
        <v>0</v>
      </c>
      <c r="L422" s="76">
        <f t="shared" si="201"/>
        <v>0</v>
      </c>
      <c r="M422" s="76">
        <f t="shared" si="201"/>
        <v>0</v>
      </c>
      <c r="N422" s="76">
        <f t="shared" si="201"/>
        <v>0</v>
      </c>
      <c r="O422" s="76">
        <f t="shared" si="201"/>
        <v>0</v>
      </c>
      <c r="P422" s="76">
        <f t="shared" si="201"/>
        <v>0</v>
      </c>
      <c r="Q422" s="76">
        <f t="shared" si="202"/>
        <v>0</v>
      </c>
      <c r="R422" s="76">
        <f t="shared" si="202"/>
        <v>0</v>
      </c>
      <c r="S422" s="76">
        <f t="shared" si="202"/>
        <v>0</v>
      </c>
      <c r="T422" s="76">
        <f t="shared" si="202"/>
        <v>0</v>
      </c>
      <c r="U422" s="76">
        <f t="shared" si="202"/>
        <v>0</v>
      </c>
      <c r="V422" s="76">
        <f t="shared" si="202"/>
        <v>0</v>
      </c>
      <c r="W422" s="76">
        <f t="shared" si="202"/>
        <v>0</v>
      </c>
      <c r="X422" s="61">
        <f t="shared" si="202"/>
        <v>0</v>
      </c>
      <c r="Y422" s="61">
        <f t="shared" si="202"/>
        <v>0</v>
      </c>
      <c r="Z422" s="61">
        <f t="shared" si="202"/>
        <v>0</v>
      </c>
      <c r="AA422" s="61">
        <f>SUM(G422:Z422)</f>
        <v>0</v>
      </c>
      <c r="AB422" s="56" t="str">
        <f>IF(ABS(F422-AA422)&lt;0.01,"ok","err")</f>
        <v>ok</v>
      </c>
      <c r="AC422" s="62">
        <f t="shared" si="192"/>
        <v>0</v>
      </c>
    </row>
    <row r="423" spans="1:29" hidden="1">
      <c r="A423" s="58" t="s">
        <v>1133</v>
      </c>
      <c r="D423" s="58" t="s">
        <v>745</v>
      </c>
      <c r="F423" s="73">
        <f>SUM(F420:F422)</f>
        <v>0</v>
      </c>
      <c r="G423" s="73">
        <f t="shared" ref="G423:W423" si="203">SUM(G420:G422)</f>
        <v>0</v>
      </c>
      <c r="H423" s="73">
        <f t="shared" si="203"/>
        <v>0</v>
      </c>
      <c r="I423" s="73">
        <f t="shared" si="203"/>
        <v>0</v>
      </c>
      <c r="J423" s="73">
        <f t="shared" si="203"/>
        <v>0</v>
      </c>
      <c r="K423" s="73">
        <f t="shared" si="203"/>
        <v>0</v>
      </c>
      <c r="L423" s="73">
        <f t="shared" si="203"/>
        <v>0</v>
      </c>
      <c r="M423" s="73">
        <f t="shared" si="203"/>
        <v>0</v>
      </c>
      <c r="N423" s="73">
        <f t="shared" si="203"/>
        <v>0</v>
      </c>
      <c r="O423" s="73">
        <f>SUM(O420:O422)</f>
        <v>0</v>
      </c>
      <c r="P423" s="73">
        <f t="shared" si="203"/>
        <v>0</v>
      </c>
      <c r="Q423" s="73">
        <f t="shared" si="203"/>
        <v>0</v>
      </c>
      <c r="R423" s="73">
        <f t="shared" si="203"/>
        <v>0</v>
      </c>
      <c r="S423" s="73">
        <f t="shared" si="203"/>
        <v>0</v>
      </c>
      <c r="T423" s="73">
        <f t="shared" si="203"/>
        <v>0</v>
      </c>
      <c r="U423" s="73">
        <f t="shared" si="203"/>
        <v>0</v>
      </c>
      <c r="V423" s="73">
        <f t="shared" si="203"/>
        <v>0</v>
      </c>
      <c r="W423" s="73">
        <f t="shared" si="203"/>
        <v>0</v>
      </c>
      <c r="X423" s="60">
        <f>SUM(X420:X422)</f>
        <v>0</v>
      </c>
      <c r="Y423" s="60">
        <f>SUM(Y420:Y422)</f>
        <v>0</v>
      </c>
      <c r="Z423" s="60">
        <f>SUM(Z420:Z422)</f>
        <v>0</v>
      </c>
      <c r="AA423" s="62">
        <f>SUM(G423:Z423)</f>
        <v>0</v>
      </c>
      <c r="AB423" s="56" t="str">
        <f>IF(ABS(F423-AA423)&lt;0.01,"ok","err")</f>
        <v>ok</v>
      </c>
      <c r="AC423" s="62">
        <f t="shared" si="192"/>
        <v>0</v>
      </c>
    </row>
    <row r="424" spans="1:29">
      <c r="F424" s="76"/>
      <c r="G424" s="76"/>
      <c r="AC424" s="62">
        <f t="shared" si="192"/>
        <v>0</v>
      </c>
    </row>
    <row r="425" spans="1:29" ht="15">
      <c r="A425" s="63" t="s">
        <v>348</v>
      </c>
      <c r="F425" s="76"/>
      <c r="G425" s="76"/>
      <c r="AC425" s="62">
        <f t="shared" si="192"/>
        <v>0</v>
      </c>
    </row>
    <row r="426" spans="1:29">
      <c r="A426" s="66" t="s">
        <v>372</v>
      </c>
      <c r="C426" s="58" t="s">
        <v>734</v>
      </c>
      <c r="D426" s="58" t="s">
        <v>746</v>
      </c>
      <c r="E426" s="58" t="s">
        <v>1312</v>
      </c>
      <c r="F426" s="73">
        <f>VLOOKUP(C426,'Functional Assignment'!$C$2:$AP$780,'Functional Assignment'!$Q$2,)</f>
        <v>0</v>
      </c>
      <c r="G426" s="73">
        <f t="shared" ref="G426:Z426" si="204">IF(VLOOKUP($E426,$D$6:$AN$1131,3,)=0,0,(VLOOKUP($E426,$D$6:$AN$1131,G$2,)/VLOOKUP($E426,$D$6:$AN$1131,3,))*$F426)</f>
        <v>0</v>
      </c>
      <c r="H426" s="73">
        <f t="shared" si="204"/>
        <v>0</v>
      </c>
      <c r="I426" s="73">
        <f t="shared" si="204"/>
        <v>0</v>
      </c>
      <c r="J426" s="73">
        <f t="shared" si="204"/>
        <v>0</v>
      </c>
      <c r="K426" s="73">
        <f t="shared" si="204"/>
        <v>0</v>
      </c>
      <c r="L426" s="73">
        <f t="shared" si="204"/>
        <v>0</v>
      </c>
      <c r="M426" s="73">
        <f t="shared" si="204"/>
        <v>0</v>
      </c>
      <c r="N426" s="73">
        <f t="shared" si="204"/>
        <v>0</v>
      </c>
      <c r="O426" s="73">
        <f t="shared" si="204"/>
        <v>0</v>
      </c>
      <c r="P426" s="73">
        <f t="shared" si="204"/>
        <v>0</v>
      </c>
      <c r="Q426" s="73">
        <f t="shared" si="204"/>
        <v>0</v>
      </c>
      <c r="R426" s="73">
        <f t="shared" si="204"/>
        <v>0</v>
      </c>
      <c r="S426" s="73">
        <f t="shared" si="204"/>
        <v>0</v>
      </c>
      <c r="T426" s="73">
        <f t="shared" si="204"/>
        <v>0</v>
      </c>
      <c r="U426" s="73">
        <f t="shared" si="204"/>
        <v>0</v>
      </c>
      <c r="V426" s="73">
        <f t="shared" si="204"/>
        <v>0</v>
      </c>
      <c r="W426" s="73">
        <f t="shared" si="204"/>
        <v>0</v>
      </c>
      <c r="X426" s="60">
        <f t="shared" si="204"/>
        <v>0</v>
      </c>
      <c r="Y426" s="60">
        <f t="shared" si="204"/>
        <v>0</v>
      </c>
      <c r="Z426" s="60">
        <f t="shared" si="204"/>
        <v>0</v>
      </c>
      <c r="AA426" s="62">
        <f>SUM(G426:Z426)</f>
        <v>0</v>
      </c>
      <c r="AB426" s="56" t="str">
        <f>IF(ABS(F426-AA426)&lt;0.01,"ok","err")</f>
        <v>ok</v>
      </c>
      <c r="AC426" s="62">
        <f t="shared" si="192"/>
        <v>0</v>
      </c>
    </row>
    <row r="427" spans="1:29">
      <c r="F427" s="76"/>
      <c r="AC427" s="62">
        <f t="shared" si="192"/>
        <v>0</v>
      </c>
    </row>
    <row r="428" spans="1:29" ht="15">
      <c r="A428" s="63" t="s">
        <v>349</v>
      </c>
      <c r="F428" s="76"/>
      <c r="G428" s="76"/>
      <c r="AC428" s="62">
        <f t="shared" si="192"/>
        <v>0</v>
      </c>
    </row>
    <row r="429" spans="1:29">
      <c r="A429" s="66" t="s">
        <v>374</v>
      </c>
      <c r="C429" s="58" t="s">
        <v>734</v>
      </c>
      <c r="D429" s="58" t="s">
        <v>747</v>
      </c>
      <c r="E429" s="58" t="s">
        <v>1312</v>
      </c>
      <c r="F429" s="73">
        <f>VLOOKUP(C429,'Functional Assignment'!$C$2:$AP$780,'Functional Assignment'!$R$2,)</f>
        <v>0</v>
      </c>
      <c r="G429" s="73">
        <f t="shared" ref="G429:Z429" si="205">IF(VLOOKUP($E429,$D$6:$AN$1131,3,)=0,0,(VLOOKUP($E429,$D$6:$AN$1131,G$2,)/VLOOKUP($E429,$D$6:$AN$1131,3,))*$F429)</f>
        <v>0</v>
      </c>
      <c r="H429" s="73">
        <f t="shared" si="205"/>
        <v>0</v>
      </c>
      <c r="I429" s="73">
        <f t="shared" si="205"/>
        <v>0</v>
      </c>
      <c r="J429" s="73">
        <f t="shared" si="205"/>
        <v>0</v>
      </c>
      <c r="K429" s="73">
        <f t="shared" si="205"/>
        <v>0</v>
      </c>
      <c r="L429" s="73">
        <f t="shared" si="205"/>
        <v>0</v>
      </c>
      <c r="M429" s="73">
        <f t="shared" si="205"/>
        <v>0</v>
      </c>
      <c r="N429" s="73">
        <f t="shared" si="205"/>
        <v>0</v>
      </c>
      <c r="O429" s="73">
        <f t="shared" si="205"/>
        <v>0</v>
      </c>
      <c r="P429" s="73">
        <f t="shared" si="205"/>
        <v>0</v>
      </c>
      <c r="Q429" s="73">
        <f t="shared" si="205"/>
        <v>0</v>
      </c>
      <c r="R429" s="73">
        <f t="shared" si="205"/>
        <v>0</v>
      </c>
      <c r="S429" s="73">
        <f t="shared" si="205"/>
        <v>0</v>
      </c>
      <c r="T429" s="73">
        <f t="shared" si="205"/>
        <v>0</v>
      </c>
      <c r="U429" s="73">
        <f t="shared" si="205"/>
        <v>0</v>
      </c>
      <c r="V429" s="73">
        <f t="shared" si="205"/>
        <v>0</v>
      </c>
      <c r="W429" s="73">
        <f t="shared" si="205"/>
        <v>0</v>
      </c>
      <c r="X429" s="60">
        <f t="shared" si="205"/>
        <v>0</v>
      </c>
      <c r="Y429" s="60">
        <f t="shared" si="205"/>
        <v>0</v>
      </c>
      <c r="Z429" s="60">
        <f t="shared" si="205"/>
        <v>0</v>
      </c>
      <c r="AA429" s="62">
        <f>SUM(G429:Z429)</f>
        <v>0</v>
      </c>
      <c r="AB429" s="56" t="str">
        <f>IF(ABS(F429-AA429)&lt;0.01,"ok","err")</f>
        <v>ok</v>
      </c>
      <c r="AC429" s="62">
        <f t="shared" si="192"/>
        <v>0</v>
      </c>
    </row>
    <row r="430" spans="1:29">
      <c r="F430" s="76"/>
      <c r="AC430" s="62">
        <f t="shared" si="192"/>
        <v>0</v>
      </c>
    </row>
    <row r="431" spans="1:29" ht="15">
      <c r="A431" s="63" t="s">
        <v>373</v>
      </c>
      <c r="F431" s="76"/>
      <c r="AC431" s="62">
        <f t="shared" si="192"/>
        <v>0</v>
      </c>
    </row>
    <row r="432" spans="1:29">
      <c r="A432" s="66" t="s">
        <v>623</v>
      </c>
      <c r="C432" s="58" t="s">
        <v>734</v>
      </c>
      <c r="D432" s="58" t="s">
        <v>748</v>
      </c>
      <c r="E432" s="58" t="s">
        <v>1312</v>
      </c>
      <c r="F432" s="73">
        <f>VLOOKUP(C432,'Functional Assignment'!$C$2:$AP$780,'Functional Assignment'!$S$2,)</f>
        <v>0</v>
      </c>
      <c r="G432" s="73">
        <f t="shared" ref="G432:P436" si="206">IF(VLOOKUP($E432,$D$6:$AN$1131,3,)=0,0,(VLOOKUP($E432,$D$6:$AN$1131,G$2,)/VLOOKUP($E432,$D$6:$AN$1131,3,))*$F432)</f>
        <v>0</v>
      </c>
      <c r="H432" s="73">
        <f t="shared" si="206"/>
        <v>0</v>
      </c>
      <c r="I432" s="73">
        <f t="shared" si="206"/>
        <v>0</v>
      </c>
      <c r="J432" s="73">
        <f t="shared" si="206"/>
        <v>0</v>
      </c>
      <c r="K432" s="73">
        <f t="shared" si="206"/>
        <v>0</v>
      </c>
      <c r="L432" s="73">
        <f t="shared" si="206"/>
        <v>0</v>
      </c>
      <c r="M432" s="73">
        <f t="shared" si="206"/>
        <v>0</v>
      </c>
      <c r="N432" s="73">
        <f t="shared" si="206"/>
        <v>0</v>
      </c>
      <c r="O432" s="73">
        <f t="shared" si="206"/>
        <v>0</v>
      </c>
      <c r="P432" s="73">
        <f t="shared" si="206"/>
        <v>0</v>
      </c>
      <c r="Q432" s="73">
        <f t="shared" ref="Q432:Z436" si="207">IF(VLOOKUP($E432,$D$6:$AN$1131,3,)=0,0,(VLOOKUP($E432,$D$6:$AN$1131,Q$2,)/VLOOKUP($E432,$D$6:$AN$1131,3,))*$F432)</f>
        <v>0</v>
      </c>
      <c r="R432" s="73">
        <f t="shared" si="207"/>
        <v>0</v>
      </c>
      <c r="S432" s="73">
        <f t="shared" si="207"/>
        <v>0</v>
      </c>
      <c r="T432" s="73">
        <f t="shared" si="207"/>
        <v>0</v>
      </c>
      <c r="U432" s="73">
        <f t="shared" si="207"/>
        <v>0</v>
      </c>
      <c r="V432" s="73">
        <f t="shared" si="207"/>
        <v>0</v>
      </c>
      <c r="W432" s="73">
        <f t="shared" si="207"/>
        <v>0</v>
      </c>
      <c r="X432" s="60">
        <f t="shared" si="207"/>
        <v>0</v>
      </c>
      <c r="Y432" s="60">
        <f t="shared" si="207"/>
        <v>0</v>
      </c>
      <c r="Z432" s="60">
        <f t="shared" si="207"/>
        <v>0</v>
      </c>
      <c r="AA432" s="62">
        <f t="shared" ref="AA432:AA437" si="208">SUM(G432:Z432)</f>
        <v>0</v>
      </c>
      <c r="AB432" s="56" t="str">
        <f t="shared" ref="AB432:AB437" si="209">IF(ABS(F432-AA432)&lt;0.01,"ok","err")</f>
        <v>ok</v>
      </c>
      <c r="AC432" s="62">
        <f t="shared" si="192"/>
        <v>0</v>
      </c>
    </row>
    <row r="433" spans="1:29">
      <c r="A433" s="66" t="s">
        <v>624</v>
      </c>
      <c r="C433" s="58" t="s">
        <v>734</v>
      </c>
      <c r="D433" s="58" t="s">
        <v>749</v>
      </c>
      <c r="E433" s="58" t="s">
        <v>1312</v>
      </c>
      <c r="F433" s="76">
        <f>VLOOKUP(C433,'Functional Assignment'!$C$2:$AP$780,'Functional Assignment'!$T$2,)</f>
        <v>0</v>
      </c>
      <c r="G433" s="76">
        <f t="shared" si="206"/>
        <v>0</v>
      </c>
      <c r="H433" s="76">
        <f t="shared" si="206"/>
        <v>0</v>
      </c>
      <c r="I433" s="76">
        <f t="shared" si="206"/>
        <v>0</v>
      </c>
      <c r="J433" s="76">
        <f t="shared" si="206"/>
        <v>0</v>
      </c>
      <c r="K433" s="76">
        <f t="shared" si="206"/>
        <v>0</v>
      </c>
      <c r="L433" s="76">
        <f t="shared" si="206"/>
        <v>0</v>
      </c>
      <c r="M433" s="76">
        <f t="shared" si="206"/>
        <v>0</v>
      </c>
      <c r="N433" s="76">
        <f t="shared" si="206"/>
        <v>0</v>
      </c>
      <c r="O433" s="76">
        <f t="shared" si="206"/>
        <v>0</v>
      </c>
      <c r="P433" s="76">
        <f t="shared" si="206"/>
        <v>0</v>
      </c>
      <c r="Q433" s="76">
        <f t="shared" si="207"/>
        <v>0</v>
      </c>
      <c r="R433" s="76">
        <f t="shared" si="207"/>
        <v>0</v>
      </c>
      <c r="S433" s="76">
        <f t="shared" si="207"/>
        <v>0</v>
      </c>
      <c r="T433" s="76">
        <f t="shared" si="207"/>
        <v>0</v>
      </c>
      <c r="U433" s="76">
        <f t="shared" si="207"/>
        <v>0</v>
      </c>
      <c r="V433" s="76">
        <f t="shared" si="207"/>
        <v>0</v>
      </c>
      <c r="W433" s="76">
        <f t="shared" si="207"/>
        <v>0</v>
      </c>
      <c r="X433" s="61">
        <f t="shared" si="207"/>
        <v>0</v>
      </c>
      <c r="Y433" s="61">
        <f t="shared" si="207"/>
        <v>0</v>
      </c>
      <c r="Z433" s="61">
        <f t="shared" si="207"/>
        <v>0</v>
      </c>
      <c r="AA433" s="61">
        <f t="shared" si="208"/>
        <v>0</v>
      </c>
      <c r="AB433" s="56" t="str">
        <f t="shared" si="209"/>
        <v>ok</v>
      </c>
      <c r="AC433" s="62">
        <f t="shared" si="192"/>
        <v>0</v>
      </c>
    </row>
    <row r="434" spans="1:29">
      <c r="A434" s="66" t="s">
        <v>625</v>
      </c>
      <c r="C434" s="58" t="s">
        <v>734</v>
      </c>
      <c r="D434" s="58" t="s">
        <v>750</v>
      </c>
      <c r="E434" s="58" t="s">
        <v>698</v>
      </c>
      <c r="F434" s="76">
        <f>VLOOKUP(C434,'Functional Assignment'!$C$2:$AP$780,'Functional Assignment'!$U$2,)</f>
        <v>0</v>
      </c>
      <c r="G434" s="76">
        <f t="shared" si="206"/>
        <v>0</v>
      </c>
      <c r="H434" s="76">
        <f t="shared" si="206"/>
        <v>0</v>
      </c>
      <c r="I434" s="76">
        <f t="shared" si="206"/>
        <v>0</v>
      </c>
      <c r="J434" s="76">
        <f t="shared" si="206"/>
        <v>0</v>
      </c>
      <c r="K434" s="76">
        <f t="shared" si="206"/>
        <v>0</v>
      </c>
      <c r="L434" s="76">
        <f t="shared" si="206"/>
        <v>0</v>
      </c>
      <c r="M434" s="76">
        <f t="shared" si="206"/>
        <v>0</v>
      </c>
      <c r="N434" s="76">
        <f t="shared" si="206"/>
        <v>0</v>
      </c>
      <c r="O434" s="76">
        <f t="shared" si="206"/>
        <v>0</v>
      </c>
      <c r="P434" s="76">
        <f t="shared" si="206"/>
        <v>0</v>
      </c>
      <c r="Q434" s="76">
        <f t="shared" si="207"/>
        <v>0</v>
      </c>
      <c r="R434" s="76">
        <f t="shared" si="207"/>
        <v>0</v>
      </c>
      <c r="S434" s="76">
        <f t="shared" si="207"/>
        <v>0</v>
      </c>
      <c r="T434" s="76">
        <f t="shared" si="207"/>
        <v>0</v>
      </c>
      <c r="U434" s="76">
        <f t="shared" si="207"/>
        <v>0</v>
      </c>
      <c r="V434" s="76">
        <f t="shared" si="207"/>
        <v>0</v>
      </c>
      <c r="W434" s="76">
        <f t="shared" si="207"/>
        <v>0</v>
      </c>
      <c r="X434" s="61">
        <f t="shared" si="207"/>
        <v>0</v>
      </c>
      <c r="Y434" s="61">
        <f t="shared" si="207"/>
        <v>0</v>
      </c>
      <c r="Z434" s="61">
        <f t="shared" si="207"/>
        <v>0</v>
      </c>
      <c r="AA434" s="61">
        <f t="shared" si="208"/>
        <v>0</v>
      </c>
      <c r="AB434" s="56" t="str">
        <f t="shared" si="209"/>
        <v>ok</v>
      </c>
      <c r="AC434" s="62">
        <f t="shared" si="192"/>
        <v>0</v>
      </c>
    </row>
    <row r="435" spans="1:29">
      <c r="A435" s="66" t="s">
        <v>626</v>
      </c>
      <c r="C435" s="58" t="s">
        <v>734</v>
      </c>
      <c r="D435" s="58" t="s">
        <v>751</v>
      </c>
      <c r="E435" s="58" t="s">
        <v>678</v>
      </c>
      <c r="F435" s="76">
        <f>VLOOKUP(C435,'Functional Assignment'!$C$2:$AP$780,'Functional Assignment'!$V$2,)</f>
        <v>0</v>
      </c>
      <c r="G435" s="76">
        <f t="shared" si="206"/>
        <v>0</v>
      </c>
      <c r="H435" s="76">
        <f t="shared" si="206"/>
        <v>0</v>
      </c>
      <c r="I435" s="76">
        <f t="shared" si="206"/>
        <v>0</v>
      </c>
      <c r="J435" s="76">
        <f t="shared" si="206"/>
        <v>0</v>
      </c>
      <c r="K435" s="76">
        <f t="shared" si="206"/>
        <v>0</v>
      </c>
      <c r="L435" s="76">
        <f t="shared" si="206"/>
        <v>0</v>
      </c>
      <c r="M435" s="76">
        <f t="shared" si="206"/>
        <v>0</v>
      </c>
      <c r="N435" s="76">
        <f t="shared" si="206"/>
        <v>0</v>
      </c>
      <c r="O435" s="76">
        <f t="shared" si="206"/>
        <v>0</v>
      </c>
      <c r="P435" s="76">
        <f t="shared" si="206"/>
        <v>0</v>
      </c>
      <c r="Q435" s="76">
        <f t="shared" si="207"/>
        <v>0</v>
      </c>
      <c r="R435" s="76">
        <f t="shared" si="207"/>
        <v>0</v>
      </c>
      <c r="S435" s="76">
        <f t="shared" si="207"/>
        <v>0</v>
      </c>
      <c r="T435" s="76">
        <f t="shared" si="207"/>
        <v>0</v>
      </c>
      <c r="U435" s="76">
        <f t="shared" si="207"/>
        <v>0</v>
      </c>
      <c r="V435" s="76">
        <f t="shared" si="207"/>
        <v>0</v>
      </c>
      <c r="W435" s="76">
        <f t="shared" si="207"/>
        <v>0</v>
      </c>
      <c r="X435" s="61">
        <f t="shared" si="207"/>
        <v>0</v>
      </c>
      <c r="Y435" s="61">
        <f t="shared" si="207"/>
        <v>0</v>
      </c>
      <c r="Z435" s="61">
        <f t="shared" si="207"/>
        <v>0</v>
      </c>
      <c r="AA435" s="61">
        <f t="shared" si="208"/>
        <v>0</v>
      </c>
      <c r="AB435" s="56" t="str">
        <f t="shared" si="209"/>
        <v>ok</v>
      </c>
      <c r="AC435" s="62">
        <f t="shared" si="192"/>
        <v>0</v>
      </c>
    </row>
    <row r="436" spans="1:29">
      <c r="A436" s="66" t="s">
        <v>627</v>
      </c>
      <c r="C436" s="58" t="s">
        <v>734</v>
      </c>
      <c r="D436" s="58" t="s">
        <v>752</v>
      </c>
      <c r="E436" s="58" t="s">
        <v>697</v>
      </c>
      <c r="F436" s="76">
        <f>VLOOKUP(C436,'Functional Assignment'!$C$2:$AP$780,'Functional Assignment'!$W$2,)</f>
        <v>0</v>
      </c>
      <c r="G436" s="76">
        <f t="shared" si="206"/>
        <v>0</v>
      </c>
      <c r="H436" s="76">
        <f t="shared" si="206"/>
        <v>0</v>
      </c>
      <c r="I436" s="76">
        <f t="shared" si="206"/>
        <v>0</v>
      </c>
      <c r="J436" s="76">
        <f t="shared" si="206"/>
        <v>0</v>
      </c>
      <c r="K436" s="76">
        <f t="shared" si="206"/>
        <v>0</v>
      </c>
      <c r="L436" s="76">
        <f t="shared" si="206"/>
        <v>0</v>
      </c>
      <c r="M436" s="76">
        <f t="shared" si="206"/>
        <v>0</v>
      </c>
      <c r="N436" s="76">
        <f t="shared" si="206"/>
        <v>0</v>
      </c>
      <c r="O436" s="76">
        <f t="shared" si="206"/>
        <v>0</v>
      </c>
      <c r="P436" s="76">
        <f t="shared" si="206"/>
        <v>0</v>
      </c>
      <c r="Q436" s="76">
        <f t="shared" si="207"/>
        <v>0</v>
      </c>
      <c r="R436" s="76">
        <f t="shared" si="207"/>
        <v>0</v>
      </c>
      <c r="S436" s="76">
        <f t="shared" si="207"/>
        <v>0</v>
      </c>
      <c r="T436" s="76">
        <f t="shared" si="207"/>
        <v>0</v>
      </c>
      <c r="U436" s="76">
        <f t="shared" si="207"/>
        <v>0</v>
      </c>
      <c r="V436" s="76">
        <f t="shared" si="207"/>
        <v>0</v>
      </c>
      <c r="W436" s="76">
        <f t="shared" si="207"/>
        <v>0</v>
      </c>
      <c r="X436" s="61">
        <f t="shared" si="207"/>
        <v>0</v>
      </c>
      <c r="Y436" s="61">
        <f t="shared" si="207"/>
        <v>0</v>
      </c>
      <c r="Z436" s="61">
        <f t="shared" si="207"/>
        <v>0</v>
      </c>
      <c r="AA436" s="61">
        <f t="shared" si="208"/>
        <v>0</v>
      </c>
      <c r="AB436" s="56" t="str">
        <f t="shared" si="209"/>
        <v>ok</v>
      </c>
      <c r="AC436" s="62">
        <f t="shared" si="192"/>
        <v>0</v>
      </c>
    </row>
    <row r="437" spans="1:29">
      <c r="A437" s="58" t="s">
        <v>378</v>
      </c>
      <c r="D437" s="58" t="s">
        <v>753</v>
      </c>
      <c r="F437" s="73">
        <f>SUM(F432:F436)</f>
        <v>0</v>
      </c>
      <c r="G437" s="73">
        <f t="shared" ref="G437:W437" si="210">SUM(G432:G436)</f>
        <v>0</v>
      </c>
      <c r="H437" s="73">
        <f t="shared" si="210"/>
        <v>0</v>
      </c>
      <c r="I437" s="73">
        <f t="shared" si="210"/>
        <v>0</v>
      </c>
      <c r="J437" s="73">
        <f t="shared" si="210"/>
        <v>0</v>
      </c>
      <c r="K437" s="73">
        <f t="shared" si="210"/>
        <v>0</v>
      </c>
      <c r="L437" s="73">
        <f t="shared" si="210"/>
        <v>0</v>
      </c>
      <c r="M437" s="73">
        <f t="shared" si="210"/>
        <v>0</v>
      </c>
      <c r="N437" s="73">
        <f t="shared" si="210"/>
        <v>0</v>
      </c>
      <c r="O437" s="73">
        <f>SUM(O432:O436)</f>
        <v>0</v>
      </c>
      <c r="P437" s="73">
        <f t="shared" si="210"/>
        <v>0</v>
      </c>
      <c r="Q437" s="73">
        <f t="shared" si="210"/>
        <v>0</v>
      </c>
      <c r="R437" s="73">
        <f t="shared" si="210"/>
        <v>0</v>
      </c>
      <c r="S437" s="73">
        <f t="shared" si="210"/>
        <v>0</v>
      </c>
      <c r="T437" s="73">
        <f t="shared" si="210"/>
        <v>0</v>
      </c>
      <c r="U437" s="73">
        <f t="shared" si="210"/>
        <v>0</v>
      </c>
      <c r="V437" s="73">
        <f t="shared" si="210"/>
        <v>0</v>
      </c>
      <c r="W437" s="73">
        <f t="shared" si="210"/>
        <v>0</v>
      </c>
      <c r="X437" s="60">
        <f>SUM(X432:X436)</f>
        <v>0</v>
      </c>
      <c r="Y437" s="60">
        <f>SUM(Y432:Y436)</f>
        <v>0</v>
      </c>
      <c r="Z437" s="60">
        <f>SUM(Z432:Z436)</f>
        <v>0</v>
      </c>
      <c r="AA437" s="62">
        <f t="shared" si="208"/>
        <v>0</v>
      </c>
      <c r="AB437" s="56" t="str">
        <f t="shared" si="209"/>
        <v>ok</v>
      </c>
      <c r="AC437" s="62">
        <f t="shared" si="192"/>
        <v>0</v>
      </c>
    </row>
    <row r="438" spans="1:29">
      <c r="F438" s="76"/>
      <c r="AC438" s="62">
        <f t="shared" si="192"/>
        <v>0</v>
      </c>
    </row>
    <row r="439" spans="1:29" ht="15">
      <c r="A439" s="63" t="s">
        <v>634</v>
      </c>
      <c r="F439" s="76"/>
      <c r="AC439" s="62">
        <f t="shared" si="192"/>
        <v>0</v>
      </c>
    </row>
    <row r="440" spans="1:29">
      <c r="A440" s="66" t="s">
        <v>1090</v>
      </c>
      <c r="C440" s="58" t="s">
        <v>734</v>
      </c>
      <c r="D440" s="58" t="s">
        <v>754</v>
      </c>
      <c r="E440" s="58" t="s">
        <v>1283</v>
      </c>
      <c r="F440" s="73">
        <f>VLOOKUP(C440,'Functional Assignment'!$C$2:$AP$780,'Functional Assignment'!$X$2,)</f>
        <v>0</v>
      </c>
      <c r="G440" s="73">
        <f t="shared" ref="G440:P441" si="211">IF(VLOOKUP($E440,$D$6:$AN$1131,3,)=0,0,(VLOOKUP($E440,$D$6:$AN$1131,G$2,)/VLOOKUP($E440,$D$6:$AN$1131,3,))*$F440)</f>
        <v>0</v>
      </c>
      <c r="H440" s="73">
        <f t="shared" si="211"/>
        <v>0</v>
      </c>
      <c r="I440" s="73">
        <f t="shared" si="211"/>
        <v>0</v>
      </c>
      <c r="J440" s="73">
        <f t="shared" si="211"/>
        <v>0</v>
      </c>
      <c r="K440" s="73">
        <f t="shared" si="211"/>
        <v>0</v>
      </c>
      <c r="L440" s="73">
        <f t="shared" si="211"/>
        <v>0</v>
      </c>
      <c r="M440" s="73">
        <f t="shared" si="211"/>
        <v>0</v>
      </c>
      <c r="N440" s="73">
        <f t="shared" si="211"/>
        <v>0</v>
      </c>
      <c r="O440" s="73">
        <f t="shared" si="211"/>
        <v>0</v>
      </c>
      <c r="P440" s="73">
        <f t="shared" si="211"/>
        <v>0</v>
      </c>
      <c r="Q440" s="73">
        <f t="shared" ref="Q440:Z441" si="212">IF(VLOOKUP($E440,$D$6:$AN$1131,3,)=0,0,(VLOOKUP($E440,$D$6:$AN$1131,Q$2,)/VLOOKUP($E440,$D$6:$AN$1131,3,))*$F440)</f>
        <v>0</v>
      </c>
      <c r="R440" s="73">
        <f t="shared" si="212"/>
        <v>0</v>
      </c>
      <c r="S440" s="73">
        <f t="shared" si="212"/>
        <v>0</v>
      </c>
      <c r="T440" s="73">
        <f t="shared" si="212"/>
        <v>0</v>
      </c>
      <c r="U440" s="73">
        <f t="shared" si="212"/>
        <v>0</v>
      </c>
      <c r="V440" s="73">
        <f t="shared" si="212"/>
        <v>0</v>
      </c>
      <c r="W440" s="73">
        <f t="shared" si="212"/>
        <v>0</v>
      </c>
      <c r="X440" s="60">
        <f t="shared" si="212"/>
        <v>0</v>
      </c>
      <c r="Y440" s="60">
        <f t="shared" si="212"/>
        <v>0</v>
      </c>
      <c r="Z440" s="60">
        <f t="shared" si="212"/>
        <v>0</v>
      </c>
      <c r="AA440" s="62">
        <f>SUM(G440:Z440)</f>
        <v>0</v>
      </c>
      <c r="AB440" s="56" t="str">
        <f>IF(ABS(F440-AA440)&lt;0.01,"ok","err")</f>
        <v>ok</v>
      </c>
      <c r="AC440" s="62">
        <f t="shared" si="192"/>
        <v>0</v>
      </c>
    </row>
    <row r="441" spans="1:29">
      <c r="A441" s="66" t="s">
        <v>1093</v>
      </c>
      <c r="C441" s="58" t="s">
        <v>734</v>
      </c>
      <c r="D441" s="58" t="s">
        <v>795</v>
      </c>
      <c r="E441" s="58" t="s">
        <v>1281</v>
      </c>
      <c r="F441" s="76">
        <f>VLOOKUP(C441,'Functional Assignment'!$C$2:$AP$780,'Functional Assignment'!$Y$2,)</f>
        <v>0</v>
      </c>
      <c r="G441" s="76">
        <f t="shared" si="211"/>
        <v>0</v>
      </c>
      <c r="H441" s="76">
        <f t="shared" si="211"/>
        <v>0</v>
      </c>
      <c r="I441" s="76">
        <f t="shared" si="211"/>
        <v>0</v>
      </c>
      <c r="J441" s="76">
        <f t="shared" si="211"/>
        <v>0</v>
      </c>
      <c r="K441" s="76">
        <f t="shared" si="211"/>
        <v>0</v>
      </c>
      <c r="L441" s="76">
        <f t="shared" si="211"/>
        <v>0</v>
      </c>
      <c r="M441" s="76">
        <f t="shared" si="211"/>
        <v>0</v>
      </c>
      <c r="N441" s="76">
        <f t="shared" si="211"/>
        <v>0</v>
      </c>
      <c r="O441" s="76">
        <f t="shared" si="211"/>
        <v>0</v>
      </c>
      <c r="P441" s="76">
        <f t="shared" si="211"/>
        <v>0</v>
      </c>
      <c r="Q441" s="76">
        <f t="shared" si="212"/>
        <v>0</v>
      </c>
      <c r="R441" s="76">
        <f t="shared" si="212"/>
        <v>0</v>
      </c>
      <c r="S441" s="76">
        <f t="shared" si="212"/>
        <v>0</v>
      </c>
      <c r="T441" s="76">
        <f t="shared" si="212"/>
        <v>0</v>
      </c>
      <c r="U441" s="76">
        <f t="shared" si="212"/>
        <v>0</v>
      </c>
      <c r="V441" s="76">
        <f t="shared" si="212"/>
        <v>0</v>
      </c>
      <c r="W441" s="76">
        <f t="shared" si="212"/>
        <v>0</v>
      </c>
      <c r="X441" s="61">
        <f t="shared" si="212"/>
        <v>0</v>
      </c>
      <c r="Y441" s="61">
        <f t="shared" si="212"/>
        <v>0</v>
      </c>
      <c r="Z441" s="61">
        <f t="shared" si="212"/>
        <v>0</v>
      </c>
      <c r="AA441" s="61">
        <f>SUM(G441:Z441)</f>
        <v>0</v>
      </c>
      <c r="AB441" s="56" t="str">
        <f>IF(ABS(F441-AA441)&lt;0.01,"ok","err")</f>
        <v>ok</v>
      </c>
      <c r="AC441" s="62">
        <f t="shared" si="192"/>
        <v>0</v>
      </c>
    </row>
    <row r="442" spans="1:29">
      <c r="A442" s="58" t="s">
        <v>712</v>
      </c>
      <c r="D442" s="58" t="s">
        <v>796</v>
      </c>
      <c r="F442" s="73">
        <f>F440+F441</f>
        <v>0</v>
      </c>
      <c r="G442" s="73">
        <f t="shared" ref="G442:W442" si="213">G440+G441</f>
        <v>0</v>
      </c>
      <c r="H442" s="73">
        <f t="shared" si="213"/>
        <v>0</v>
      </c>
      <c r="I442" s="73">
        <f t="shared" si="213"/>
        <v>0</v>
      </c>
      <c r="J442" s="73">
        <f t="shared" si="213"/>
        <v>0</v>
      </c>
      <c r="K442" s="73">
        <f t="shared" si="213"/>
        <v>0</v>
      </c>
      <c r="L442" s="73">
        <f t="shared" si="213"/>
        <v>0</v>
      </c>
      <c r="M442" s="73">
        <f t="shared" si="213"/>
        <v>0</v>
      </c>
      <c r="N442" s="73">
        <f t="shared" si="213"/>
        <v>0</v>
      </c>
      <c r="O442" s="73">
        <f>O440+O441</f>
        <v>0</v>
      </c>
      <c r="P442" s="73">
        <f t="shared" si="213"/>
        <v>0</v>
      </c>
      <c r="Q442" s="73">
        <f t="shared" si="213"/>
        <v>0</v>
      </c>
      <c r="R442" s="73">
        <f t="shared" si="213"/>
        <v>0</v>
      </c>
      <c r="S442" s="73">
        <f t="shared" si="213"/>
        <v>0</v>
      </c>
      <c r="T442" s="73">
        <f t="shared" si="213"/>
        <v>0</v>
      </c>
      <c r="U442" s="73">
        <f t="shared" si="213"/>
        <v>0</v>
      </c>
      <c r="V442" s="73">
        <f t="shared" si="213"/>
        <v>0</v>
      </c>
      <c r="W442" s="73">
        <f t="shared" si="213"/>
        <v>0</v>
      </c>
      <c r="X442" s="60">
        <f>X440+X441</f>
        <v>0</v>
      </c>
      <c r="Y442" s="60">
        <f>Y440+Y441</f>
        <v>0</v>
      </c>
      <c r="Z442" s="60">
        <f>Z440+Z441</f>
        <v>0</v>
      </c>
      <c r="AA442" s="62">
        <f>SUM(G442:Z442)</f>
        <v>0</v>
      </c>
      <c r="AB442" s="56" t="str">
        <f>IF(ABS(F442-AA442)&lt;0.01,"ok","err")</f>
        <v>ok</v>
      </c>
      <c r="AC442" s="62">
        <f t="shared" si="192"/>
        <v>0</v>
      </c>
    </row>
    <row r="443" spans="1:29">
      <c r="F443" s="76"/>
      <c r="AC443" s="62">
        <f t="shared" si="192"/>
        <v>0</v>
      </c>
    </row>
    <row r="444" spans="1:29" ht="15">
      <c r="A444" s="63" t="s">
        <v>354</v>
      </c>
      <c r="F444" s="76"/>
      <c r="AC444" s="62">
        <f t="shared" si="192"/>
        <v>0</v>
      </c>
    </row>
    <row r="445" spans="1:29">
      <c r="A445" s="66" t="s">
        <v>1093</v>
      </c>
      <c r="C445" s="58" t="s">
        <v>734</v>
      </c>
      <c r="D445" s="58" t="s">
        <v>797</v>
      </c>
      <c r="E445" s="58" t="s">
        <v>1095</v>
      </c>
      <c r="F445" s="73">
        <f>VLOOKUP(C445,'Functional Assignment'!$C$2:$AP$780,'Functional Assignment'!$Z$2,)</f>
        <v>0</v>
      </c>
      <c r="G445" s="73">
        <f t="shared" ref="G445:Z445" si="214">IF(VLOOKUP($E445,$D$6:$AN$1131,3,)=0,0,(VLOOKUP($E445,$D$6:$AN$1131,G$2,)/VLOOKUP($E445,$D$6:$AN$1131,3,))*$F445)</f>
        <v>0</v>
      </c>
      <c r="H445" s="73">
        <f t="shared" si="214"/>
        <v>0</v>
      </c>
      <c r="I445" s="73">
        <f t="shared" si="214"/>
        <v>0</v>
      </c>
      <c r="J445" s="73">
        <f t="shared" si="214"/>
        <v>0</v>
      </c>
      <c r="K445" s="73">
        <f t="shared" si="214"/>
        <v>0</v>
      </c>
      <c r="L445" s="73">
        <f t="shared" si="214"/>
        <v>0</v>
      </c>
      <c r="M445" s="73">
        <f t="shared" si="214"/>
        <v>0</v>
      </c>
      <c r="N445" s="73">
        <f t="shared" si="214"/>
        <v>0</v>
      </c>
      <c r="O445" s="73">
        <f t="shared" si="214"/>
        <v>0</v>
      </c>
      <c r="P445" s="73">
        <f t="shared" si="214"/>
        <v>0</v>
      </c>
      <c r="Q445" s="73">
        <f t="shared" si="214"/>
        <v>0</v>
      </c>
      <c r="R445" s="73">
        <f t="shared" si="214"/>
        <v>0</v>
      </c>
      <c r="S445" s="73">
        <f t="shared" si="214"/>
        <v>0</v>
      </c>
      <c r="T445" s="73">
        <f t="shared" si="214"/>
        <v>0</v>
      </c>
      <c r="U445" s="73">
        <f t="shared" si="214"/>
        <v>0</v>
      </c>
      <c r="V445" s="73">
        <f t="shared" si="214"/>
        <v>0</v>
      </c>
      <c r="W445" s="73">
        <f t="shared" si="214"/>
        <v>0</v>
      </c>
      <c r="X445" s="60">
        <f t="shared" si="214"/>
        <v>0</v>
      </c>
      <c r="Y445" s="60">
        <f t="shared" si="214"/>
        <v>0</v>
      </c>
      <c r="Z445" s="60">
        <f t="shared" si="214"/>
        <v>0</v>
      </c>
      <c r="AA445" s="62">
        <f>SUM(G445:Z445)</f>
        <v>0</v>
      </c>
      <c r="AB445" s="56" t="str">
        <f>IF(ABS(F445-AA445)&lt;0.01,"ok","err")</f>
        <v>ok</v>
      </c>
      <c r="AC445" s="62">
        <f t="shared" si="192"/>
        <v>0</v>
      </c>
    </row>
    <row r="446" spans="1:29">
      <c r="F446" s="76"/>
      <c r="AC446" s="62">
        <f t="shared" si="192"/>
        <v>0</v>
      </c>
    </row>
    <row r="447" spans="1:29" ht="15">
      <c r="A447" s="63" t="s">
        <v>353</v>
      </c>
      <c r="F447" s="76"/>
      <c r="AC447" s="62">
        <f t="shared" si="192"/>
        <v>0</v>
      </c>
    </row>
    <row r="448" spans="1:29">
      <c r="A448" s="66" t="s">
        <v>1093</v>
      </c>
      <c r="C448" s="58" t="s">
        <v>734</v>
      </c>
      <c r="D448" s="58" t="s">
        <v>798</v>
      </c>
      <c r="E448" s="58" t="s">
        <v>1096</v>
      </c>
      <c r="F448" s="73">
        <f>VLOOKUP(C448,'Functional Assignment'!$C$2:$AP$780,'Functional Assignment'!$AA$2,)</f>
        <v>0</v>
      </c>
      <c r="G448" s="73">
        <f t="shared" ref="G448:Z448" si="215">IF(VLOOKUP($E448,$D$6:$AN$1131,3,)=0,0,(VLOOKUP($E448,$D$6:$AN$1131,G$2,)/VLOOKUP($E448,$D$6:$AN$1131,3,))*$F448)</f>
        <v>0</v>
      </c>
      <c r="H448" s="73">
        <f t="shared" si="215"/>
        <v>0</v>
      </c>
      <c r="I448" s="73">
        <f t="shared" si="215"/>
        <v>0</v>
      </c>
      <c r="J448" s="73">
        <f t="shared" si="215"/>
        <v>0</v>
      </c>
      <c r="K448" s="73">
        <f t="shared" si="215"/>
        <v>0</v>
      </c>
      <c r="L448" s="73">
        <f t="shared" si="215"/>
        <v>0</v>
      </c>
      <c r="M448" s="73">
        <f t="shared" si="215"/>
        <v>0</v>
      </c>
      <c r="N448" s="73">
        <f t="shared" si="215"/>
        <v>0</v>
      </c>
      <c r="O448" s="73">
        <f t="shared" si="215"/>
        <v>0</v>
      </c>
      <c r="P448" s="73">
        <f t="shared" si="215"/>
        <v>0</v>
      </c>
      <c r="Q448" s="73">
        <f t="shared" si="215"/>
        <v>0</v>
      </c>
      <c r="R448" s="73">
        <f t="shared" si="215"/>
        <v>0</v>
      </c>
      <c r="S448" s="73">
        <f t="shared" si="215"/>
        <v>0</v>
      </c>
      <c r="T448" s="73">
        <f t="shared" si="215"/>
        <v>0</v>
      </c>
      <c r="U448" s="73">
        <f t="shared" si="215"/>
        <v>0</v>
      </c>
      <c r="V448" s="73">
        <f t="shared" si="215"/>
        <v>0</v>
      </c>
      <c r="W448" s="73">
        <f t="shared" si="215"/>
        <v>0</v>
      </c>
      <c r="X448" s="60">
        <f t="shared" si="215"/>
        <v>0</v>
      </c>
      <c r="Y448" s="60">
        <f t="shared" si="215"/>
        <v>0</v>
      </c>
      <c r="Z448" s="60">
        <f t="shared" si="215"/>
        <v>0</v>
      </c>
      <c r="AA448" s="62">
        <f>SUM(G448:Z448)</f>
        <v>0</v>
      </c>
      <c r="AB448" s="56" t="str">
        <f>IF(ABS(F448-AA448)&lt;0.01,"ok","err")</f>
        <v>ok</v>
      </c>
      <c r="AC448" s="62">
        <f t="shared" si="192"/>
        <v>0</v>
      </c>
    </row>
    <row r="449" spans="1:29">
      <c r="F449" s="73"/>
      <c r="G449" s="73"/>
      <c r="H449" s="73"/>
      <c r="I449" s="73"/>
      <c r="J449" s="73"/>
      <c r="K449" s="73"/>
      <c r="L449" s="73"/>
      <c r="M449" s="73"/>
      <c r="N449" s="73"/>
      <c r="O449" s="73"/>
      <c r="P449" s="73"/>
      <c r="Q449" s="73"/>
      <c r="R449" s="73"/>
      <c r="S449" s="73"/>
      <c r="T449" s="73"/>
      <c r="U449" s="73"/>
      <c r="V449" s="73"/>
      <c r="W449" s="73"/>
      <c r="X449" s="60"/>
      <c r="Y449" s="60"/>
      <c r="Z449" s="60"/>
      <c r="AA449" s="62"/>
      <c r="AC449" s="62">
        <f t="shared" si="192"/>
        <v>0</v>
      </c>
    </row>
    <row r="450" spans="1:29" ht="15">
      <c r="A450" s="63" t="s">
        <v>371</v>
      </c>
      <c r="F450" s="76"/>
      <c r="AC450" s="62">
        <f t="shared" si="192"/>
        <v>0</v>
      </c>
    </row>
    <row r="451" spans="1:29">
      <c r="A451" s="66" t="s">
        <v>1093</v>
      </c>
      <c r="C451" s="58" t="s">
        <v>734</v>
      </c>
      <c r="D451" s="58" t="s">
        <v>799</v>
      </c>
      <c r="E451" s="58" t="s">
        <v>1097</v>
      </c>
      <c r="F451" s="73">
        <f>VLOOKUP(C451,'Functional Assignment'!$C$2:$AP$780,'Functional Assignment'!$AB$2,)</f>
        <v>0</v>
      </c>
      <c r="G451" s="73">
        <f t="shared" ref="G451:Z451" si="216">IF(VLOOKUP($E451,$D$6:$AN$1131,3,)=0,0,(VLOOKUP($E451,$D$6:$AN$1131,G$2,)/VLOOKUP($E451,$D$6:$AN$1131,3,))*$F451)</f>
        <v>0</v>
      </c>
      <c r="H451" s="73">
        <f t="shared" si="216"/>
        <v>0</v>
      </c>
      <c r="I451" s="73">
        <f t="shared" si="216"/>
        <v>0</v>
      </c>
      <c r="J451" s="73">
        <f t="shared" si="216"/>
        <v>0</v>
      </c>
      <c r="K451" s="73">
        <f t="shared" si="216"/>
        <v>0</v>
      </c>
      <c r="L451" s="73">
        <f t="shared" si="216"/>
        <v>0</v>
      </c>
      <c r="M451" s="73">
        <f t="shared" si="216"/>
        <v>0</v>
      </c>
      <c r="N451" s="73">
        <f t="shared" si="216"/>
        <v>0</v>
      </c>
      <c r="O451" s="73">
        <f t="shared" si="216"/>
        <v>0</v>
      </c>
      <c r="P451" s="73">
        <f t="shared" si="216"/>
        <v>0</v>
      </c>
      <c r="Q451" s="73">
        <f t="shared" si="216"/>
        <v>0</v>
      </c>
      <c r="R451" s="73">
        <f t="shared" si="216"/>
        <v>0</v>
      </c>
      <c r="S451" s="73">
        <f t="shared" si="216"/>
        <v>0</v>
      </c>
      <c r="T451" s="73">
        <f t="shared" si="216"/>
        <v>0</v>
      </c>
      <c r="U451" s="73">
        <f t="shared" si="216"/>
        <v>0</v>
      </c>
      <c r="V451" s="73">
        <f t="shared" si="216"/>
        <v>0</v>
      </c>
      <c r="W451" s="73">
        <f t="shared" si="216"/>
        <v>0</v>
      </c>
      <c r="X451" s="60">
        <f t="shared" si="216"/>
        <v>0</v>
      </c>
      <c r="Y451" s="60">
        <f t="shared" si="216"/>
        <v>0</v>
      </c>
      <c r="Z451" s="60">
        <f t="shared" si="216"/>
        <v>0</v>
      </c>
      <c r="AA451" s="62">
        <f>SUM(G451:Z451)</f>
        <v>0</v>
      </c>
      <c r="AB451" s="56" t="str">
        <f>IF(ABS(F451-AA451)&lt;0.01,"ok","err")</f>
        <v>ok</v>
      </c>
      <c r="AC451" s="62">
        <f t="shared" si="192"/>
        <v>0</v>
      </c>
    </row>
    <row r="452" spans="1:29">
      <c r="F452" s="73"/>
      <c r="G452" s="73"/>
      <c r="H452" s="73"/>
      <c r="I452" s="73"/>
      <c r="J452" s="73"/>
      <c r="K452" s="73"/>
      <c r="L452" s="73"/>
      <c r="M452" s="73"/>
      <c r="N452" s="73"/>
      <c r="O452" s="73"/>
      <c r="P452" s="73"/>
      <c r="Q452" s="73"/>
      <c r="R452" s="73"/>
      <c r="S452" s="73"/>
      <c r="T452" s="73"/>
      <c r="U452" s="73"/>
      <c r="V452" s="73"/>
      <c r="W452" s="73"/>
      <c r="X452" s="60"/>
      <c r="Y452" s="60"/>
      <c r="Z452" s="60"/>
      <c r="AA452" s="62"/>
      <c r="AC452" s="62">
        <f t="shared" si="192"/>
        <v>0</v>
      </c>
    </row>
    <row r="453" spans="1:29" ht="15">
      <c r="A453" s="63" t="s">
        <v>1025</v>
      </c>
      <c r="F453" s="76"/>
      <c r="AC453" s="62">
        <f t="shared" si="192"/>
        <v>0</v>
      </c>
    </row>
    <row r="454" spans="1:29">
      <c r="A454" s="66" t="s">
        <v>1093</v>
      </c>
      <c r="C454" s="58" t="s">
        <v>734</v>
      </c>
      <c r="D454" s="58" t="s">
        <v>800</v>
      </c>
      <c r="E454" s="58" t="s">
        <v>1098</v>
      </c>
      <c r="F454" s="73">
        <f>VLOOKUP(C454,'Functional Assignment'!$C$2:$AP$780,'Functional Assignment'!$AC$2,)</f>
        <v>0</v>
      </c>
      <c r="G454" s="73">
        <f t="shared" ref="G454:Z454" si="217">IF(VLOOKUP($E454,$D$6:$AN$1131,3,)=0,0,(VLOOKUP($E454,$D$6:$AN$1131,G$2,)/VLOOKUP($E454,$D$6:$AN$1131,3,))*$F454)</f>
        <v>0</v>
      </c>
      <c r="H454" s="73">
        <f t="shared" si="217"/>
        <v>0</v>
      </c>
      <c r="I454" s="73">
        <f t="shared" si="217"/>
        <v>0</v>
      </c>
      <c r="J454" s="73">
        <f t="shared" si="217"/>
        <v>0</v>
      </c>
      <c r="K454" s="73">
        <f t="shared" si="217"/>
        <v>0</v>
      </c>
      <c r="L454" s="73">
        <f t="shared" si="217"/>
        <v>0</v>
      </c>
      <c r="M454" s="73">
        <f t="shared" si="217"/>
        <v>0</v>
      </c>
      <c r="N454" s="73">
        <f t="shared" si="217"/>
        <v>0</v>
      </c>
      <c r="O454" s="73">
        <f t="shared" si="217"/>
        <v>0</v>
      </c>
      <c r="P454" s="73">
        <f t="shared" si="217"/>
        <v>0</v>
      </c>
      <c r="Q454" s="73">
        <f t="shared" si="217"/>
        <v>0</v>
      </c>
      <c r="R454" s="73">
        <f t="shared" si="217"/>
        <v>0</v>
      </c>
      <c r="S454" s="73">
        <f t="shared" si="217"/>
        <v>0</v>
      </c>
      <c r="T454" s="73">
        <f t="shared" si="217"/>
        <v>0</v>
      </c>
      <c r="U454" s="73">
        <f t="shared" si="217"/>
        <v>0</v>
      </c>
      <c r="V454" s="73">
        <f t="shared" si="217"/>
        <v>0</v>
      </c>
      <c r="W454" s="73">
        <f t="shared" si="217"/>
        <v>0</v>
      </c>
      <c r="X454" s="60">
        <f t="shared" si="217"/>
        <v>0</v>
      </c>
      <c r="Y454" s="60">
        <f t="shared" si="217"/>
        <v>0</v>
      </c>
      <c r="Z454" s="60">
        <f t="shared" si="217"/>
        <v>0</v>
      </c>
      <c r="AA454" s="62">
        <f>SUM(G454:Z454)</f>
        <v>0</v>
      </c>
      <c r="AB454" s="56" t="str">
        <f>IF(ABS(F454-AA454)&lt;0.01,"ok","err")</f>
        <v>ok</v>
      </c>
      <c r="AC454" s="62">
        <f t="shared" si="192"/>
        <v>0</v>
      </c>
    </row>
    <row r="455" spans="1:29">
      <c r="F455" s="73"/>
      <c r="G455" s="73"/>
      <c r="H455" s="73"/>
      <c r="I455" s="73"/>
      <c r="J455" s="73"/>
      <c r="K455" s="73"/>
      <c r="L455" s="73"/>
      <c r="M455" s="73"/>
      <c r="N455" s="73"/>
      <c r="O455" s="73"/>
      <c r="P455" s="73"/>
      <c r="Q455" s="73"/>
      <c r="R455" s="73"/>
      <c r="S455" s="73"/>
      <c r="T455" s="73"/>
      <c r="U455" s="73"/>
      <c r="V455" s="73"/>
      <c r="W455" s="73"/>
      <c r="X455" s="60"/>
      <c r="Y455" s="60"/>
      <c r="Z455" s="60"/>
      <c r="AA455" s="62"/>
      <c r="AC455" s="62">
        <f t="shared" si="192"/>
        <v>0</v>
      </c>
    </row>
    <row r="456" spans="1:29" ht="15">
      <c r="A456" s="63" t="s">
        <v>351</v>
      </c>
      <c r="F456" s="76"/>
      <c r="AC456" s="62">
        <f t="shared" si="192"/>
        <v>0</v>
      </c>
    </row>
    <row r="457" spans="1:29">
      <c r="A457" s="66" t="s">
        <v>1093</v>
      </c>
      <c r="C457" s="58" t="s">
        <v>734</v>
      </c>
      <c r="D457" s="58" t="s">
        <v>801</v>
      </c>
      <c r="E457" s="58" t="s">
        <v>1098</v>
      </c>
      <c r="F457" s="73">
        <f>VLOOKUP(C457,'Functional Assignment'!$C$2:$AP$780,'Functional Assignment'!$AD$2,)</f>
        <v>0</v>
      </c>
      <c r="G457" s="73">
        <f t="shared" ref="G457:Z457" si="218">IF(VLOOKUP($E457,$D$6:$AN$1131,3,)=0,0,(VLOOKUP($E457,$D$6:$AN$1131,G$2,)/VLOOKUP($E457,$D$6:$AN$1131,3,))*$F457)</f>
        <v>0</v>
      </c>
      <c r="H457" s="73">
        <f t="shared" si="218"/>
        <v>0</v>
      </c>
      <c r="I457" s="73">
        <f t="shared" si="218"/>
        <v>0</v>
      </c>
      <c r="J457" s="73">
        <f t="shared" si="218"/>
        <v>0</v>
      </c>
      <c r="K457" s="73">
        <f t="shared" si="218"/>
        <v>0</v>
      </c>
      <c r="L457" s="73">
        <f t="shared" si="218"/>
        <v>0</v>
      </c>
      <c r="M457" s="73">
        <f t="shared" si="218"/>
        <v>0</v>
      </c>
      <c r="N457" s="73">
        <f t="shared" si="218"/>
        <v>0</v>
      </c>
      <c r="O457" s="73">
        <f t="shared" si="218"/>
        <v>0</v>
      </c>
      <c r="P457" s="73">
        <f t="shared" si="218"/>
        <v>0</v>
      </c>
      <c r="Q457" s="73">
        <f t="shared" si="218"/>
        <v>0</v>
      </c>
      <c r="R457" s="73">
        <f t="shared" si="218"/>
        <v>0</v>
      </c>
      <c r="S457" s="73">
        <f t="shared" si="218"/>
        <v>0</v>
      </c>
      <c r="T457" s="73">
        <f t="shared" si="218"/>
        <v>0</v>
      </c>
      <c r="U457" s="73">
        <f t="shared" si="218"/>
        <v>0</v>
      </c>
      <c r="V457" s="73">
        <f t="shared" si="218"/>
        <v>0</v>
      </c>
      <c r="W457" s="73">
        <f t="shared" si="218"/>
        <v>0</v>
      </c>
      <c r="X457" s="60">
        <f t="shared" si="218"/>
        <v>0</v>
      </c>
      <c r="Y457" s="60">
        <f t="shared" si="218"/>
        <v>0</v>
      </c>
      <c r="Z457" s="60">
        <f t="shared" si="218"/>
        <v>0</v>
      </c>
      <c r="AA457" s="62">
        <f>SUM(G457:Z457)</f>
        <v>0</v>
      </c>
      <c r="AB457" s="56" t="str">
        <f>IF(ABS(F457-AA457)&lt;0.01,"ok","err")</f>
        <v>ok</v>
      </c>
      <c r="AC457" s="62">
        <f t="shared" si="192"/>
        <v>0</v>
      </c>
    </row>
    <row r="458" spans="1:29">
      <c r="F458" s="73"/>
      <c r="G458" s="73"/>
      <c r="H458" s="73"/>
      <c r="I458" s="73"/>
      <c r="J458" s="73"/>
      <c r="K458" s="73"/>
      <c r="L458" s="73"/>
      <c r="M458" s="73"/>
      <c r="N458" s="73"/>
      <c r="O458" s="73"/>
      <c r="P458" s="73"/>
      <c r="Q458" s="73"/>
      <c r="R458" s="73"/>
      <c r="S458" s="73"/>
      <c r="T458" s="73"/>
      <c r="U458" s="73"/>
      <c r="V458" s="73"/>
      <c r="W458" s="73"/>
      <c r="X458" s="60"/>
      <c r="Y458" s="60"/>
      <c r="Z458" s="60"/>
      <c r="AA458" s="62"/>
      <c r="AC458" s="62">
        <f t="shared" si="192"/>
        <v>0</v>
      </c>
    </row>
    <row r="459" spans="1:29" ht="15">
      <c r="A459" s="63" t="s">
        <v>350</v>
      </c>
      <c r="F459" s="76"/>
      <c r="AC459" s="62">
        <f t="shared" si="192"/>
        <v>0</v>
      </c>
    </row>
    <row r="460" spans="1:29">
      <c r="A460" s="66" t="s">
        <v>1093</v>
      </c>
      <c r="C460" s="58" t="s">
        <v>734</v>
      </c>
      <c r="D460" s="58" t="s">
        <v>802</v>
      </c>
      <c r="E460" s="58" t="s">
        <v>1099</v>
      </c>
      <c r="F460" s="73">
        <f>VLOOKUP(C460,'Functional Assignment'!$C$2:$AP$780,'Functional Assignment'!$AE$2,)</f>
        <v>0</v>
      </c>
      <c r="G460" s="73">
        <f t="shared" ref="G460:Z460" si="219">IF(VLOOKUP($E460,$D$6:$AN$1131,3,)=0,0,(VLOOKUP($E460,$D$6:$AN$1131,G$2,)/VLOOKUP($E460,$D$6:$AN$1131,3,))*$F460)</f>
        <v>0</v>
      </c>
      <c r="H460" s="73">
        <f t="shared" si="219"/>
        <v>0</v>
      </c>
      <c r="I460" s="73">
        <f t="shared" si="219"/>
        <v>0</v>
      </c>
      <c r="J460" s="73">
        <f t="shared" si="219"/>
        <v>0</v>
      </c>
      <c r="K460" s="73">
        <f t="shared" si="219"/>
        <v>0</v>
      </c>
      <c r="L460" s="73">
        <f t="shared" si="219"/>
        <v>0</v>
      </c>
      <c r="M460" s="73">
        <f t="shared" si="219"/>
        <v>0</v>
      </c>
      <c r="N460" s="73">
        <f t="shared" si="219"/>
        <v>0</v>
      </c>
      <c r="O460" s="73">
        <f t="shared" si="219"/>
        <v>0</v>
      </c>
      <c r="P460" s="73">
        <f t="shared" si="219"/>
        <v>0</v>
      </c>
      <c r="Q460" s="73">
        <f t="shared" si="219"/>
        <v>0</v>
      </c>
      <c r="R460" s="73">
        <f t="shared" si="219"/>
        <v>0</v>
      </c>
      <c r="S460" s="73">
        <f t="shared" si="219"/>
        <v>0</v>
      </c>
      <c r="T460" s="73">
        <f t="shared" si="219"/>
        <v>0</v>
      </c>
      <c r="U460" s="73">
        <f t="shared" si="219"/>
        <v>0</v>
      </c>
      <c r="V460" s="73">
        <f t="shared" si="219"/>
        <v>0</v>
      </c>
      <c r="W460" s="73">
        <f t="shared" si="219"/>
        <v>0</v>
      </c>
      <c r="X460" s="60">
        <f t="shared" si="219"/>
        <v>0</v>
      </c>
      <c r="Y460" s="60">
        <f t="shared" si="219"/>
        <v>0</v>
      </c>
      <c r="Z460" s="60">
        <f t="shared" si="219"/>
        <v>0</v>
      </c>
      <c r="AA460" s="62">
        <f>SUM(G460:Z460)</f>
        <v>0</v>
      </c>
      <c r="AB460" s="56" t="str">
        <f>IF(ABS(F460-AA460)&lt;0.01,"ok","err")</f>
        <v>ok</v>
      </c>
      <c r="AC460" s="62">
        <f t="shared" si="192"/>
        <v>0</v>
      </c>
    </row>
    <row r="461" spans="1:29">
      <c r="F461" s="73"/>
      <c r="G461" s="73"/>
      <c r="H461" s="73"/>
      <c r="I461" s="73"/>
      <c r="J461" s="73"/>
      <c r="K461" s="73"/>
      <c r="L461" s="73"/>
      <c r="M461" s="73"/>
      <c r="N461" s="73"/>
      <c r="O461" s="73"/>
      <c r="P461" s="73"/>
      <c r="Q461" s="73"/>
      <c r="R461" s="73"/>
      <c r="S461" s="73"/>
      <c r="T461" s="73"/>
      <c r="U461" s="73"/>
      <c r="V461" s="73"/>
      <c r="W461" s="73"/>
      <c r="X461" s="60"/>
      <c r="Y461" s="60"/>
      <c r="Z461" s="60"/>
      <c r="AA461" s="62"/>
      <c r="AC461" s="62">
        <f t="shared" si="192"/>
        <v>0</v>
      </c>
    </row>
    <row r="462" spans="1:29">
      <c r="A462" s="58" t="s">
        <v>922</v>
      </c>
      <c r="D462" s="58" t="s">
        <v>803</v>
      </c>
      <c r="F462" s="73">
        <f>F417+F423+F426+F429+F437+F442+F445+F448+F451+F454+F457+F460</f>
        <v>0</v>
      </c>
      <c r="G462" s="73">
        <f t="shared" ref="G462:Z462" si="220">G417+G423+G426+G429+G437+G442+G445+G448+G451+G454+G457+G460</f>
        <v>0</v>
      </c>
      <c r="H462" s="73">
        <f t="shared" si="220"/>
        <v>0</v>
      </c>
      <c r="I462" s="73">
        <f t="shared" si="220"/>
        <v>0</v>
      </c>
      <c r="J462" s="73">
        <f t="shared" si="220"/>
        <v>0</v>
      </c>
      <c r="K462" s="73">
        <f t="shared" si="220"/>
        <v>0</v>
      </c>
      <c r="L462" s="73">
        <f t="shared" si="220"/>
        <v>0</v>
      </c>
      <c r="M462" s="73">
        <f t="shared" si="220"/>
        <v>0</v>
      </c>
      <c r="N462" s="73">
        <f t="shared" si="220"/>
        <v>0</v>
      </c>
      <c r="O462" s="73">
        <f>O417+O423+O426+O429+O437+O442+O445+O448+O451+O454+O457+O460</f>
        <v>0</v>
      </c>
      <c r="P462" s="73">
        <f t="shared" si="220"/>
        <v>0</v>
      </c>
      <c r="Q462" s="73">
        <f t="shared" si="220"/>
        <v>0</v>
      </c>
      <c r="R462" s="73">
        <f t="shared" si="220"/>
        <v>0</v>
      </c>
      <c r="S462" s="73">
        <f t="shared" si="220"/>
        <v>0</v>
      </c>
      <c r="T462" s="73">
        <f t="shared" si="220"/>
        <v>0</v>
      </c>
      <c r="U462" s="73">
        <f t="shared" si="220"/>
        <v>0</v>
      </c>
      <c r="V462" s="73">
        <f t="shared" si="220"/>
        <v>0</v>
      </c>
      <c r="W462" s="73">
        <f t="shared" si="220"/>
        <v>0</v>
      </c>
      <c r="X462" s="60">
        <f t="shared" si="220"/>
        <v>0</v>
      </c>
      <c r="Y462" s="60">
        <f t="shared" si="220"/>
        <v>0</v>
      </c>
      <c r="Z462" s="60">
        <f t="shared" si="220"/>
        <v>0</v>
      </c>
      <c r="AA462" s="62">
        <f>SUM(G462:Z462)</f>
        <v>0</v>
      </c>
      <c r="AB462" s="56" t="str">
        <f>IF(ABS(F462-AA462)&lt;0.01,"ok","err")</f>
        <v>ok</v>
      </c>
      <c r="AC462" s="62">
        <f t="shared" si="192"/>
        <v>0</v>
      </c>
    </row>
    <row r="463" spans="1:29">
      <c r="F463" s="73"/>
      <c r="G463" s="73"/>
      <c r="H463" s="73"/>
      <c r="I463" s="73"/>
      <c r="J463" s="73"/>
      <c r="K463" s="73"/>
      <c r="L463" s="73"/>
      <c r="M463" s="73"/>
      <c r="N463" s="73"/>
      <c r="O463" s="73"/>
      <c r="P463" s="73"/>
      <c r="Q463" s="73"/>
      <c r="R463" s="73"/>
      <c r="S463" s="73"/>
      <c r="T463" s="73"/>
      <c r="U463" s="73"/>
      <c r="V463" s="73"/>
      <c r="W463" s="73"/>
      <c r="X463" s="60"/>
      <c r="Y463" s="60"/>
      <c r="Z463" s="60"/>
      <c r="AA463" s="62"/>
      <c r="AC463" s="62">
        <f t="shared" si="192"/>
        <v>0</v>
      </c>
    </row>
    <row r="464" spans="1:29">
      <c r="AC464" s="62">
        <f t="shared" si="192"/>
        <v>0</v>
      </c>
    </row>
    <row r="465" spans="1:29" ht="15">
      <c r="A465" s="63" t="s">
        <v>805</v>
      </c>
      <c r="AC465" s="62">
        <f t="shared" si="192"/>
        <v>0</v>
      </c>
    </row>
    <row r="466" spans="1:29">
      <c r="AC466" s="62">
        <f t="shared" ref="AC466:AC529" si="221">AA466-F466</f>
        <v>0</v>
      </c>
    </row>
    <row r="467" spans="1:29" ht="15">
      <c r="A467" s="63" t="s">
        <v>364</v>
      </c>
      <c r="AC467" s="62">
        <f t="shared" si="221"/>
        <v>0</v>
      </c>
    </row>
    <row r="468" spans="1:29">
      <c r="A468" s="66" t="s">
        <v>359</v>
      </c>
      <c r="C468" s="58" t="s">
        <v>1074</v>
      </c>
      <c r="D468" s="58" t="s">
        <v>534</v>
      </c>
      <c r="E468" s="58" t="s">
        <v>869</v>
      </c>
      <c r="F468" s="73">
        <f>VLOOKUP(C468,'Functional Assignment'!$C$2:$AP$780,'Functional Assignment'!$H$2,)</f>
        <v>6289766.8709144518</v>
      </c>
      <c r="G468" s="73">
        <f t="shared" ref="G468:P473" si="222">IF(VLOOKUP($E468,$D$6:$AN$1131,3,)=0,0,(VLOOKUP($E468,$D$6:$AN$1131,G$2,)/VLOOKUP($E468,$D$6:$AN$1131,3,))*$F468)</f>
        <v>2837256.5179858538</v>
      </c>
      <c r="H468" s="73">
        <f t="shared" si="222"/>
        <v>716858.50638323335</v>
      </c>
      <c r="I468" s="73">
        <f t="shared" si="222"/>
        <v>64905.287382106973</v>
      </c>
      <c r="J468" s="73">
        <f t="shared" si="222"/>
        <v>72525.30056382755</v>
      </c>
      <c r="K468" s="73">
        <f t="shared" si="222"/>
        <v>855817.70857467351</v>
      </c>
      <c r="L468" s="73">
        <f t="shared" si="222"/>
        <v>0</v>
      </c>
      <c r="M468" s="73">
        <f t="shared" si="222"/>
        <v>0</v>
      </c>
      <c r="N468" s="73">
        <f t="shared" si="222"/>
        <v>758597.15876169188</v>
      </c>
      <c r="O468" s="73">
        <f t="shared" si="222"/>
        <v>480961.30069848214</v>
      </c>
      <c r="P468" s="73">
        <f t="shared" si="222"/>
        <v>429951.08296628878</v>
      </c>
      <c r="Q468" s="73">
        <f t="shared" ref="Q468:Z473" si="223">IF(VLOOKUP($E468,$D$6:$AN$1131,3,)=0,0,(VLOOKUP($E468,$D$6:$AN$1131,Q$2,)/VLOOKUP($E468,$D$6:$AN$1131,3,))*$F468)</f>
        <v>49143.308431298588</v>
      </c>
      <c r="R468" s="73">
        <f t="shared" si="223"/>
        <v>21229.704823044245</v>
      </c>
      <c r="S468" s="73">
        <f t="shared" si="223"/>
        <v>1515.2954415165298</v>
      </c>
      <c r="T468" s="73">
        <f t="shared" si="223"/>
        <v>49.022884521098405</v>
      </c>
      <c r="U468" s="73">
        <f t="shared" si="223"/>
        <v>956.67601792017547</v>
      </c>
      <c r="V468" s="73">
        <f t="shared" si="223"/>
        <v>0</v>
      </c>
      <c r="W468" s="73">
        <f t="shared" si="223"/>
        <v>0</v>
      </c>
      <c r="X468" s="60">
        <f t="shared" si="223"/>
        <v>0</v>
      </c>
      <c r="Y468" s="60">
        <f t="shared" si="223"/>
        <v>0</v>
      </c>
      <c r="Z468" s="60">
        <f t="shared" si="223"/>
        <v>0</v>
      </c>
      <c r="AA468" s="62">
        <f t="shared" ref="AA468:AA474" si="224">SUM(G468:Z468)</f>
        <v>6289766.8709144583</v>
      </c>
      <c r="AB468" s="56" t="str">
        <f t="shared" ref="AB468:AB474" si="225">IF(ABS(F468-AA468)&lt;0.01,"ok","err")</f>
        <v>ok</v>
      </c>
      <c r="AC468" s="62">
        <f t="shared" si="221"/>
        <v>0</v>
      </c>
    </row>
    <row r="469" spans="1:29">
      <c r="A469" s="66" t="s">
        <v>1202</v>
      </c>
      <c r="C469" s="58" t="s">
        <v>1074</v>
      </c>
      <c r="D469" s="58" t="s">
        <v>535</v>
      </c>
      <c r="E469" s="58" t="s">
        <v>188</v>
      </c>
      <c r="F469" s="76">
        <f>VLOOKUP(C469,'Functional Assignment'!$C$2:$AP$780,'Functional Assignment'!$I$2,)</f>
        <v>6588928.9038168211</v>
      </c>
      <c r="G469" s="76">
        <f t="shared" si="222"/>
        <v>2972205.7848197678</v>
      </c>
      <c r="H469" s="76">
        <f t="shared" si="222"/>
        <v>750954.65851005842</v>
      </c>
      <c r="I469" s="76">
        <f t="shared" si="222"/>
        <v>67992.3966689605</v>
      </c>
      <c r="J469" s="76">
        <f t="shared" si="222"/>
        <v>75974.842780385981</v>
      </c>
      <c r="K469" s="76">
        <f t="shared" si="222"/>
        <v>896523.21813417552</v>
      </c>
      <c r="L469" s="76">
        <f t="shared" si="222"/>
        <v>0</v>
      </c>
      <c r="M469" s="76">
        <f t="shared" si="222"/>
        <v>0</v>
      </c>
      <c r="N469" s="76">
        <f t="shared" si="222"/>
        <v>794678.53869622597</v>
      </c>
      <c r="O469" s="76">
        <f t="shared" si="222"/>
        <v>503837.40460142482</v>
      </c>
      <c r="P469" s="76">
        <f t="shared" si="222"/>
        <v>450400.97286977101</v>
      </c>
      <c r="Q469" s="76">
        <f t="shared" si="223"/>
        <v>51480.726074206861</v>
      </c>
      <c r="R469" s="76">
        <f t="shared" si="223"/>
        <v>22239.459521926397</v>
      </c>
      <c r="S469" s="76">
        <f t="shared" si="223"/>
        <v>1587.3678845872016</v>
      </c>
      <c r="T469" s="76">
        <f t="shared" si="223"/>
        <v>51.354574406122339</v>
      </c>
      <c r="U469" s="76">
        <f t="shared" si="223"/>
        <v>1002.1786809319658</v>
      </c>
      <c r="V469" s="76">
        <f t="shared" si="223"/>
        <v>0</v>
      </c>
      <c r="W469" s="76">
        <f t="shared" si="223"/>
        <v>0</v>
      </c>
      <c r="X469" s="61">
        <f t="shared" si="223"/>
        <v>0</v>
      </c>
      <c r="Y469" s="61">
        <f t="shared" si="223"/>
        <v>0</v>
      </c>
      <c r="Z469" s="61">
        <f t="shared" si="223"/>
        <v>0</v>
      </c>
      <c r="AA469" s="61">
        <f t="shared" si="224"/>
        <v>6588928.9038168285</v>
      </c>
      <c r="AB469" s="56" t="str">
        <f t="shared" si="225"/>
        <v>ok</v>
      </c>
      <c r="AC469" s="62">
        <f t="shared" si="221"/>
        <v>7.4505805969238281E-9</v>
      </c>
    </row>
    <row r="470" spans="1:29">
      <c r="A470" s="66" t="s">
        <v>1203</v>
      </c>
      <c r="C470" s="58" t="s">
        <v>1074</v>
      </c>
      <c r="D470" s="58" t="s">
        <v>536</v>
      </c>
      <c r="E470" s="58" t="s">
        <v>191</v>
      </c>
      <c r="F470" s="76">
        <f>VLOOKUP(C470,'Functional Assignment'!$C$2:$AP$780,'Functional Assignment'!$J$2,)</f>
        <v>5416077.3409332</v>
      </c>
      <c r="G470" s="76">
        <f t="shared" si="222"/>
        <v>2443143.1327826106</v>
      </c>
      <c r="H470" s="76">
        <f t="shared" si="222"/>
        <v>617282.19706066349</v>
      </c>
      <c r="I470" s="76">
        <f t="shared" si="222"/>
        <v>55889.520790120929</v>
      </c>
      <c r="J470" s="76">
        <f t="shared" si="222"/>
        <v>62451.064576739671</v>
      </c>
      <c r="K470" s="76">
        <f t="shared" si="222"/>
        <v>736939.06221150083</v>
      </c>
      <c r="L470" s="76">
        <f t="shared" si="222"/>
        <v>0</v>
      </c>
      <c r="M470" s="76">
        <f t="shared" si="222"/>
        <v>0</v>
      </c>
      <c r="N470" s="76">
        <f t="shared" si="222"/>
        <v>653223.07913586695</v>
      </c>
      <c r="O470" s="76">
        <f t="shared" si="222"/>
        <v>414152.64763224614</v>
      </c>
      <c r="P470" s="76">
        <f t="shared" si="222"/>
        <v>370228.08093757718</v>
      </c>
      <c r="Q470" s="76">
        <f t="shared" si="223"/>
        <v>42316.983238927409</v>
      </c>
      <c r="R470" s="76">
        <f t="shared" si="223"/>
        <v>18280.760735107076</v>
      </c>
      <c r="S470" s="76">
        <f t="shared" si="223"/>
        <v>1304.8110484934173</v>
      </c>
      <c r="T470" s="76">
        <f t="shared" si="223"/>
        <v>42.21328699314796</v>
      </c>
      <c r="U470" s="76">
        <f t="shared" si="223"/>
        <v>823.78749635888369</v>
      </c>
      <c r="V470" s="76">
        <f t="shared" si="223"/>
        <v>0</v>
      </c>
      <c r="W470" s="76">
        <f t="shared" si="223"/>
        <v>0</v>
      </c>
      <c r="X470" s="61">
        <f t="shared" si="223"/>
        <v>0</v>
      </c>
      <c r="Y470" s="61">
        <f t="shared" si="223"/>
        <v>0</v>
      </c>
      <c r="Z470" s="61">
        <f t="shared" si="223"/>
        <v>0</v>
      </c>
      <c r="AA470" s="61">
        <f t="shared" si="224"/>
        <v>5416077.3409332056</v>
      </c>
      <c r="AB470" s="56" t="str">
        <f t="shared" si="225"/>
        <v>ok</v>
      </c>
      <c r="AC470" s="62">
        <f t="shared" si="221"/>
        <v>0</v>
      </c>
    </row>
    <row r="471" spans="1:29">
      <c r="A471" s="66" t="s">
        <v>1204</v>
      </c>
      <c r="C471" s="58" t="s">
        <v>1074</v>
      </c>
      <c r="D471" s="58" t="s">
        <v>537</v>
      </c>
      <c r="E471" s="58" t="s">
        <v>1091</v>
      </c>
      <c r="F471" s="76">
        <f>VLOOKUP(C471,'Functional Assignment'!$C$2:$AP$780,'Functional Assignment'!$K$2,)</f>
        <v>0</v>
      </c>
      <c r="G471" s="76">
        <f t="shared" si="222"/>
        <v>0</v>
      </c>
      <c r="H471" s="76">
        <f t="shared" si="222"/>
        <v>0</v>
      </c>
      <c r="I471" s="76">
        <f t="shared" si="222"/>
        <v>0</v>
      </c>
      <c r="J471" s="76">
        <f t="shared" si="222"/>
        <v>0</v>
      </c>
      <c r="K471" s="76">
        <f t="shared" si="222"/>
        <v>0</v>
      </c>
      <c r="L471" s="76">
        <f t="shared" si="222"/>
        <v>0</v>
      </c>
      <c r="M471" s="76">
        <f t="shared" si="222"/>
        <v>0</v>
      </c>
      <c r="N471" s="76">
        <f t="shared" si="222"/>
        <v>0</v>
      </c>
      <c r="O471" s="76">
        <f t="shared" si="222"/>
        <v>0</v>
      </c>
      <c r="P471" s="76">
        <f t="shared" si="222"/>
        <v>0</v>
      </c>
      <c r="Q471" s="76">
        <f t="shared" si="223"/>
        <v>0</v>
      </c>
      <c r="R471" s="76">
        <f t="shared" si="223"/>
        <v>0</v>
      </c>
      <c r="S471" s="76">
        <f t="shared" si="223"/>
        <v>0</v>
      </c>
      <c r="T471" s="76">
        <f t="shared" si="223"/>
        <v>0</v>
      </c>
      <c r="U471" s="76">
        <f t="shared" si="223"/>
        <v>0</v>
      </c>
      <c r="V471" s="76">
        <f t="shared" si="223"/>
        <v>0</v>
      </c>
      <c r="W471" s="76">
        <f t="shared" si="223"/>
        <v>0</v>
      </c>
      <c r="X471" s="61">
        <f t="shared" si="223"/>
        <v>0</v>
      </c>
      <c r="Y471" s="61">
        <f t="shared" si="223"/>
        <v>0</v>
      </c>
      <c r="Z471" s="61">
        <f t="shared" si="223"/>
        <v>0</v>
      </c>
      <c r="AA471" s="61">
        <f t="shared" si="224"/>
        <v>0</v>
      </c>
      <c r="AB471" s="56" t="str">
        <f t="shared" si="225"/>
        <v>ok</v>
      </c>
      <c r="AC471" s="62">
        <f t="shared" si="221"/>
        <v>0</v>
      </c>
    </row>
    <row r="472" spans="1:29">
      <c r="A472" s="66" t="s">
        <v>1205</v>
      </c>
      <c r="C472" s="58" t="s">
        <v>1074</v>
      </c>
      <c r="D472" s="58" t="s">
        <v>538</v>
      </c>
      <c r="E472" s="58" t="s">
        <v>1091</v>
      </c>
      <c r="F472" s="76">
        <f>VLOOKUP(C472,'Functional Assignment'!$C$2:$AP$780,'Functional Assignment'!$L$2,)</f>
        <v>0</v>
      </c>
      <c r="G472" s="76">
        <f t="shared" si="222"/>
        <v>0</v>
      </c>
      <c r="H472" s="76">
        <f t="shared" si="222"/>
        <v>0</v>
      </c>
      <c r="I472" s="76">
        <f t="shared" si="222"/>
        <v>0</v>
      </c>
      <c r="J472" s="76">
        <f t="shared" si="222"/>
        <v>0</v>
      </c>
      <c r="K472" s="76">
        <f t="shared" si="222"/>
        <v>0</v>
      </c>
      <c r="L472" s="76">
        <f t="shared" si="222"/>
        <v>0</v>
      </c>
      <c r="M472" s="76">
        <f t="shared" si="222"/>
        <v>0</v>
      </c>
      <c r="N472" s="76">
        <f t="shared" si="222"/>
        <v>0</v>
      </c>
      <c r="O472" s="76">
        <f t="shared" si="222"/>
        <v>0</v>
      </c>
      <c r="P472" s="76">
        <f t="shared" si="222"/>
        <v>0</v>
      </c>
      <c r="Q472" s="76">
        <f t="shared" si="223"/>
        <v>0</v>
      </c>
      <c r="R472" s="76">
        <f t="shared" si="223"/>
        <v>0</v>
      </c>
      <c r="S472" s="76">
        <f t="shared" si="223"/>
        <v>0</v>
      </c>
      <c r="T472" s="76">
        <f t="shared" si="223"/>
        <v>0</v>
      </c>
      <c r="U472" s="76">
        <f t="shared" si="223"/>
        <v>0</v>
      </c>
      <c r="V472" s="76">
        <f t="shared" si="223"/>
        <v>0</v>
      </c>
      <c r="W472" s="76">
        <f t="shared" si="223"/>
        <v>0</v>
      </c>
      <c r="X472" s="61">
        <f t="shared" si="223"/>
        <v>0</v>
      </c>
      <c r="Y472" s="61">
        <f t="shared" si="223"/>
        <v>0</v>
      </c>
      <c r="Z472" s="61">
        <f t="shared" si="223"/>
        <v>0</v>
      </c>
      <c r="AA472" s="61">
        <f t="shared" si="224"/>
        <v>0</v>
      </c>
      <c r="AB472" s="56" t="str">
        <f t="shared" si="225"/>
        <v>ok</v>
      </c>
      <c r="AC472" s="62">
        <f t="shared" si="221"/>
        <v>0</v>
      </c>
    </row>
    <row r="473" spans="1:29">
      <c r="A473" s="66" t="s">
        <v>1205</v>
      </c>
      <c r="C473" s="58" t="s">
        <v>1074</v>
      </c>
      <c r="D473" s="58" t="s">
        <v>539</v>
      </c>
      <c r="E473" s="58" t="s">
        <v>1091</v>
      </c>
      <c r="F473" s="76">
        <f>VLOOKUP(C473,'Functional Assignment'!$C$2:$AP$780,'Functional Assignment'!$M$2,)</f>
        <v>0</v>
      </c>
      <c r="G473" s="76">
        <f t="shared" si="222"/>
        <v>0</v>
      </c>
      <c r="H473" s="76">
        <f t="shared" si="222"/>
        <v>0</v>
      </c>
      <c r="I473" s="76">
        <f t="shared" si="222"/>
        <v>0</v>
      </c>
      <c r="J473" s="76">
        <f t="shared" si="222"/>
        <v>0</v>
      </c>
      <c r="K473" s="76">
        <f t="shared" si="222"/>
        <v>0</v>
      </c>
      <c r="L473" s="76">
        <f t="shared" si="222"/>
        <v>0</v>
      </c>
      <c r="M473" s="76">
        <f t="shared" si="222"/>
        <v>0</v>
      </c>
      <c r="N473" s="76">
        <f t="shared" si="222"/>
        <v>0</v>
      </c>
      <c r="O473" s="76">
        <f t="shared" si="222"/>
        <v>0</v>
      </c>
      <c r="P473" s="76">
        <f t="shared" si="222"/>
        <v>0</v>
      </c>
      <c r="Q473" s="76">
        <f t="shared" si="223"/>
        <v>0</v>
      </c>
      <c r="R473" s="76">
        <f t="shared" si="223"/>
        <v>0</v>
      </c>
      <c r="S473" s="76">
        <f t="shared" si="223"/>
        <v>0</v>
      </c>
      <c r="T473" s="76">
        <f t="shared" si="223"/>
        <v>0</v>
      </c>
      <c r="U473" s="76">
        <f t="shared" si="223"/>
        <v>0</v>
      </c>
      <c r="V473" s="76">
        <f t="shared" si="223"/>
        <v>0</v>
      </c>
      <c r="W473" s="76">
        <f t="shared" si="223"/>
        <v>0</v>
      </c>
      <c r="X473" s="61">
        <f t="shared" si="223"/>
        <v>0</v>
      </c>
      <c r="Y473" s="61">
        <f t="shared" si="223"/>
        <v>0</v>
      </c>
      <c r="Z473" s="61">
        <f t="shared" si="223"/>
        <v>0</v>
      </c>
      <c r="AA473" s="61">
        <f t="shared" si="224"/>
        <v>0</v>
      </c>
      <c r="AB473" s="56" t="str">
        <f t="shared" si="225"/>
        <v>ok</v>
      </c>
      <c r="AC473" s="62">
        <f t="shared" si="221"/>
        <v>0</v>
      </c>
    </row>
    <row r="474" spans="1:29">
      <c r="A474" s="58" t="s">
        <v>387</v>
      </c>
      <c r="D474" s="58" t="s">
        <v>540</v>
      </c>
      <c r="F474" s="73">
        <f>SUM(F468:F473)</f>
        <v>18294773.115664475</v>
      </c>
      <c r="G474" s="73">
        <f t="shared" ref="G474:P474" si="226">SUM(G468:G473)</f>
        <v>8252605.4355882313</v>
      </c>
      <c r="H474" s="73">
        <f t="shared" si="226"/>
        <v>2085095.3619539554</v>
      </c>
      <c r="I474" s="73">
        <f t="shared" si="226"/>
        <v>188787.20484118842</v>
      </c>
      <c r="J474" s="73">
        <f t="shared" si="226"/>
        <v>210951.20792095322</v>
      </c>
      <c r="K474" s="73">
        <f t="shared" si="226"/>
        <v>2489279.9889203501</v>
      </c>
      <c r="L474" s="73">
        <f t="shared" si="226"/>
        <v>0</v>
      </c>
      <c r="M474" s="73">
        <f t="shared" si="226"/>
        <v>0</v>
      </c>
      <c r="N474" s="73">
        <f t="shared" si="226"/>
        <v>2206498.7765937848</v>
      </c>
      <c r="O474" s="73">
        <f>SUM(O468:O473)</f>
        <v>1398951.352932153</v>
      </c>
      <c r="P474" s="73">
        <f t="shared" si="226"/>
        <v>1250580.136773637</v>
      </c>
      <c r="Q474" s="73">
        <f t="shared" ref="Q474:W474" si="227">SUM(Q468:Q473)</f>
        <v>142941.01774443284</v>
      </c>
      <c r="R474" s="73">
        <f t="shared" si="227"/>
        <v>61749.925080077723</v>
      </c>
      <c r="S474" s="73">
        <f t="shared" si="227"/>
        <v>4407.4743745971482</v>
      </c>
      <c r="T474" s="73">
        <f t="shared" si="227"/>
        <v>142.5907459203687</v>
      </c>
      <c r="U474" s="73">
        <f t="shared" si="227"/>
        <v>2782.642195211025</v>
      </c>
      <c r="V474" s="73">
        <f t="shared" si="227"/>
        <v>0</v>
      </c>
      <c r="W474" s="73">
        <f t="shared" si="227"/>
        <v>0</v>
      </c>
      <c r="X474" s="60">
        <f>SUM(X468:X473)</f>
        <v>0</v>
      </c>
      <c r="Y474" s="60">
        <f>SUM(Y468:Y473)</f>
        <v>0</v>
      </c>
      <c r="Z474" s="60">
        <f>SUM(Z468:Z473)</f>
        <v>0</v>
      </c>
      <c r="AA474" s="62">
        <f t="shared" si="224"/>
        <v>18294773.11566449</v>
      </c>
      <c r="AB474" s="56" t="str">
        <f t="shared" si="225"/>
        <v>ok</v>
      </c>
      <c r="AC474" s="62">
        <f t="shared" si="221"/>
        <v>0</v>
      </c>
    </row>
    <row r="475" spans="1:29">
      <c r="F475" s="76"/>
      <c r="G475" s="76"/>
      <c r="AC475" s="62">
        <f t="shared" si="221"/>
        <v>0</v>
      </c>
    </row>
    <row r="476" spans="1:29" ht="15">
      <c r="A476" s="63" t="s">
        <v>1131</v>
      </c>
      <c r="F476" s="76"/>
      <c r="G476" s="76"/>
      <c r="AC476" s="62">
        <f t="shared" si="221"/>
        <v>0</v>
      </c>
    </row>
    <row r="477" spans="1:29">
      <c r="A477" s="66" t="s">
        <v>1307</v>
      </c>
      <c r="C477" s="58" t="s">
        <v>1074</v>
      </c>
      <c r="D477" s="58" t="s">
        <v>541</v>
      </c>
      <c r="E477" s="58" t="s">
        <v>1311</v>
      </c>
      <c r="F477" s="73">
        <f>VLOOKUP(C477,'Functional Assignment'!$C$2:$AP$780,'Functional Assignment'!$N$2,)</f>
        <v>3464936.7094208836</v>
      </c>
      <c r="G477" s="73">
        <f t="shared" ref="G477:P479" si="228">IF(VLOOKUP($E477,$D$6:$AN$1131,3,)=0,0,(VLOOKUP($E477,$D$6:$AN$1131,G$2,)/VLOOKUP($E477,$D$6:$AN$1131,3,))*$F477)</f>
        <v>1539775.9588957594</v>
      </c>
      <c r="H477" s="73">
        <f t="shared" si="228"/>
        <v>443220.22363264218</v>
      </c>
      <c r="I477" s="73">
        <f t="shared" si="228"/>
        <v>45783.788563961403</v>
      </c>
      <c r="J477" s="73">
        <f t="shared" si="228"/>
        <v>39380.504978614452</v>
      </c>
      <c r="K477" s="73">
        <f t="shared" si="228"/>
        <v>412971.99086507363</v>
      </c>
      <c r="L477" s="73">
        <f t="shared" si="228"/>
        <v>0</v>
      </c>
      <c r="M477" s="73">
        <f t="shared" si="228"/>
        <v>0</v>
      </c>
      <c r="N477" s="73">
        <f t="shared" si="228"/>
        <v>415797.94747155847</v>
      </c>
      <c r="O477" s="73">
        <f t="shared" si="228"/>
        <v>245197.3108404566</v>
      </c>
      <c r="P477" s="73">
        <f t="shared" si="228"/>
        <v>255721.62865599897</v>
      </c>
      <c r="Q477" s="73">
        <f t="shared" ref="Q477:Z479" si="229">IF(VLOOKUP($E477,$D$6:$AN$1131,3,)=0,0,(VLOOKUP($E477,$D$6:$AN$1131,Q$2,)/VLOOKUP($E477,$D$6:$AN$1131,3,))*$F477)</f>
        <v>25777.866092265445</v>
      </c>
      <c r="R477" s="73">
        <f t="shared" si="229"/>
        <v>13492.505982881619</v>
      </c>
      <c r="S477" s="73">
        <f t="shared" si="229"/>
        <v>26579.643643465304</v>
      </c>
      <c r="T477" s="73">
        <f t="shared" si="229"/>
        <v>850.09372977657756</v>
      </c>
      <c r="U477" s="73">
        <f t="shared" si="229"/>
        <v>387.24606842956462</v>
      </c>
      <c r="V477" s="73">
        <f t="shared" si="229"/>
        <v>0</v>
      </c>
      <c r="W477" s="73">
        <f t="shared" si="229"/>
        <v>0</v>
      </c>
      <c r="X477" s="60">
        <f t="shared" si="229"/>
        <v>0</v>
      </c>
      <c r="Y477" s="60">
        <f t="shared" si="229"/>
        <v>0</v>
      </c>
      <c r="Z477" s="60">
        <f t="shared" si="229"/>
        <v>0</v>
      </c>
      <c r="AA477" s="62">
        <f>SUM(G477:Z477)</f>
        <v>3464936.709420884</v>
      </c>
      <c r="AB477" s="56" t="str">
        <f>IF(ABS(F477-AA477)&lt;0.01,"ok","err")</f>
        <v>ok</v>
      </c>
      <c r="AC477" s="62">
        <f t="shared" si="221"/>
        <v>0</v>
      </c>
    </row>
    <row r="478" spans="1:29" hidden="1">
      <c r="A478" s="66" t="s">
        <v>1308</v>
      </c>
      <c r="C478" s="58" t="s">
        <v>1074</v>
      </c>
      <c r="D478" s="58" t="s">
        <v>542</v>
      </c>
      <c r="E478" s="58" t="s">
        <v>188</v>
      </c>
      <c r="F478" s="76">
        <f>VLOOKUP(C478,'Functional Assignment'!$C$2:$AP$780,'Functional Assignment'!$O$2,)</f>
        <v>0</v>
      </c>
      <c r="G478" s="76">
        <f t="shared" si="228"/>
        <v>0</v>
      </c>
      <c r="H478" s="76">
        <f t="shared" si="228"/>
        <v>0</v>
      </c>
      <c r="I478" s="76">
        <f t="shared" si="228"/>
        <v>0</v>
      </c>
      <c r="J478" s="76">
        <f t="shared" si="228"/>
        <v>0</v>
      </c>
      <c r="K478" s="76">
        <f t="shared" si="228"/>
        <v>0</v>
      </c>
      <c r="L478" s="76">
        <f t="shared" si="228"/>
        <v>0</v>
      </c>
      <c r="M478" s="76">
        <f t="shared" si="228"/>
        <v>0</v>
      </c>
      <c r="N478" s="76">
        <f t="shared" si="228"/>
        <v>0</v>
      </c>
      <c r="O478" s="76">
        <f t="shared" si="228"/>
        <v>0</v>
      </c>
      <c r="P478" s="76">
        <f t="shared" si="228"/>
        <v>0</v>
      </c>
      <c r="Q478" s="76">
        <f t="shared" si="229"/>
        <v>0</v>
      </c>
      <c r="R478" s="76">
        <f t="shared" si="229"/>
        <v>0</v>
      </c>
      <c r="S478" s="76">
        <f t="shared" si="229"/>
        <v>0</v>
      </c>
      <c r="T478" s="76">
        <f t="shared" si="229"/>
        <v>0</v>
      </c>
      <c r="U478" s="76">
        <f t="shared" si="229"/>
        <v>0</v>
      </c>
      <c r="V478" s="76">
        <f t="shared" si="229"/>
        <v>0</v>
      </c>
      <c r="W478" s="76">
        <f t="shared" si="229"/>
        <v>0</v>
      </c>
      <c r="X478" s="61">
        <f t="shared" si="229"/>
        <v>0</v>
      </c>
      <c r="Y478" s="61">
        <f t="shared" si="229"/>
        <v>0</v>
      </c>
      <c r="Z478" s="61">
        <f t="shared" si="229"/>
        <v>0</v>
      </c>
      <c r="AA478" s="61">
        <f>SUM(G478:Z478)</f>
        <v>0</v>
      </c>
      <c r="AB478" s="56" t="str">
        <f>IF(ABS(F478-AA478)&lt;0.01,"ok","err")</f>
        <v>ok</v>
      </c>
      <c r="AC478" s="62">
        <f t="shared" si="221"/>
        <v>0</v>
      </c>
    </row>
    <row r="479" spans="1:29" hidden="1">
      <c r="A479" s="66" t="s">
        <v>1308</v>
      </c>
      <c r="C479" s="58" t="s">
        <v>1074</v>
      </c>
      <c r="D479" s="58" t="s">
        <v>543</v>
      </c>
      <c r="E479" s="58" t="s">
        <v>191</v>
      </c>
      <c r="F479" s="76">
        <f>VLOOKUP(C479,'Functional Assignment'!$C$2:$AP$780,'Functional Assignment'!$P$2,)</f>
        <v>0</v>
      </c>
      <c r="G479" s="76">
        <f t="shared" si="228"/>
        <v>0</v>
      </c>
      <c r="H479" s="76">
        <f t="shared" si="228"/>
        <v>0</v>
      </c>
      <c r="I479" s="76">
        <f t="shared" si="228"/>
        <v>0</v>
      </c>
      <c r="J479" s="76">
        <f t="shared" si="228"/>
        <v>0</v>
      </c>
      <c r="K479" s="76">
        <f t="shared" si="228"/>
        <v>0</v>
      </c>
      <c r="L479" s="76">
        <f t="shared" si="228"/>
        <v>0</v>
      </c>
      <c r="M479" s="76">
        <f t="shared" si="228"/>
        <v>0</v>
      </c>
      <c r="N479" s="76">
        <f t="shared" si="228"/>
        <v>0</v>
      </c>
      <c r="O479" s="76">
        <f t="shared" si="228"/>
        <v>0</v>
      </c>
      <c r="P479" s="76">
        <f t="shared" si="228"/>
        <v>0</v>
      </c>
      <c r="Q479" s="76">
        <f t="shared" si="229"/>
        <v>0</v>
      </c>
      <c r="R479" s="76">
        <f t="shared" si="229"/>
        <v>0</v>
      </c>
      <c r="S479" s="76">
        <f t="shared" si="229"/>
        <v>0</v>
      </c>
      <c r="T479" s="76">
        <f t="shared" si="229"/>
        <v>0</v>
      </c>
      <c r="U479" s="76">
        <f t="shared" si="229"/>
        <v>0</v>
      </c>
      <c r="V479" s="76">
        <f t="shared" si="229"/>
        <v>0</v>
      </c>
      <c r="W479" s="76">
        <f t="shared" si="229"/>
        <v>0</v>
      </c>
      <c r="X479" s="61">
        <f t="shared" si="229"/>
        <v>0</v>
      </c>
      <c r="Y479" s="61">
        <f t="shared" si="229"/>
        <v>0</v>
      </c>
      <c r="Z479" s="61">
        <f t="shared" si="229"/>
        <v>0</v>
      </c>
      <c r="AA479" s="61">
        <f>SUM(G479:Z479)</f>
        <v>0</v>
      </c>
      <c r="AB479" s="56" t="str">
        <f>IF(ABS(F479-AA479)&lt;0.01,"ok","err")</f>
        <v>ok</v>
      </c>
      <c r="AC479" s="62">
        <f t="shared" si="221"/>
        <v>0</v>
      </c>
    </row>
    <row r="480" spans="1:29" hidden="1">
      <c r="A480" s="58" t="s">
        <v>1133</v>
      </c>
      <c r="D480" s="58" t="s">
        <v>544</v>
      </c>
      <c r="F480" s="73">
        <f>SUM(F477:F479)</f>
        <v>3464936.7094208836</v>
      </c>
      <c r="G480" s="73">
        <f t="shared" ref="G480:W480" si="230">SUM(G477:G479)</f>
        <v>1539775.9588957594</v>
      </c>
      <c r="H480" s="73">
        <f t="shared" si="230"/>
        <v>443220.22363264218</v>
      </c>
      <c r="I480" s="73">
        <f t="shared" si="230"/>
        <v>45783.788563961403</v>
      </c>
      <c r="J480" s="73">
        <f t="shared" si="230"/>
        <v>39380.504978614452</v>
      </c>
      <c r="K480" s="73">
        <f t="shared" si="230"/>
        <v>412971.99086507363</v>
      </c>
      <c r="L480" s="73">
        <f t="shared" si="230"/>
        <v>0</v>
      </c>
      <c r="M480" s="73">
        <f t="shared" si="230"/>
        <v>0</v>
      </c>
      <c r="N480" s="73">
        <f t="shared" si="230"/>
        <v>415797.94747155847</v>
      </c>
      <c r="O480" s="73">
        <f>SUM(O477:O479)</f>
        <v>245197.3108404566</v>
      </c>
      <c r="P480" s="73">
        <f t="shared" si="230"/>
        <v>255721.62865599897</v>
      </c>
      <c r="Q480" s="73">
        <f t="shared" si="230"/>
        <v>25777.866092265445</v>
      </c>
      <c r="R480" s="73">
        <f t="shared" si="230"/>
        <v>13492.505982881619</v>
      </c>
      <c r="S480" s="73">
        <f t="shared" si="230"/>
        <v>26579.643643465304</v>
      </c>
      <c r="T480" s="73">
        <f t="shared" si="230"/>
        <v>850.09372977657756</v>
      </c>
      <c r="U480" s="73">
        <f t="shared" si="230"/>
        <v>387.24606842956462</v>
      </c>
      <c r="V480" s="73">
        <f t="shared" si="230"/>
        <v>0</v>
      </c>
      <c r="W480" s="73">
        <f t="shared" si="230"/>
        <v>0</v>
      </c>
      <c r="X480" s="60">
        <f>SUM(X477:X479)</f>
        <v>0</v>
      </c>
      <c r="Y480" s="60">
        <f>SUM(Y477:Y479)</f>
        <v>0</v>
      </c>
      <c r="Z480" s="60">
        <f>SUM(Z477:Z479)</f>
        <v>0</v>
      </c>
      <c r="AA480" s="62">
        <f>SUM(G480:Z480)</f>
        <v>3464936.709420884</v>
      </c>
      <c r="AB480" s="56" t="str">
        <f>IF(ABS(F480-AA480)&lt;0.01,"ok","err")</f>
        <v>ok</v>
      </c>
      <c r="AC480" s="62">
        <f t="shared" si="221"/>
        <v>0</v>
      </c>
    </row>
    <row r="481" spans="1:29">
      <c r="F481" s="76"/>
      <c r="G481" s="76"/>
      <c r="AC481" s="62">
        <f t="shared" si="221"/>
        <v>0</v>
      </c>
    </row>
    <row r="482" spans="1:29" ht="15">
      <c r="A482" s="63" t="s">
        <v>348</v>
      </c>
      <c r="F482" s="76"/>
      <c r="G482" s="76"/>
      <c r="AC482" s="62">
        <f t="shared" si="221"/>
        <v>0</v>
      </c>
    </row>
    <row r="483" spans="1:29">
      <c r="A483" s="66" t="s">
        <v>372</v>
      </c>
      <c r="C483" s="58" t="s">
        <v>1074</v>
      </c>
      <c r="D483" s="58" t="s">
        <v>545</v>
      </c>
      <c r="E483" s="58" t="s">
        <v>1312</v>
      </c>
      <c r="F483" s="73">
        <f>VLOOKUP(C483,'Functional Assignment'!$C$2:$AP$780,'Functional Assignment'!$Q$2,)</f>
        <v>0</v>
      </c>
      <c r="G483" s="73">
        <f t="shared" ref="G483:Z483" si="231">IF(VLOOKUP($E483,$D$6:$AN$1131,3,)=0,0,(VLOOKUP($E483,$D$6:$AN$1131,G$2,)/VLOOKUP($E483,$D$6:$AN$1131,3,))*$F483)</f>
        <v>0</v>
      </c>
      <c r="H483" s="73">
        <f t="shared" si="231"/>
        <v>0</v>
      </c>
      <c r="I483" s="73">
        <f t="shared" si="231"/>
        <v>0</v>
      </c>
      <c r="J483" s="73">
        <f t="shared" si="231"/>
        <v>0</v>
      </c>
      <c r="K483" s="73">
        <f t="shared" si="231"/>
        <v>0</v>
      </c>
      <c r="L483" s="73">
        <f t="shared" si="231"/>
        <v>0</v>
      </c>
      <c r="M483" s="73">
        <f t="shared" si="231"/>
        <v>0</v>
      </c>
      <c r="N483" s="73">
        <f t="shared" si="231"/>
        <v>0</v>
      </c>
      <c r="O483" s="73">
        <f t="shared" si="231"/>
        <v>0</v>
      </c>
      <c r="P483" s="73">
        <f t="shared" si="231"/>
        <v>0</v>
      </c>
      <c r="Q483" s="73">
        <f t="shared" si="231"/>
        <v>0</v>
      </c>
      <c r="R483" s="73">
        <f t="shared" si="231"/>
        <v>0</v>
      </c>
      <c r="S483" s="73">
        <f t="shared" si="231"/>
        <v>0</v>
      </c>
      <c r="T483" s="73">
        <f t="shared" si="231"/>
        <v>0</v>
      </c>
      <c r="U483" s="73">
        <f t="shared" si="231"/>
        <v>0</v>
      </c>
      <c r="V483" s="73">
        <f t="shared" si="231"/>
        <v>0</v>
      </c>
      <c r="W483" s="73">
        <f t="shared" si="231"/>
        <v>0</v>
      </c>
      <c r="X483" s="60">
        <f t="shared" si="231"/>
        <v>0</v>
      </c>
      <c r="Y483" s="60">
        <f t="shared" si="231"/>
        <v>0</v>
      </c>
      <c r="Z483" s="60">
        <f t="shared" si="231"/>
        <v>0</v>
      </c>
      <c r="AA483" s="62">
        <f>SUM(G483:Z483)</f>
        <v>0</v>
      </c>
      <c r="AB483" s="56" t="str">
        <f>IF(ABS(F483-AA483)&lt;0.01,"ok","err")</f>
        <v>ok</v>
      </c>
      <c r="AC483" s="62">
        <f t="shared" si="221"/>
        <v>0</v>
      </c>
    </row>
    <row r="484" spans="1:29">
      <c r="F484" s="76"/>
      <c r="AC484" s="62">
        <f t="shared" si="221"/>
        <v>0</v>
      </c>
    </row>
    <row r="485" spans="1:29" ht="15">
      <c r="A485" s="63" t="s">
        <v>349</v>
      </c>
      <c r="F485" s="76"/>
      <c r="G485" s="76"/>
      <c r="AC485" s="62">
        <f t="shared" si="221"/>
        <v>0</v>
      </c>
    </row>
    <row r="486" spans="1:29">
      <c r="A486" s="66" t="s">
        <v>374</v>
      </c>
      <c r="C486" s="58" t="s">
        <v>1074</v>
      </c>
      <c r="D486" s="58" t="s">
        <v>546</v>
      </c>
      <c r="E486" s="58" t="s">
        <v>1312</v>
      </c>
      <c r="F486" s="73">
        <f>VLOOKUP(C486,'Functional Assignment'!$C$2:$AP$780,'Functional Assignment'!$R$2,)</f>
        <v>1206640.0129257792</v>
      </c>
      <c r="G486" s="73">
        <f t="shared" ref="G486:Z486" si="232">IF(VLOOKUP($E486,$D$6:$AN$1131,3,)=0,0,(VLOOKUP($E486,$D$6:$AN$1131,G$2,)/VLOOKUP($E486,$D$6:$AN$1131,3,))*$F486)</f>
        <v>578943.83398633345</v>
      </c>
      <c r="H486" s="73">
        <f t="shared" si="232"/>
        <v>166647.37105921618</v>
      </c>
      <c r="I486" s="73">
        <f t="shared" si="232"/>
        <v>17214.349875061205</v>
      </c>
      <c r="J486" s="73">
        <f t="shared" si="232"/>
        <v>14806.76484453438</v>
      </c>
      <c r="K486" s="73">
        <f t="shared" si="232"/>
        <v>155274.2698306934</v>
      </c>
      <c r="L486" s="73">
        <f t="shared" si="232"/>
        <v>0</v>
      </c>
      <c r="M486" s="73">
        <f t="shared" si="232"/>
        <v>0</v>
      </c>
      <c r="N486" s="73">
        <f t="shared" si="232"/>
        <v>156336.80762587409</v>
      </c>
      <c r="O486" s="73">
        <f t="shared" si="232"/>
        <v>92192.289664604963</v>
      </c>
      <c r="P486" s="73">
        <f t="shared" si="232"/>
        <v>0</v>
      </c>
      <c r="Q486" s="73">
        <f t="shared" si="232"/>
        <v>9692.2779844835768</v>
      </c>
      <c r="R486" s="73">
        <f t="shared" si="232"/>
        <v>5073.077741397472</v>
      </c>
      <c r="S486" s="73">
        <f t="shared" si="232"/>
        <v>9993.7401334501774</v>
      </c>
      <c r="T486" s="73">
        <f t="shared" si="232"/>
        <v>319.62865787146131</v>
      </c>
      <c r="U486" s="73">
        <f t="shared" si="232"/>
        <v>145.60152225881308</v>
      </c>
      <c r="V486" s="73">
        <f t="shared" si="232"/>
        <v>0</v>
      </c>
      <c r="W486" s="73">
        <f t="shared" si="232"/>
        <v>0</v>
      </c>
      <c r="X486" s="60">
        <f t="shared" si="232"/>
        <v>0</v>
      </c>
      <c r="Y486" s="60">
        <f t="shared" si="232"/>
        <v>0</v>
      </c>
      <c r="Z486" s="60">
        <f t="shared" si="232"/>
        <v>0</v>
      </c>
      <c r="AA486" s="62">
        <f>SUM(G486:Z486)</f>
        <v>1206640.012925779</v>
      </c>
      <c r="AB486" s="56" t="str">
        <f>IF(ABS(F486-AA486)&lt;0.01,"ok","err")</f>
        <v>ok</v>
      </c>
      <c r="AC486" s="62">
        <f t="shared" si="221"/>
        <v>0</v>
      </c>
    </row>
    <row r="487" spans="1:29">
      <c r="F487" s="76"/>
      <c r="AC487" s="62">
        <f t="shared" si="221"/>
        <v>0</v>
      </c>
    </row>
    <row r="488" spans="1:29" ht="15">
      <c r="A488" s="63" t="s">
        <v>373</v>
      </c>
      <c r="F488" s="76"/>
      <c r="AC488" s="62">
        <f t="shared" si="221"/>
        <v>0</v>
      </c>
    </row>
    <row r="489" spans="1:29">
      <c r="A489" s="66" t="s">
        <v>623</v>
      </c>
      <c r="C489" s="58" t="s">
        <v>1074</v>
      </c>
      <c r="D489" s="58" t="s">
        <v>547</v>
      </c>
      <c r="E489" s="58" t="s">
        <v>1312</v>
      </c>
      <c r="F489" s="73">
        <f>VLOOKUP(C489,'Functional Assignment'!$C$2:$AP$780,'Functional Assignment'!$S$2,)</f>
        <v>0</v>
      </c>
      <c r="G489" s="73">
        <f t="shared" ref="G489:P493" si="233">IF(VLOOKUP($E489,$D$6:$AN$1131,3,)=0,0,(VLOOKUP($E489,$D$6:$AN$1131,G$2,)/VLOOKUP($E489,$D$6:$AN$1131,3,))*$F489)</f>
        <v>0</v>
      </c>
      <c r="H489" s="73">
        <f t="shared" si="233"/>
        <v>0</v>
      </c>
      <c r="I489" s="73">
        <f t="shared" si="233"/>
        <v>0</v>
      </c>
      <c r="J489" s="73">
        <f t="shared" si="233"/>
        <v>0</v>
      </c>
      <c r="K489" s="73">
        <f t="shared" si="233"/>
        <v>0</v>
      </c>
      <c r="L489" s="73">
        <f t="shared" si="233"/>
        <v>0</v>
      </c>
      <c r="M489" s="73">
        <f t="shared" si="233"/>
        <v>0</v>
      </c>
      <c r="N489" s="73">
        <f t="shared" si="233"/>
        <v>0</v>
      </c>
      <c r="O489" s="73">
        <f t="shared" si="233"/>
        <v>0</v>
      </c>
      <c r="P489" s="73">
        <f t="shared" si="233"/>
        <v>0</v>
      </c>
      <c r="Q489" s="73">
        <f t="shared" ref="Q489:Z493" si="234">IF(VLOOKUP($E489,$D$6:$AN$1131,3,)=0,0,(VLOOKUP($E489,$D$6:$AN$1131,Q$2,)/VLOOKUP($E489,$D$6:$AN$1131,3,))*$F489)</f>
        <v>0</v>
      </c>
      <c r="R489" s="73">
        <f t="shared" si="234"/>
        <v>0</v>
      </c>
      <c r="S489" s="73">
        <f t="shared" si="234"/>
        <v>0</v>
      </c>
      <c r="T489" s="73">
        <f t="shared" si="234"/>
        <v>0</v>
      </c>
      <c r="U489" s="73">
        <f t="shared" si="234"/>
        <v>0</v>
      </c>
      <c r="V489" s="73">
        <f t="shared" si="234"/>
        <v>0</v>
      </c>
      <c r="W489" s="73">
        <f t="shared" si="234"/>
        <v>0</v>
      </c>
      <c r="X489" s="60">
        <f t="shared" si="234"/>
        <v>0</v>
      </c>
      <c r="Y489" s="60">
        <f t="shared" si="234"/>
        <v>0</v>
      </c>
      <c r="Z489" s="60">
        <f t="shared" si="234"/>
        <v>0</v>
      </c>
      <c r="AA489" s="62">
        <f t="shared" ref="AA489:AA494" si="235">SUM(G489:Z489)</f>
        <v>0</v>
      </c>
      <c r="AB489" s="56" t="str">
        <f t="shared" ref="AB489:AB494" si="236">IF(ABS(F489-AA489)&lt;0.01,"ok","err")</f>
        <v>ok</v>
      </c>
      <c r="AC489" s="62">
        <f t="shared" si="221"/>
        <v>0</v>
      </c>
    </row>
    <row r="490" spans="1:29">
      <c r="A490" s="66" t="s">
        <v>624</v>
      </c>
      <c r="C490" s="58" t="s">
        <v>1074</v>
      </c>
      <c r="D490" s="58" t="s">
        <v>548</v>
      </c>
      <c r="E490" s="58" t="s">
        <v>1312</v>
      </c>
      <c r="F490" s="76">
        <f>VLOOKUP(C490,'Functional Assignment'!$C$2:$AP$780,'Functional Assignment'!$T$2,)</f>
        <v>2063478.5371666257</v>
      </c>
      <c r="G490" s="76">
        <f t="shared" si="233"/>
        <v>990053.50631385006</v>
      </c>
      <c r="H490" s="76">
        <f t="shared" si="233"/>
        <v>284984.14586976491</v>
      </c>
      <c r="I490" s="76">
        <f t="shared" si="233"/>
        <v>29438.30895540733</v>
      </c>
      <c r="J490" s="76">
        <f t="shared" si="233"/>
        <v>25321.090908866929</v>
      </c>
      <c r="K490" s="76">
        <f t="shared" si="233"/>
        <v>265534.97293112171</v>
      </c>
      <c r="L490" s="76">
        <f t="shared" si="233"/>
        <v>0</v>
      </c>
      <c r="M490" s="76">
        <f t="shared" si="233"/>
        <v>0</v>
      </c>
      <c r="N490" s="76">
        <f t="shared" si="233"/>
        <v>267352.02185358154</v>
      </c>
      <c r="O490" s="76">
        <f t="shared" si="233"/>
        <v>157658.29823087627</v>
      </c>
      <c r="P490" s="76">
        <f t="shared" si="233"/>
        <v>0</v>
      </c>
      <c r="Q490" s="76">
        <f t="shared" si="234"/>
        <v>16574.792301757243</v>
      </c>
      <c r="R490" s="76">
        <f t="shared" si="234"/>
        <v>8675.4847548680846</v>
      </c>
      <c r="S490" s="76">
        <f t="shared" si="234"/>
        <v>17090.323584904712</v>
      </c>
      <c r="T490" s="76">
        <f t="shared" si="234"/>
        <v>546.59788198297031</v>
      </c>
      <c r="U490" s="76">
        <f t="shared" si="234"/>
        <v>248.99357964381545</v>
      </c>
      <c r="V490" s="76">
        <f t="shared" si="234"/>
        <v>0</v>
      </c>
      <c r="W490" s="76">
        <f t="shared" si="234"/>
        <v>0</v>
      </c>
      <c r="X490" s="61">
        <f t="shared" si="234"/>
        <v>0</v>
      </c>
      <c r="Y490" s="61">
        <f t="shared" si="234"/>
        <v>0</v>
      </c>
      <c r="Z490" s="61">
        <f t="shared" si="234"/>
        <v>0</v>
      </c>
      <c r="AA490" s="61">
        <f t="shared" si="235"/>
        <v>2063478.5371666253</v>
      </c>
      <c r="AB490" s="56" t="str">
        <f t="shared" si="236"/>
        <v>ok</v>
      </c>
      <c r="AC490" s="62">
        <f t="shared" si="221"/>
        <v>0</v>
      </c>
    </row>
    <row r="491" spans="1:29">
      <c r="A491" s="66" t="s">
        <v>625</v>
      </c>
      <c r="C491" s="58" t="s">
        <v>1074</v>
      </c>
      <c r="D491" s="58" t="s">
        <v>549</v>
      </c>
      <c r="E491" s="58" t="s">
        <v>698</v>
      </c>
      <c r="F491" s="76">
        <f>VLOOKUP(C491,'Functional Assignment'!$C$2:$AP$780,'Functional Assignment'!$U$2,)</f>
        <v>3283761.2807699526</v>
      </c>
      <c r="G491" s="76">
        <f t="shared" si="233"/>
        <v>2830974.0632652221</v>
      </c>
      <c r="H491" s="76">
        <f t="shared" si="233"/>
        <v>351720.8173370958</v>
      </c>
      <c r="I491" s="76">
        <f t="shared" si="233"/>
        <v>940.78340512829311</v>
      </c>
      <c r="J491" s="76">
        <f t="shared" si="233"/>
        <v>559.80500139865376</v>
      </c>
      <c r="K491" s="76">
        <f t="shared" si="233"/>
        <v>21048.408883607248</v>
      </c>
      <c r="L491" s="76">
        <f t="shared" si="233"/>
        <v>0</v>
      </c>
      <c r="M491" s="76">
        <f t="shared" si="233"/>
        <v>0</v>
      </c>
      <c r="N491" s="76">
        <f t="shared" si="233"/>
        <v>820.26982843830513</v>
      </c>
      <c r="O491" s="76">
        <f t="shared" si="233"/>
        <v>2114.8188941726917</v>
      </c>
      <c r="P491" s="76">
        <f t="shared" si="233"/>
        <v>0</v>
      </c>
      <c r="Q491" s="76">
        <f t="shared" si="234"/>
        <v>7.7750694638701905</v>
      </c>
      <c r="R491" s="76">
        <f t="shared" si="234"/>
        <v>7.7750694638701905</v>
      </c>
      <c r="S491" s="76">
        <f t="shared" si="234"/>
        <v>74642.394646368019</v>
      </c>
      <c r="T491" s="76">
        <f t="shared" si="234"/>
        <v>142.54294017095347</v>
      </c>
      <c r="U491" s="76">
        <f t="shared" si="234"/>
        <v>781.82642942250254</v>
      </c>
      <c r="V491" s="76">
        <f t="shared" si="234"/>
        <v>0</v>
      </c>
      <c r="W491" s="76">
        <f t="shared" si="234"/>
        <v>0</v>
      </c>
      <c r="X491" s="61">
        <f t="shared" si="234"/>
        <v>0</v>
      </c>
      <c r="Y491" s="61">
        <f t="shared" si="234"/>
        <v>0</v>
      </c>
      <c r="Z491" s="61">
        <f t="shared" si="234"/>
        <v>0</v>
      </c>
      <c r="AA491" s="61">
        <f t="shared" si="235"/>
        <v>3283761.2807699526</v>
      </c>
      <c r="AB491" s="56" t="str">
        <f t="shared" si="236"/>
        <v>ok</v>
      </c>
      <c r="AC491" s="62">
        <f t="shared" si="221"/>
        <v>0</v>
      </c>
    </row>
    <row r="492" spans="1:29">
      <c r="A492" s="66" t="s">
        <v>626</v>
      </c>
      <c r="C492" s="58" t="s">
        <v>1074</v>
      </c>
      <c r="D492" s="58" t="s">
        <v>550</v>
      </c>
      <c r="E492" s="58" t="s">
        <v>678</v>
      </c>
      <c r="F492" s="76">
        <f>VLOOKUP(C492,'Functional Assignment'!$C$2:$AP$780,'Functional Assignment'!$V$2,)</f>
        <v>567258.00445145834</v>
      </c>
      <c r="G492" s="76">
        <f t="shared" si="233"/>
        <v>476047.4660236318</v>
      </c>
      <c r="H492" s="76">
        <f t="shared" si="233"/>
        <v>87114.539153384336</v>
      </c>
      <c r="I492" s="76">
        <f t="shared" si="233"/>
        <v>0</v>
      </c>
      <c r="J492" s="76">
        <f t="shared" si="233"/>
        <v>0</v>
      </c>
      <c r="K492" s="76">
        <f t="shared" si="233"/>
        <v>0</v>
      </c>
      <c r="L492" s="76">
        <f t="shared" si="233"/>
        <v>0</v>
      </c>
      <c r="M492" s="76">
        <f t="shared" si="233"/>
        <v>0</v>
      </c>
      <c r="N492" s="76">
        <f t="shared" si="233"/>
        <v>0</v>
      </c>
      <c r="O492" s="76">
        <f t="shared" si="233"/>
        <v>0</v>
      </c>
      <c r="P492" s="76">
        <f t="shared" si="233"/>
        <v>0</v>
      </c>
      <c r="Q492" s="76">
        <f t="shared" si="234"/>
        <v>0</v>
      </c>
      <c r="R492" s="76">
        <f t="shared" si="234"/>
        <v>0</v>
      </c>
      <c r="S492" s="76">
        <f t="shared" si="234"/>
        <v>3913.8032816122345</v>
      </c>
      <c r="T492" s="76">
        <f t="shared" si="234"/>
        <v>125.17472671592917</v>
      </c>
      <c r="U492" s="76">
        <f t="shared" si="234"/>
        <v>57.02126611406554</v>
      </c>
      <c r="V492" s="76">
        <f t="shared" si="234"/>
        <v>0</v>
      </c>
      <c r="W492" s="76">
        <f t="shared" si="234"/>
        <v>0</v>
      </c>
      <c r="X492" s="61">
        <f t="shared" si="234"/>
        <v>0</v>
      </c>
      <c r="Y492" s="61">
        <f t="shared" si="234"/>
        <v>0</v>
      </c>
      <c r="Z492" s="61">
        <f t="shared" si="234"/>
        <v>0</v>
      </c>
      <c r="AA492" s="61">
        <f t="shared" si="235"/>
        <v>567258.00445145834</v>
      </c>
      <c r="AB492" s="56" t="str">
        <f t="shared" si="236"/>
        <v>ok</v>
      </c>
      <c r="AC492" s="62">
        <f t="shared" si="221"/>
        <v>0</v>
      </c>
    </row>
    <row r="493" spans="1:29">
      <c r="A493" s="66" t="s">
        <v>627</v>
      </c>
      <c r="C493" s="58" t="s">
        <v>1074</v>
      </c>
      <c r="D493" s="58" t="s">
        <v>551</v>
      </c>
      <c r="E493" s="58" t="s">
        <v>697</v>
      </c>
      <c r="F493" s="76">
        <f>VLOOKUP(C493,'Functional Assignment'!$C$2:$AP$780,'Functional Assignment'!$W$2,)</f>
        <v>862037.06715107756</v>
      </c>
      <c r="G493" s="76">
        <f t="shared" si="233"/>
        <v>748773.55198766838</v>
      </c>
      <c r="H493" s="76">
        <f t="shared" si="233"/>
        <v>93027.78472005736</v>
      </c>
      <c r="I493" s="76">
        <f t="shared" si="233"/>
        <v>248.83086745643922</v>
      </c>
      <c r="J493" s="76">
        <f t="shared" si="233"/>
        <v>0</v>
      </c>
      <c r="K493" s="76">
        <f t="shared" si="233"/>
        <v>0</v>
      </c>
      <c r="L493" s="76">
        <f t="shared" si="233"/>
        <v>0</v>
      </c>
      <c r="M493" s="76">
        <f t="shared" si="233"/>
        <v>0</v>
      </c>
      <c r="N493" s="76">
        <f t="shared" si="233"/>
        <v>0</v>
      </c>
      <c r="O493" s="76">
        <f t="shared" si="233"/>
        <v>0</v>
      </c>
      <c r="P493" s="76">
        <f t="shared" si="233"/>
        <v>0</v>
      </c>
      <c r="Q493" s="76">
        <f t="shared" si="234"/>
        <v>0</v>
      </c>
      <c r="R493" s="76">
        <f t="shared" si="234"/>
        <v>0</v>
      </c>
      <c r="S493" s="76">
        <f t="shared" si="234"/>
        <v>19742.410110166446</v>
      </c>
      <c r="T493" s="76">
        <f t="shared" si="234"/>
        <v>37.701646584308968</v>
      </c>
      <c r="U493" s="76">
        <f t="shared" si="234"/>
        <v>206.78781914424013</v>
      </c>
      <c r="V493" s="76">
        <f t="shared" si="234"/>
        <v>0</v>
      </c>
      <c r="W493" s="76">
        <f t="shared" si="234"/>
        <v>0</v>
      </c>
      <c r="X493" s="61">
        <f t="shared" si="234"/>
        <v>0</v>
      </c>
      <c r="Y493" s="61">
        <f t="shared" si="234"/>
        <v>0</v>
      </c>
      <c r="Z493" s="61">
        <f t="shared" si="234"/>
        <v>0</v>
      </c>
      <c r="AA493" s="61">
        <f t="shared" si="235"/>
        <v>862037.06715107709</v>
      </c>
      <c r="AB493" s="56" t="str">
        <f t="shared" si="236"/>
        <v>ok</v>
      </c>
      <c r="AC493" s="62">
        <f t="shared" si="221"/>
        <v>0</v>
      </c>
    </row>
    <row r="494" spans="1:29">
      <c r="A494" s="58" t="s">
        <v>378</v>
      </c>
      <c r="D494" s="58" t="s">
        <v>552</v>
      </c>
      <c r="F494" s="73">
        <f>SUM(F489:F493)</f>
        <v>6776534.8895391151</v>
      </c>
      <c r="G494" s="73">
        <f t="shared" ref="G494:W494" si="237">SUM(G489:G493)</f>
        <v>5045848.5875903722</v>
      </c>
      <c r="H494" s="73">
        <f t="shared" si="237"/>
        <v>816847.28708030237</v>
      </c>
      <c r="I494" s="73">
        <f t="shared" si="237"/>
        <v>30627.923227992062</v>
      </c>
      <c r="J494" s="73">
        <f t="shared" si="237"/>
        <v>25880.895910265583</v>
      </c>
      <c r="K494" s="73">
        <f t="shared" si="237"/>
        <v>286583.38181472896</v>
      </c>
      <c r="L494" s="73">
        <f t="shared" si="237"/>
        <v>0</v>
      </c>
      <c r="M494" s="73">
        <f t="shared" si="237"/>
        <v>0</v>
      </c>
      <c r="N494" s="73">
        <f t="shared" si="237"/>
        <v>268172.29168201983</v>
      </c>
      <c r="O494" s="73">
        <f>SUM(O489:O493)</f>
        <v>159773.11712504897</v>
      </c>
      <c r="P494" s="73">
        <f t="shared" si="237"/>
        <v>0</v>
      </c>
      <c r="Q494" s="73">
        <f t="shared" si="237"/>
        <v>16582.567371221114</v>
      </c>
      <c r="R494" s="73">
        <f t="shared" si="237"/>
        <v>8683.2598243319553</v>
      </c>
      <c r="S494" s="73">
        <f t="shared" si="237"/>
        <v>115388.93162305141</v>
      </c>
      <c r="T494" s="73">
        <f t="shared" si="237"/>
        <v>852.01719545416188</v>
      </c>
      <c r="U494" s="73">
        <f t="shared" si="237"/>
        <v>1294.6290943246238</v>
      </c>
      <c r="V494" s="73">
        <f t="shared" si="237"/>
        <v>0</v>
      </c>
      <c r="W494" s="73">
        <f t="shared" si="237"/>
        <v>0</v>
      </c>
      <c r="X494" s="60">
        <f>SUM(X489:X493)</f>
        <v>0</v>
      </c>
      <c r="Y494" s="60">
        <f>SUM(Y489:Y493)</f>
        <v>0</v>
      </c>
      <c r="Z494" s="60">
        <f>SUM(Z489:Z493)</f>
        <v>0</v>
      </c>
      <c r="AA494" s="62">
        <f t="shared" si="235"/>
        <v>6776534.8895391133</v>
      </c>
      <c r="AB494" s="56" t="str">
        <f t="shared" si="236"/>
        <v>ok</v>
      </c>
      <c r="AC494" s="62">
        <f t="shared" si="221"/>
        <v>0</v>
      </c>
    </row>
    <row r="495" spans="1:29">
      <c r="F495" s="76"/>
      <c r="AC495" s="62">
        <f t="shared" si="221"/>
        <v>0</v>
      </c>
    </row>
    <row r="496" spans="1:29" ht="15">
      <c r="A496" s="63" t="s">
        <v>634</v>
      </c>
      <c r="F496" s="76"/>
      <c r="AC496" s="62">
        <f t="shared" si="221"/>
        <v>0</v>
      </c>
    </row>
    <row r="497" spans="1:29">
      <c r="A497" s="66" t="s">
        <v>1090</v>
      </c>
      <c r="C497" s="58" t="s">
        <v>1074</v>
      </c>
      <c r="D497" s="58" t="s">
        <v>553</v>
      </c>
      <c r="E497" s="58" t="s">
        <v>1283</v>
      </c>
      <c r="F497" s="73">
        <f>VLOOKUP(C497,'Functional Assignment'!$C$2:$AP$780,'Functional Assignment'!$X$2,)</f>
        <v>784121.70729214803</v>
      </c>
      <c r="G497" s="73">
        <f t="shared" ref="G497:P498" si="238">IF(VLOOKUP($E497,$D$6:$AN$1131,3,)=0,0,(VLOOKUP($E497,$D$6:$AN$1131,G$2,)/VLOOKUP($E497,$D$6:$AN$1131,3,))*$F497)</f>
        <v>544024.21404075983</v>
      </c>
      <c r="H497" s="73">
        <f t="shared" si="238"/>
        <v>99553.977443270895</v>
      </c>
      <c r="I497" s="73">
        <f t="shared" si="238"/>
        <v>8367.9122067102235</v>
      </c>
      <c r="J497" s="73">
        <f t="shared" si="238"/>
        <v>0</v>
      </c>
      <c r="K497" s="73">
        <f t="shared" si="238"/>
        <v>79617.392483794887</v>
      </c>
      <c r="L497" s="73">
        <f t="shared" si="238"/>
        <v>0</v>
      </c>
      <c r="M497" s="73">
        <f t="shared" si="238"/>
        <v>0</v>
      </c>
      <c r="N497" s="73">
        <f t="shared" si="238"/>
        <v>0</v>
      </c>
      <c r="O497" s="73">
        <f t="shared" si="238"/>
        <v>47877.327497743907</v>
      </c>
      <c r="P497" s="73">
        <f t="shared" si="238"/>
        <v>0</v>
      </c>
      <c r="Q497" s="73">
        <f t="shared" ref="Q497:Z498" si="239">IF(VLOOKUP($E497,$D$6:$AN$1131,3,)=0,0,(VLOOKUP($E497,$D$6:$AN$1131,Q$2,)/VLOOKUP($E497,$D$6:$AN$1131,3,))*$F497)</f>
        <v>0</v>
      </c>
      <c r="R497" s="73">
        <f t="shared" si="239"/>
        <v>0</v>
      </c>
      <c r="S497" s="73">
        <f t="shared" si="239"/>
        <v>4472.671122428671</v>
      </c>
      <c r="T497" s="73">
        <f t="shared" si="239"/>
        <v>143.04893351962457</v>
      </c>
      <c r="U497" s="73">
        <f t="shared" si="239"/>
        <v>65.163563920270036</v>
      </c>
      <c r="V497" s="73">
        <f t="shared" si="239"/>
        <v>0</v>
      </c>
      <c r="W497" s="73">
        <f t="shared" si="239"/>
        <v>0</v>
      </c>
      <c r="X497" s="60">
        <f t="shared" si="239"/>
        <v>0</v>
      </c>
      <c r="Y497" s="60">
        <f t="shared" si="239"/>
        <v>0</v>
      </c>
      <c r="Z497" s="60">
        <f t="shared" si="239"/>
        <v>0</v>
      </c>
      <c r="AA497" s="62">
        <f>SUM(G497:Z497)</f>
        <v>784121.70729214826</v>
      </c>
      <c r="AB497" s="56" t="str">
        <f>IF(ABS(F497-AA497)&lt;0.01,"ok","err")</f>
        <v>ok</v>
      </c>
      <c r="AC497" s="62">
        <f t="shared" si="221"/>
        <v>0</v>
      </c>
    </row>
    <row r="498" spans="1:29">
      <c r="A498" s="66" t="s">
        <v>1093</v>
      </c>
      <c r="C498" s="58" t="s">
        <v>1074</v>
      </c>
      <c r="D498" s="58" t="s">
        <v>554</v>
      </c>
      <c r="E498" s="58" t="s">
        <v>1281</v>
      </c>
      <c r="F498" s="76">
        <f>VLOOKUP(C498,'Functional Assignment'!$C$2:$AP$780,'Functional Assignment'!$Y$2,)</f>
        <v>548377.36188634671</v>
      </c>
      <c r="G498" s="76">
        <f t="shared" si="238"/>
        <v>472964.3955536455</v>
      </c>
      <c r="H498" s="76">
        <f t="shared" si="238"/>
        <v>58761.196696943713</v>
      </c>
      <c r="I498" s="76">
        <f t="shared" si="238"/>
        <v>157.17454296991818</v>
      </c>
      <c r="J498" s="76">
        <f t="shared" si="238"/>
        <v>0</v>
      </c>
      <c r="K498" s="76">
        <f t="shared" si="238"/>
        <v>3516.5097816258694</v>
      </c>
      <c r="L498" s="76">
        <f t="shared" si="238"/>
        <v>0</v>
      </c>
      <c r="M498" s="76">
        <f t="shared" si="238"/>
        <v>0</v>
      </c>
      <c r="N498" s="76">
        <f t="shared" si="238"/>
        <v>0</v>
      </c>
      <c r="O498" s="76">
        <f t="shared" si="238"/>
        <v>353.31798089105575</v>
      </c>
      <c r="P498" s="76">
        <f t="shared" si="238"/>
        <v>0</v>
      </c>
      <c r="Q498" s="76">
        <f t="shared" si="239"/>
        <v>0</v>
      </c>
      <c r="R498" s="76">
        <f t="shared" si="239"/>
        <v>0</v>
      </c>
      <c r="S498" s="76">
        <f t="shared" si="239"/>
        <v>12470.335042871326</v>
      </c>
      <c r="T498" s="76">
        <f t="shared" si="239"/>
        <v>23.814324692411844</v>
      </c>
      <c r="U498" s="76">
        <f t="shared" si="239"/>
        <v>130.617962706865</v>
      </c>
      <c r="V498" s="76">
        <f t="shared" si="239"/>
        <v>0</v>
      </c>
      <c r="W498" s="76">
        <f t="shared" si="239"/>
        <v>0</v>
      </c>
      <c r="X498" s="61">
        <f t="shared" si="239"/>
        <v>0</v>
      </c>
      <c r="Y498" s="61">
        <f t="shared" si="239"/>
        <v>0</v>
      </c>
      <c r="Z498" s="61">
        <f t="shared" si="239"/>
        <v>0</v>
      </c>
      <c r="AA498" s="61">
        <f>SUM(G498:Z498)</f>
        <v>548377.36188634648</v>
      </c>
      <c r="AB498" s="56" t="str">
        <f>IF(ABS(F498-AA498)&lt;0.01,"ok","err")</f>
        <v>ok</v>
      </c>
      <c r="AC498" s="62">
        <f t="shared" si="221"/>
        <v>0</v>
      </c>
    </row>
    <row r="499" spans="1:29">
      <c r="A499" s="58" t="s">
        <v>712</v>
      </c>
      <c r="D499" s="58" t="s">
        <v>555</v>
      </c>
      <c r="F499" s="73">
        <f>F497+F498</f>
        <v>1332499.0691784946</v>
      </c>
      <c r="G499" s="73">
        <f t="shared" ref="G499:W499" si="240">G497+G498</f>
        <v>1016988.6095944054</v>
      </c>
      <c r="H499" s="73">
        <f t="shared" si="240"/>
        <v>158315.1741402146</v>
      </c>
      <c r="I499" s="73">
        <f t="shared" si="240"/>
        <v>8525.086749680142</v>
      </c>
      <c r="J499" s="73">
        <f t="shared" si="240"/>
        <v>0</v>
      </c>
      <c r="K499" s="73">
        <f t="shared" si="240"/>
        <v>83133.902265420751</v>
      </c>
      <c r="L499" s="73">
        <f t="shared" si="240"/>
        <v>0</v>
      </c>
      <c r="M499" s="73">
        <f t="shared" si="240"/>
        <v>0</v>
      </c>
      <c r="N499" s="73">
        <f t="shared" si="240"/>
        <v>0</v>
      </c>
      <c r="O499" s="73">
        <f>O497+O498</f>
        <v>48230.645478634964</v>
      </c>
      <c r="P499" s="73">
        <f t="shared" si="240"/>
        <v>0</v>
      </c>
      <c r="Q499" s="73">
        <f t="shared" si="240"/>
        <v>0</v>
      </c>
      <c r="R499" s="73">
        <f t="shared" si="240"/>
        <v>0</v>
      </c>
      <c r="S499" s="73">
        <f t="shared" si="240"/>
        <v>16943.006165299998</v>
      </c>
      <c r="T499" s="73">
        <f t="shared" si="240"/>
        <v>166.86325821203641</v>
      </c>
      <c r="U499" s="73">
        <f t="shared" si="240"/>
        <v>195.78152662713504</v>
      </c>
      <c r="V499" s="73">
        <f t="shared" si="240"/>
        <v>0</v>
      </c>
      <c r="W499" s="73">
        <f t="shared" si="240"/>
        <v>0</v>
      </c>
      <c r="X499" s="60">
        <f>X497+X498</f>
        <v>0</v>
      </c>
      <c r="Y499" s="60">
        <f>Y497+Y498</f>
        <v>0</v>
      </c>
      <c r="Z499" s="60">
        <f>Z497+Z498</f>
        <v>0</v>
      </c>
      <c r="AA499" s="62">
        <f>SUM(G499:Z499)</f>
        <v>1332499.0691784949</v>
      </c>
      <c r="AB499" s="56" t="str">
        <f>IF(ABS(F499-AA499)&lt;0.01,"ok","err")</f>
        <v>ok</v>
      </c>
      <c r="AC499" s="62">
        <f t="shared" si="221"/>
        <v>0</v>
      </c>
    </row>
    <row r="500" spans="1:29">
      <c r="F500" s="76"/>
      <c r="AC500" s="62">
        <f t="shared" si="221"/>
        <v>0</v>
      </c>
    </row>
    <row r="501" spans="1:29" ht="15">
      <c r="A501" s="63" t="s">
        <v>354</v>
      </c>
      <c r="F501" s="76"/>
      <c r="AC501" s="62">
        <f t="shared" si="221"/>
        <v>0</v>
      </c>
    </row>
    <row r="502" spans="1:29">
      <c r="A502" s="66" t="s">
        <v>1093</v>
      </c>
      <c r="C502" s="58" t="s">
        <v>1074</v>
      </c>
      <c r="D502" s="58" t="s">
        <v>556</v>
      </c>
      <c r="E502" s="58" t="s">
        <v>1095</v>
      </c>
      <c r="F502" s="73">
        <f>VLOOKUP(C502,'Functional Assignment'!$C$2:$AP$780,'Functional Assignment'!$Z$2,)</f>
        <v>272334.4512778669</v>
      </c>
      <c r="G502" s="73">
        <f t="shared" ref="G502:Z502" si="241">IF(VLOOKUP($E502,$D$6:$AN$1131,3,)=0,0,(VLOOKUP($E502,$D$6:$AN$1131,G$2,)/VLOOKUP($E502,$D$6:$AN$1131,3,))*$F502)</f>
        <v>209401.92584277305</v>
      </c>
      <c r="H502" s="73">
        <f t="shared" si="241"/>
        <v>52699.818779990645</v>
      </c>
      <c r="I502" s="73">
        <f t="shared" si="241"/>
        <v>291.82584521618332</v>
      </c>
      <c r="J502" s="73">
        <f t="shared" si="241"/>
        <v>0</v>
      </c>
      <c r="K502" s="73">
        <f t="shared" si="241"/>
        <v>8812.9380549130037</v>
      </c>
      <c r="L502" s="73">
        <f t="shared" si="241"/>
        <v>0</v>
      </c>
      <c r="M502" s="73">
        <f t="shared" si="241"/>
        <v>0</v>
      </c>
      <c r="N502" s="73">
        <f t="shared" si="241"/>
        <v>0</v>
      </c>
      <c r="O502" s="73">
        <f t="shared" si="241"/>
        <v>1127.9427549740255</v>
      </c>
      <c r="P502" s="73">
        <f t="shared" si="241"/>
        <v>0</v>
      </c>
      <c r="Q502" s="73">
        <f t="shared" si="241"/>
        <v>0</v>
      </c>
      <c r="R502" s="73">
        <f t="shared" si="241"/>
        <v>0</v>
      </c>
      <c r="S502" s="73">
        <f t="shared" si="241"/>
        <v>0</v>
      </c>
      <c r="T502" s="73">
        <f t="shared" si="241"/>
        <v>0</v>
      </c>
      <c r="U502" s="73">
        <f t="shared" si="241"/>
        <v>0</v>
      </c>
      <c r="V502" s="73">
        <f t="shared" si="241"/>
        <v>0</v>
      </c>
      <c r="W502" s="73">
        <f t="shared" si="241"/>
        <v>0</v>
      </c>
      <c r="X502" s="60">
        <f t="shared" si="241"/>
        <v>0</v>
      </c>
      <c r="Y502" s="60">
        <f t="shared" si="241"/>
        <v>0</v>
      </c>
      <c r="Z502" s="60">
        <f t="shared" si="241"/>
        <v>0</v>
      </c>
      <c r="AA502" s="62">
        <f>SUM(G502:Z502)</f>
        <v>272334.4512778669</v>
      </c>
      <c r="AB502" s="56" t="str">
        <f>IF(ABS(F502-AA502)&lt;0.01,"ok","err")</f>
        <v>ok</v>
      </c>
      <c r="AC502" s="62">
        <f t="shared" si="221"/>
        <v>0</v>
      </c>
    </row>
    <row r="503" spans="1:29">
      <c r="F503" s="76"/>
      <c r="AC503" s="62">
        <f t="shared" si="221"/>
        <v>0</v>
      </c>
    </row>
    <row r="504" spans="1:29" ht="15">
      <c r="A504" s="63" t="s">
        <v>353</v>
      </c>
      <c r="F504" s="76"/>
      <c r="AC504" s="62">
        <f t="shared" si="221"/>
        <v>0</v>
      </c>
    </row>
    <row r="505" spans="1:29">
      <c r="A505" s="66" t="s">
        <v>1093</v>
      </c>
      <c r="C505" s="58" t="s">
        <v>1074</v>
      </c>
      <c r="D505" s="58" t="s">
        <v>557</v>
      </c>
      <c r="E505" s="58" t="s">
        <v>1096</v>
      </c>
      <c r="F505" s="73">
        <f>VLOOKUP(C505,'Functional Assignment'!$C$2:$AP$780,'Functional Assignment'!$AA$2,)</f>
        <v>315900.35665521439</v>
      </c>
      <c r="G505" s="73">
        <f t="shared" ref="G505:Z505" si="242">IF(VLOOKUP($E505,$D$6:$AN$1131,3,)=0,0,(VLOOKUP($E505,$D$6:$AN$1131,G$2,)/VLOOKUP($E505,$D$6:$AN$1131,3,))*$F505)</f>
        <v>221100.57173531046</v>
      </c>
      <c r="H505" s="73">
        <f t="shared" si="242"/>
        <v>65004.837208806814</v>
      </c>
      <c r="I505" s="73">
        <f t="shared" si="242"/>
        <v>757.42763799489774</v>
      </c>
      <c r="J505" s="73">
        <f t="shared" si="242"/>
        <v>2530.5324306928078</v>
      </c>
      <c r="K505" s="73">
        <f t="shared" si="242"/>
        <v>16762.470149685694</v>
      </c>
      <c r="L505" s="73">
        <f t="shared" si="242"/>
        <v>0</v>
      </c>
      <c r="M505" s="73">
        <f t="shared" si="242"/>
        <v>0</v>
      </c>
      <c r="N505" s="73">
        <f t="shared" si="242"/>
        <v>3962.5735454866244</v>
      </c>
      <c r="O505" s="73">
        <f t="shared" si="242"/>
        <v>1815.535339354044</v>
      </c>
      <c r="P505" s="73">
        <f t="shared" si="242"/>
        <v>3241.5450999949512</v>
      </c>
      <c r="Q505" s="73">
        <f t="shared" si="242"/>
        <v>37.559938819778431</v>
      </c>
      <c r="R505" s="73">
        <f t="shared" si="242"/>
        <v>37.559938819778431</v>
      </c>
      <c r="S505" s="73">
        <f t="shared" si="242"/>
        <v>0</v>
      </c>
      <c r="T505" s="73">
        <f t="shared" si="242"/>
        <v>100.19411120655541</v>
      </c>
      <c r="U505" s="73">
        <f t="shared" si="242"/>
        <v>549.54951904201607</v>
      </c>
      <c r="V505" s="73">
        <f t="shared" si="242"/>
        <v>0</v>
      </c>
      <c r="W505" s="73">
        <f t="shared" si="242"/>
        <v>0</v>
      </c>
      <c r="X505" s="60">
        <f t="shared" si="242"/>
        <v>0</v>
      </c>
      <c r="Y505" s="60">
        <f t="shared" si="242"/>
        <v>0</v>
      </c>
      <c r="Z505" s="60">
        <f t="shared" si="242"/>
        <v>0</v>
      </c>
      <c r="AA505" s="62">
        <f>SUM(G505:Z505)</f>
        <v>315900.35665521439</v>
      </c>
      <c r="AB505" s="56" t="str">
        <f>IF(ABS(F505-AA505)&lt;0.01,"ok","err")</f>
        <v>ok</v>
      </c>
      <c r="AC505" s="62">
        <f t="shared" si="221"/>
        <v>0</v>
      </c>
    </row>
    <row r="506" spans="1:29">
      <c r="F506" s="73"/>
      <c r="G506" s="73"/>
      <c r="H506" s="73"/>
      <c r="I506" s="73"/>
      <c r="J506" s="73"/>
      <c r="K506" s="73"/>
      <c r="L506" s="73"/>
      <c r="M506" s="73"/>
      <c r="N506" s="73"/>
      <c r="O506" s="73"/>
      <c r="P506" s="73"/>
      <c r="Q506" s="73"/>
      <c r="R506" s="73"/>
      <c r="S506" s="73"/>
      <c r="T506" s="73"/>
      <c r="U506" s="73"/>
      <c r="V506" s="73"/>
      <c r="W506" s="73"/>
      <c r="X506" s="60"/>
      <c r="Y506" s="60"/>
      <c r="Z506" s="60"/>
      <c r="AA506" s="62"/>
      <c r="AC506" s="62">
        <f t="shared" si="221"/>
        <v>0</v>
      </c>
    </row>
    <row r="507" spans="1:29" ht="15">
      <c r="A507" s="63" t="s">
        <v>371</v>
      </c>
      <c r="F507" s="76"/>
      <c r="AC507" s="62">
        <f t="shared" si="221"/>
        <v>0</v>
      </c>
    </row>
    <row r="508" spans="1:29">
      <c r="A508" s="66" t="s">
        <v>1093</v>
      </c>
      <c r="C508" s="58" t="s">
        <v>1074</v>
      </c>
      <c r="D508" s="58" t="s">
        <v>558</v>
      </c>
      <c r="E508" s="58" t="s">
        <v>1097</v>
      </c>
      <c r="F508" s="73">
        <f>VLOOKUP(C508,'Functional Assignment'!$C$2:$AP$780,'Functional Assignment'!$AB$2,)</f>
        <v>865590.31416392652</v>
      </c>
      <c r="G508" s="73">
        <f t="shared" ref="G508:Z508" si="243">IF(VLOOKUP($E508,$D$6:$AN$1131,3,)=0,0,(VLOOKUP($E508,$D$6:$AN$1131,G$2,)/VLOOKUP($E508,$D$6:$AN$1131,3,))*$F508)</f>
        <v>0</v>
      </c>
      <c r="H508" s="73">
        <f t="shared" si="243"/>
        <v>0</v>
      </c>
      <c r="I508" s="73">
        <f t="shared" si="243"/>
        <v>0</v>
      </c>
      <c r="J508" s="73">
        <f t="shared" si="243"/>
        <v>0</v>
      </c>
      <c r="K508" s="73">
        <f t="shared" si="243"/>
        <v>0</v>
      </c>
      <c r="L508" s="73">
        <f t="shared" si="243"/>
        <v>0</v>
      </c>
      <c r="M508" s="73">
        <f t="shared" si="243"/>
        <v>0</v>
      </c>
      <c r="N508" s="73">
        <f t="shared" si="243"/>
        <v>0</v>
      </c>
      <c r="O508" s="73">
        <f t="shared" si="243"/>
        <v>0</v>
      </c>
      <c r="P508" s="73">
        <f t="shared" si="243"/>
        <v>0</v>
      </c>
      <c r="Q508" s="73">
        <f t="shared" si="243"/>
        <v>0</v>
      </c>
      <c r="R508" s="73">
        <f t="shared" si="243"/>
        <v>0</v>
      </c>
      <c r="S508" s="73">
        <f t="shared" si="243"/>
        <v>865590.31416392652</v>
      </c>
      <c r="T508" s="73">
        <f t="shared" si="243"/>
        <v>0</v>
      </c>
      <c r="U508" s="73">
        <f t="shared" si="243"/>
        <v>0</v>
      </c>
      <c r="V508" s="73">
        <f t="shared" si="243"/>
        <v>0</v>
      </c>
      <c r="W508" s="73">
        <f t="shared" si="243"/>
        <v>0</v>
      </c>
      <c r="X508" s="60">
        <f t="shared" si="243"/>
        <v>0</v>
      </c>
      <c r="Y508" s="60">
        <f t="shared" si="243"/>
        <v>0</v>
      </c>
      <c r="Z508" s="60">
        <f t="shared" si="243"/>
        <v>0</v>
      </c>
      <c r="AA508" s="62">
        <f>SUM(G508:Z508)</f>
        <v>865590.31416392652</v>
      </c>
      <c r="AB508" s="56" t="str">
        <f>IF(ABS(F508-AA508)&lt;0.01,"ok","err")</f>
        <v>ok</v>
      </c>
      <c r="AC508" s="62">
        <f t="shared" si="221"/>
        <v>0</v>
      </c>
    </row>
    <row r="509" spans="1:29">
      <c r="F509" s="73"/>
      <c r="G509" s="73"/>
      <c r="H509" s="73"/>
      <c r="I509" s="73"/>
      <c r="J509" s="73"/>
      <c r="K509" s="73"/>
      <c r="L509" s="73"/>
      <c r="M509" s="73"/>
      <c r="N509" s="73"/>
      <c r="O509" s="73"/>
      <c r="P509" s="73"/>
      <c r="Q509" s="73"/>
      <c r="R509" s="73"/>
      <c r="S509" s="73"/>
      <c r="T509" s="73"/>
      <c r="U509" s="73"/>
      <c r="V509" s="73"/>
      <c r="W509" s="73"/>
      <c r="X509" s="60"/>
      <c r="Y509" s="60"/>
      <c r="Z509" s="60"/>
      <c r="AA509" s="62"/>
      <c r="AC509" s="62">
        <f t="shared" si="221"/>
        <v>0</v>
      </c>
    </row>
    <row r="510" spans="1:29" ht="15">
      <c r="A510" s="63" t="s">
        <v>1025</v>
      </c>
      <c r="F510" s="76"/>
      <c r="AC510" s="62">
        <f t="shared" si="221"/>
        <v>0</v>
      </c>
    </row>
    <row r="511" spans="1:29">
      <c r="A511" s="66" t="s">
        <v>1093</v>
      </c>
      <c r="C511" s="58" t="s">
        <v>1074</v>
      </c>
      <c r="D511" s="58" t="s">
        <v>559</v>
      </c>
      <c r="E511" s="58" t="s">
        <v>1098</v>
      </c>
      <c r="F511" s="73">
        <f>VLOOKUP(C511,'Functional Assignment'!$C$2:$AP$780,'Functional Assignment'!$AC$2,)</f>
        <v>0</v>
      </c>
      <c r="G511" s="73">
        <f t="shared" ref="G511:Z511" si="244">IF(VLOOKUP($E511,$D$6:$AN$1131,3,)=0,0,(VLOOKUP($E511,$D$6:$AN$1131,G$2,)/VLOOKUP($E511,$D$6:$AN$1131,3,))*$F511)</f>
        <v>0</v>
      </c>
      <c r="H511" s="73">
        <f t="shared" si="244"/>
        <v>0</v>
      </c>
      <c r="I511" s="73">
        <f t="shared" si="244"/>
        <v>0</v>
      </c>
      <c r="J511" s="73">
        <f t="shared" si="244"/>
        <v>0</v>
      </c>
      <c r="K511" s="73">
        <f t="shared" si="244"/>
        <v>0</v>
      </c>
      <c r="L511" s="73">
        <f t="shared" si="244"/>
        <v>0</v>
      </c>
      <c r="M511" s="73">
        <f t="shared" si="244"/>
        <v>0</v>
      </c>
      <c r="N511" s="73">
        <f t="shared" si="244"/>
        <v>0</v>
      </c>
      <c r="O511" s="73">
        <f t="shared" si="244"/>
        <v>0</v>
      </c>
      <c r="P511" s="73">
        <f t="shared" si="244"/>
        <v>0</v>
      </c>
      <c r="Q511" s="73">
        <f t="shared" si="244"/>
        <v>0</v>
      </c>
      <c r="R511" s="73">
        <f t="shared" si="244"/>
        <v>0</v>
      </c>
      <c r="S511" s="73">
        <f t="shared" si="244"/>
        <v>0</v>
      </c>
      <c r="T511" s="73">
        <f t="shared" si="244"/>
        <v>0</v>
      </c>
      <c r="U511" s="73">
        <f t="shared" si="244"/>
        <v>0</v>
      </c>
      <c r="V511" s="73">
        <f t="shared" si="244"/>
        <v>0</v>
      </c>
      <c r="W511" s="73">
        <f t="shared" si="244"/>
        <v>0</v>
      </c>
      <c r="X511" s="60">
        <f t="shared" si="244"/>
        <v>0</v>
      </c>
      <c r="Y511" s="60">
        <f t="shared" si="244"/>
        <v>0</v>
      </c>
      <c r="Z511" s="60">
        <f t="shared" si="244"/>
        <v>0</v>
      </c>
      <c r="AA511" s="62">
        <f>SUM(G511:Z511)</f>
        <v>0</v>
      </c>
      <c r="AB511" s="56" t="str">
        <f>IF(ABS(F511-AA511)&lt;0.01,"ok","err")</f>
        <v>ok</v>
      </c>
      <c r="AC511" s="62">
        <f t="shared" si="221"/>
        <v>0</v>
      </c>
    </row>
    <row r="512" spans="1:29">
      <c r="F512" s="73"/>
      <c r="G512" s="73"/>
      <c r="H512" s="73"/>
      <c r="I512" s="73"/>
      <c r="J512" s="73"/>
      <c r="K512" s="73"/>
      <c r="L512" s="73"/>
      <c r="M512" s="73"/>
      <c r="N512" s="73"/>
      <c r="O512" s="73"/>
      <c r="P512" s="73"/>
      <c r="Q512" s="73"/>
      <c r="R512" s="73"/>
      <c r="S512" s="73"/>
      <c r="T512" s="73"/>
      <c r="U512" s="73"/>
      <c r="V512" s="73"/>
      <c r="W512" s="73"/>
      <c r="X512" s="60"/>
      <c r="Y512" s="60"/>
      <c r="Z512" s="60"/>
      <c r="AA512" s="62"/>
      <c r="AC512" s="62">
        <f t="shared" si="221"/>
        <v>0</v>
      </c>
    </row>
    <row r="513" spans="1:29" ht="15">
      <c r="A513" s="63" t="s">
        <v>351</v>
      </c>
      <c r="F513" s="76"/>
      <c r="AC513" s="62">
        <f t="shared" si="221"/>
        <v>0</v>
      </c>
    </row>
    <row r="514" spans="1:29">
      <c r="A514" s="66" t="s">
        <v>1093</v>
      </c>
      <c r="C514" s="58" t="s">
        <v>1074</v>
      </c>
      <c r="D514" s="58" t="s">
        <v>560</v>
      </c>
      <c r="E514" s="58" t="s">
        <v>1098</v>
      </c>
      <c r="F514" s="73">
        <f>VLOOKUP(C514,'Functional Assignment'!$C$2:$AP$780,'Functional Assignment'!$AD$2,)</f>
        <v>0</v>
      </c>
      <c r="G514" s="73">
        <f t="shared" ref="G514:Z514" si="245">IF(VLOOKUP($E514,$D$6:$AN$1131,3,)=0,0,(VLOOKUP($E514,$D$6:$AN$1131,G$2,)/VLOOKUP($E514,$D$6:$AN$1131,3,))*$F514)</f>
        <v>0</v>
      </c>
      <c r="H514" s="73">
        <f t="shared" si="245"/>
        <v>0</v>
      </c>
      <c r="I514" s="73">
        <f t="shared" si="245"/>
        <v>0</v>
      </c>
      <c r="J514" s="73">
        <f t="shared" si="245"/>
        <v>0</v>
      </c>
      <c r="K514" s="73">
        <f t="shared" si="245"/>
        <v>0</v>
      </c>
      <c r="L514" s="73">
        <f t="shared" si="245"/>
        <v>0</v>
      </c>
      <c r="M514" s="73">
        <f t="shared" si="245"/>
        <v>0</v>
      </c>
      <c r="N514" s="73">
        <f t="shared" si="245"/>
        <v>0</v>
      </c>
      <c r="O514" s="73">
        <f t="shared" si="245"/>
        <v>0</v>
      </c>
      <c r="P514" s="73">
        <f t="shared" si="245"/>
        <v>0</v>
      </c>
      <c r="Q514" s="73">
        <f t="shared" si="245"/>
        <v>0</v>
      </c>
      <c r="R514" s="73">
        <f t="shared" si="245"/>
        <v>0</v>
      </c>
      <c r="S514" s="73">
        <f t="shared" si="245"/>
        <v>0</v>
      </c>
      <c r="T514" s="73">
        <f t="shared" si="245"/>
        <v>0</v>
      </c>
      <c r="U514" s="73">
        <f t="shared" si="245"/>
        <v>0</v>
      </c>
      <c r="V514" s="73">
        <f t="shared" si="245"/>
        <v>0</v>
      </c>
      <c r="W514" s="73">
        <f t="shared" si="245"/>
        <v>0</v>
      </c>
      <c r="X514" s="60">
        <f t="shared" si="245"/>
        <v>0</v>
      </c>
      <c r="Y514" s="60">
        <f t="shared" si="245"/>
        <v>0</v>
      </c>
      <c r="Z514" s="60">
        <f t="shared" si="245"/>
        <v>0</v>
      </c>
      <c r="AA514" s="62">
        <f>SUM(G514:Z514)</f>
        <v>0</v>
      </c>
      <c r="AB514" s="56" t="str">
        <f>IF(ABS(F514-AA514)&lt;0.01,"ok","err")</f>
        <v>ok</v>
      </c>
      <c r="AC514" s="62">
        <f t="shared" si="221"/>
        <v>0</v>
      </c>
    </row>
    <row r="515" spans="1:29">
      <c r="F515" s="73"/>
      <c r="G515" s="73"/>
      <c r="H515" s="73"/>
      <c r="I515" s="73"/>
      <c r="J515" s="73"/>
      <c r="K515" s="73"/>
      <c r="L515" s="73"/>
      <c r="M515" s="73"/>
      <c r="N515" s="73"/>
      <c r="O515" s="73"/>
      <c r="P515" s="73"/>
      <c r="Q515" s="73"/>
      <c r="R515" s="73"/>
      <c r="S515" s="73"/>
      <c r="T515" s="73"/>
      <c r="U515" s="73"/>
      <c r="V515" s="73"/>
      <c r="W515" s="73"/>
      <c r="X515" s="60"/>
      <c r="Y515" s="60"/>
      <c r="Z515" s="60"/>
      <c r="AA515" s="62"/>
      <c r="AC515" s="62">
        <f t="shared" si="221"/>
        <v>0</v>
      </c>
    </row>
    <row r="516" spans="1:29" ht="15">
      <c r="A516" s="63" t="s">
        <v>350</v>
      </c>
      <c r="F516" s="76"/>
      <c r="AC516" s="62">
        <f t="shared" si="221"/>
        <v>0</v>
      </c>
    </row>
    <row r="517" spans="1:29">
      <c r="A517" s="66" t="s">
        <v>1093</v>
      </c>
      <c r="C517" s="58" t="s">
        <v>1074</v>
      </c>
      <c r="D517" s="58" t="s">
        <v>561</v>
      </c>
      <c r="E517" s="58" t="s">
        <v>1099</v>
      </c>
      <c r="F517" s="73">
        <f>VLOOKUP(C517,'Functional Assignment'!$C$2:$AP$780,'Functional Assignment'!$AE$2,)</f>
        <v>0</v>
      </c>
      <c r="G517" s="73">
        <f t="shared" ref="G517:Z517" si="246">IF(VLOOKUP($E517,$D$6:$AN$1131,3,)=0,0,(VLOOKUP($E517,$D$6:$AN$1131,G$2,)/VLOOKUP($E517,$D$6:$AN$1131,3,))*$F517)</f>
        <v>0</v>
      </c>
      <c r="H517" s="73">
        <f t="shared" si="246"/>
        <v>0</v>
      </c>
      <c r="I517" s="73">
        <f t="shared" si="246"/>
        <v>0</v>
      </c>
      <c r="J517" s="73">
        <f t="shared" si="246"/>
        <v>0</v>
      </c>
      <c r="K517" s="73">
        <f t="shared" si="246"/>
        <v>0</v>
      </c>
      <c r="L517" s="73">
        <f t="shared" si="246"/>
        <v>0</v>
      </c>
      <c r="M517" s="73">
        <f t="shared" si="246"/>
        <v>0</v>
      </c>
      <c r="N517" s="73">
        <f t="shared" si="246"/>
        <v>0</v>
      </c>
      <c r="O517" s="73">
        <f t="shared" si="246"/>
        <v>0</v>
      </c>
      <c r="P517" s="73">
        <f t="shared" si="246"/>
        <v>0</v>
      </c>
      <c r="Q517" s="73">
        <f t="shared" si="246"/>
        <v>0</v>
      </c>
      <c r="R517" s="73">
        <f t="shared" si="246"/>
        <v>0</v>
      </c>
      <c r="S517" s="73">
        <f t="shared" si="246"/>
        <v>0</v>
      </c>
      <c r="T517" s="73">
        <f t="shared" si="246"/>
        <v>0</v>
      </c>
      <c r="U517" s="73">
        <f t="shared" si="246"/>
        <v>0</v>
      </c>
      <c r="V517" s="73">
        <f t="shared" si="246"/>
        <v>0</v>
      </c>
      <c r="W517" s="73">
        <f t="shared" si="246"/>
        <v>0</v>
      </c>
      <c r="X517" s="60">
        <f t="shared" si="246"/>
        <v>0</v>
      </c>
      <c r="Y517" s="60">
        <f t="shared" si="246"/>
        <v>0</v>
      </c>
      <c r="Z517" s="60">
        <f t="shared" si="246"/>
        <v>0</v>
      </c>
      <c r="AA517" s="62">
        <f>SUM(G517:Z517)</f>
        <v>0</v>
      </c>
      <c r="AB517" s="56" t="str">
        <f>IF(ABS(F517-AA517)&lt;0.01,"ok","err")</f>
        <v>ok</v>
      </c>
      <c r="AC517" s="62">
        <f t="shared" si="221"/>
        <v>0</v>
      </c>
    </row>
    <row r="518" spans="1:29">
      <c r="F518" s="73"/>
      <c r="G518" s="73"/>
      <c r="H518" s="73"/>
      <c r="I518" s="73"/>
      <c r="J518" s="73"/>
      <c r="K518" s="73"/>
      <c r="L518" s="73"/>
      <c r="M518" s="73"/>
      <c r="N518" s="73"/>
      <c r="O518" s="73"/>
      <c r="P518" s="73"/>
      <c r="Q518" s="73"/>
      <c r="R518" s="73"/>
      <c r="S518" s="73"/>
      <c r="T518" s="73"/>
      <c r="U518" s="73"/>
      <c r="V518" s="73"/>
      <c r="W518" s="73"/>
      <c r="X518" s="60"/>
      <c r="Y518" s="60"/>
      <c r="Z518" s="60"/>
      <c r="AA518" s="62"/>
      <c r="AC518" s="62">
        <f t="shared" si="221"/>
        <v>0</v>
      </c>
    </row>
    <row r="519" spans="1:29">
      <c r="A519" s="58" t="s">
        <v>922</v>
      </c>
      <c r="D519" s="58" t="s">
        <v>1109</v>
      </c>
      <c r="F519" s="73">
        <f>F474+F480+F483+F486+F494+F499+F502+F505+F508+F511+F514+F517</f>
        <v>32529208.918825753</v>
      </c>
      <c r="G519" s="73">
        <f t="shared" ref="G519:Z519" si="247">G474+G480+G483+G486+G494+G499+G502+G505+G508+G511+G514+G517</f>
        <v>16864664.923233185</v>
      </c>
      <c r="H519" s="73">
        <f t="shared" si="247"/>
        <v>3787830.0738551281</v>
      </c>
      <c r="I519" s="73">
        <f t="shared" si="247"/>
        <v>291987.60674109432</v>
      </c>
      <c r="J519" s="73">
        <f t="shared" si="247"/>
        <v>293549.90608506044</v>
      </c>
      <c r="K519" s="73">
        <f t="shared" si="247"/>
        <v>3452818.9419008656</v>
      </c>
      <c r="L519" s="73">
        <f t="shared" si="247"/>
        <v>0</v>
      </c>
      <c r="M519" s="73">
        <f t="shared" si="247"/>
        <v>0</v>
      </c>
      <c r="N519" s="73">
        <f t="shared" si="247"/>
        <v>3050768.3969187238</v>
      </c>
      <c r="O519" s="73">
        <f>O474+O480+O483+O486+O494+O499+O502+O505+O508+O511+O514+O517</f>
        <v>1947288.1941352265</v>
      </c>
      <c r="P519" s="73">
        <f t="shared" si="247"/>
        <v>1509543.3105296309</v>
      </c>
      <c r="Q519" s="73">
        <f t="shared" si="247"/>
        <v>195031.28913122276</v>
      </c>
      <c r="R519" s="73">
        <f t="shared" si="247"/>
        <v>89036.328567508535</v>
      </c>
      <c r="S519" s="73">
        <f t="shared" si="247"/>
        <v>1038903.1101037905</v>
      </c>
      <c r="T519" s="73">
        <f t="shared" si="247"/>
        <v>2431.3876984411613</v>
      </c>
      <c r="U519" s="73">
        <f t="shared" si="247"/>
        <v>5355.4499258931783</v>
      </c>
      <c r="V519" s="73">
        <f t="shared" si="247"/>
        <v>0</v>
      </c>
      <c r="W519" s="73">
        <f t="shared" si="247"/>
        <v>0</v>
      </c>
      <c r="X519" s="60">
        <f t="shared" si="247"/>
        <v>0</v>
      </c>
      <c r="Y519" s="60">
        <f t="shared" si="247"/>
        <v>0</v>
      </c>
      <c r="Z519" s="60">
        <f t="shared" si="247"/>
        <v>0</v>
      </c>
      <c r="AA519" s="62">
        <f>SUM(G519:Z519)</f>
        <v>32529208.918825768</v>
      </c>
      <c r="AB519" s="56" t="str">
        <f>IF(ABS(F519-AA519)&lt;0.01,"ok","err")</f>
        <v>ok</v>
      </c>
      <c r="AC519" s="62">
        <f t="shared" si="221"/>
        <v>0</v>
      </c>
    </row>
    <row r="520" spans="1:29">
      <c r="F520" s="73"/>
      <c r="G520" s="73"/>
      <c r="H520" s="73"/>
      <c r="I520" s="73"/>
      <c r="J520" s="73"/>
      <c r="K520" s="73"/>
      <c r="L520" s="73"/>
      <c r="M520" s="73"/>
      <c r="N520" s="73"/>
      <c r="O520" s="73"/>
      <c r="P520" s="73"/>
      <c r="Q520" s="73"/>
      <c r="R520" s="73"/>
      <c r="S520" s="73"/>
      <c r="T520" s="73"/>
      <c r="U520" s="73"/>
      <c r="V520" s="73"/>
      <c r="W520" s="73"/>
      <c r="X520" s="60"/>
      <c r="Y520" s="60"/>
      <c r="Z520" s="60"/>
      <c r="AA520" s="62"/>
      <c r="AC520" s="62">
        <f t="shared" si="221"/>
        <v>0</v>
      </c>
    </row>
    <row r="521" spans="1:29">
      <c r="AC521" s="62">
        <f t="shared" si="221"/>
        <v>0</v>
      </c>
    </row>
    <row r="522" spans="1:29" ht="15">
      <c r="A522" s="63" t="s">
        <v>637</v>
      </c>
      <c r="AC522" s="62">
        <f t="shared" si="221"/>
        <v>0</v>
      </c>
    </row>
    <row r="523" spans="1:29">
      <c r="AC523" s="62">
        <f t="shared" si="221"/>
        <v>0</v>
      </c>
    </row>
    <row r="524" spans="1:29" ht="15">
      <c r="A524" s="63" t="s">
        <v>364</v>
      </c>
      <c r="AC524" s="62">
        <f t="shared" si="221"/>
        <v>0</v>
      </c>
    </row>
    <row r="525" spans="1:29">
      <c r="A525" s="66" t="s">
        <v>359</v>
      </c>
      <c r="C525" s="58" t="s">
        <v>533</v>
      </c>
      <c r="D525" s="58" t="s">
        <v>562</v>
      </c>
      <c r="E525" s="58" t="s">
        <v>869</v>
      </c>
      <c r="F525" s="73">
        <f>VLOOKUP(C525,'Functional Assignment'!$C$2:$AP$780,'Functional Assignment'!$H$2,)</f>
        <v>-193847.67227717277</v>
      </c>
      <c r="G525" s="73">
        <f t="shared" ref="G525:P530" si="248">IF(VLOOKUP($E525,$D$6:$AN$1131,3,)=0,0,(VLOOKUP($E525,$D$6:$AN$1131,G$2,)/VLOOKUP($E525,$D$6:$AN$1131,3,))*$F525)</f>
        <v>-87442.918466202507</v>
      </c>
      <c r="H525" s="73">
        <f t="shared" si="248"/>
        <v>-22093.243782543781</v>
      </c>
      <c r="I525" s="73">
        <f t="shared" si="248"/>
        <v>-2000.3505910026145</v>
      </c>
      <c r="J525" s="73">
        <f t="shared" si="248"/>
        <v>-2235.1958322195046</v>
      </c>
      <c r="K525" s="73">
        <f t="shared" si="248"/>
        <v>-26375.901381646087</v>
      </c>
      <c r="L525" s="73">
        <f t="shared" si="248"/>
        <v>0</v>
      </c>
      <c r="M525" s="73">
        <f t="shared" si="248"/>
        <v>0</v>
      </c>
      <c r="N525" s="73">
        <f t="shared" si="248"/>
        <v>-23379.609521306684</v>
      </c>
      <c r="O525" s="73">
        <f t="shared" si="248"/>
        <v>-14823.002268484268</v>
      </c>
      <c r="P525" s="73">
        <f t="shared" si="248"/>
        <v>-13250.891223246144</v>
      </c>
      <c r="Q525" s="73">
        <f t="shared" ref="Q525:Z530" si="249">IF(VLOOKUP($E525,$D$6:$AN$1131,3,)=0,0,(VLOOKUP($E525,$D$6:$AN$1131,Q$2,)/VLOOKUP($E525,$D$6:$AN$1131,3,))*$F525)</f>
        <v>-1514.5737740231039</v>
      </c>
      <c r="R525" s="73">
        <f t="shared" si="249"/>
        <v>-654.28957027150977</v>
      </c>
      <c r="S525" s="73">
        <f t="shared" si="249"/>
        <v>-46.700696572476389</v>
      </c>
      <c r="T525" s="73">
        <f t="shared" si="249"/>
        <v>-1.5108623654513857</v>
      </c>
      <c r="U525" s="73">
        <f t="shared" si="249"/>
        <v>-29.484307288842146</v>
      </c>
      <c r="V525" s="73">
        <f t="shared" si="249"/>
        <v>0</v>
      </c>
      <c r="W525" s="73">
        <f t="shared" si="249"/>
        <v>0</v>
      </c>
      <c r="X525" s="60">
        <f t="shared" si="249"/>
        <v>0</v>
      </c>
      <c r="Y525" s="60">
        <f t="shared" si="249"/>
        <v>0</v>
      </c>
      <c r="Z525" s="60">
        <f t="shared" si="249"/>
        <v>0</v>
      </c>
      <c r="AA525" s="62">
        <f t="shared" ref="AA525:AA531" si="250">SUM(G525:Z525)</f>
        <v>-193847.67227717294</v>
      </c>
      <c r="AB525" s="56" t="str">
        <f t="shared" ref="AB525:AB531" si="251">IF(ABS(F525-AA525)&lt;0.01,"ok","err")</f>
        <v>ok</v>
      </c>
      <c r="AC525" s="62">
        <f t="shared" si="221"/>
        <v>0</v>
      </c>
    </row>
    <row r="526" spans="1:29">
      <c r="A526" s="66" t="s">
        <v>1202</v>
      </c>
      <c r="C526" s="58" t="s">
        <v>533</v>
      </c>
      <c r="D526" s="58" t="s">
        <v>563</v>
      </c>
      <c r="E526" s="58" t="s">
        <v>188</v>
      </c>
      <c r="F526" s="76">
        <f>VLOOKUP(C526,'Functional Assignment'!$C$2:$AP$780,'Functional Assignment'!$I$2,)</f>
        <v>-203067.70616745905</v>
      </c>
      <c r="G526" s="76">
        <f t="shared" si="248"/>
        <v>-91601.991733644929</v>
      </c>
      <c r="H526" s="76">
        <f t="shared" si="248"/>
        <v>-23144.071239115714</v>
      </c>
      <c r="I526" s="76">
        <f t="shared" si="248"/>
        <v>-2095.4938549110261</v>
      </c>
      <c r="J526" s="76">
        <f t="shared" si="248"/>
        <v>-2341.5091094561963</v>
      </c>
      <c r="K526" s="76">
        <f t="shared" si="248"/>
        <v>-27630.426142087395</v>
      </c>
      <c r="L526" s="76">
        <f t="shared" si="248"/>
        <v>0</v>
      </c>
      <c r="M526" s="76">
        <f t="shared" si="248"/>
        <v>0</v>
      </c>
      <c r="N526" s="76">
        <f t="shared" si="248"/>
        <v>-24491.62077011801</v>
      </c>
      <c r="O526" s="76">
        <f t="shared" si="248"/>
        <v>-15528.033088125991</v>
      </c>
      <c r="P526" s="76">
        <f t="shared" si="248"/>
        <v>-13881.147262535265</v>
      </c>
      <c r="Q526" s="76">
        <f t="shared" si="249"/>
        <v>-1586.6118922103824</v>
      </c>
      <c r="R526" s="76">
        <f t="shared" si="249"/>
        <v>-685.4097376745957</v>
      </c>
      <c r="S526" s="76">
        <f t="shared" si="249"/>
        <v>-48.921935548627431</v>
      </c>
      <c r="T526" s="76">
        <f t="shared" si="249"/>
        <v>-1.5827239568204159</v>
      </c>
      <c r="U526" s="76">
        <f t="shared" si="249"/>
        <v>-30.886678074321789</v>
      </c>
      <c r="V526" s="76">
        <f t="shared" si="249"/>
        <v>0</v>
      </c>
      <c r="W526" s="76">
        <f t="shared" si="249"/>
        <v>0</v>
      </c>
      <c r="X526" s="61">
        <f t="shared" si="249"/>
        <v>0</v>
      </c>
      <c r="Y526" s="61">
        <f t="shared" si="249"/>
        <v>0</v>
      </c>
      <c r="Z526" s="61">
        <f t="shared" si="249"/>
        <v>0</v>
      </c>
      <c r="AA526" s="61">
        <f t="shared" si="250"/>
        <v>-203067.70616745926</v>
      </c>
      <c r="AB526" s="56" t="str">
        <f t="shared" si="251"/>
        <v>ok</v>
      </c>
      <c r="AC526" s="62">
        <f t="shared" si="221"/>
        <v>0</v>
      </c>
    </row>
    <row r="527" spans="1:29">
      <c r="A527" s="66" t="s">
        <v>1203</v>
      </c>
      <c r="C527" s="58" t="s">
        <v>533</v>
      </c>
      <c r="D527" s="58" t="s">
        <v>564</v>
      </c>
      <c r="E527" s="58" t="s">
        <v>191</v>
      </c>
      <c r="F527" s="76">
        <f>VLOOKUP(C527,'Functional Assignment'!$C$2:$AP$780,'Functional Assignment'!$J$2,)</f>
        <v>-166920.96972115582</v>
      </c>
      <c r="G527" s="76">
        <f t="shared" si="248"/>
        <v>-75296.528321249789</v>
      </c>
      <c r="H527" s="76">
        <f t="shared" si="248"/>
        <v>-19024.348516267317</v>
      </c>
      <c r="I527" s="76">
        <f t="shared" si="248"/>
        <v>-1722.4888826883439</v>
      </c>
      <c r="J527" s="76">
        <f t="shared" si="248"/>
        <v>-1924.7125923559593</v>
      </c>
      <c r="K527" s="76">
        <f t="shared" si="248"/>
        <v>-22712.11711842873</v>
      </c>
      <c r="L527" s="76">
        <f t="shared" si="248"/>
        <v>0</v>
      </c>
      <c r="M527" s="76">
        <f t="shared" si="248"/>
        <v>0</v>
      </c>
      <c r="N527" s="76">
        <f t="shared" si="248"/>
        <v>-20132.02968678638</v>
      </c>
      <c r="O527" s="76">
        <f t="shared" si="248"/>
        <v>-12763.990837591569</v>
      </c>
      <c r="P527" s="76">
        <f t="shared" si="248"/>
        <v>-11410.256242288981</v>
      </c>
      <c r="Q527" s="76">
        <f t="shared" si="249"/>
        <v>-1304.1896253088939</v>
      </c>
      <c r="R527" s="76">
        <f t="shared" si="249"/>
        <v>-563.40449315273872</v>
      </c>
      <c r="S527" s="76">
        <f t="shared" si="249"/>
        <v>-40.21366605519556</v>
      </c>
      <c r="T527" s="76">
        <f t="shared" si="249"/>
        <v>-1.3009937555285398</v>
      </c>
      <c r="U527" s="76">
        <f t="shared" si="249"/>
        <v>-25.388745226576695</v>
      </c>
      <c r="V527" s="76">
        <f t="shared" si="249"/>
        <v>0</v>
      </c>
      <c r="W527" s="76">
        <f t="shared" si="249"/>
        <v>0</v>
      </c>
      <c r="X527" s="61">
        <f t="shared" si="249"/>
        <v>0</v>
      </c>
      <c r="Y527" s="61">
        <f t="shared" si="249"/>
        <v>0</v>
      </c>
      <c r="Z527" s="61">
        <f t="shared" si="249"/>
        <v>0</v>
      </c>
      <c r="AA527" s="61">
        <f t="shared" si="250"/>
        <v>-166920.969721156</v>
      </c>
      <c r="AB527" s="56" t="str">
        <f t="shared" si="251"/>
        <v>ok</v>
      </c>
      <c r="AC527" s="62">
        <f t="shared" si="221"/>
        <v>0</v>
      </c>
    </row>
    <row r="528" spans="1:29">
      <c r="A528" s="66" t="s">
        <v>1204</v>
      </c>
      <c r="C528" s="58" t="s">
        <v>533</v>
      </c>
      <c r="D528" s="58" t="s">
        <v>565</v>
      </c>
      <c r="E528" s="58" t="s">
        <v>1091</v>
      </c>
      <c r="F528" s="76">
        <f>VLOOKUP(C528,'Functional Assignment'!$C$2:$AP$780,'Functional Assignment'!$K$2,)</f>
        <v>0</v>
      </c>
      <c r="G528" s="76">
        <f t="shared" si="248"/>
        <v>0</v>
      </c>
      <c r="H528" s="76">
        <f t="shared" si="248"/>
        <v>0</v>
      </c>
      <c r="I528" s="76">
        <f t="shared" si="248"/>
        <v>0</v>
      </c>
      <c r="J528" s="76">
        <f t="shared" si="248"/>
        <v>0</v>
      </c>
      <c r="K528" s="76">
        <f t="shared" si="248"/>
        <v>0</v>
      </c>
      <c r="L528" s="76">
        <f t="shared" si="248"/>
        <v>0</v>
      </c>
      <c r="M528" s="76">
        <f t="shared" si="248"/>
        <v>0</v>
      </c>
      <c r="N528" s="76">
        <f t="shared" si="248"/>
        <v>0</v>
      </c>
      <c r="O528" s="76">
        <f t="shared" si="248"/>
        <v>0</v>
      </c>
      <c r="P528" s="76">
        <f t="shared" si="248"/>
        <v>0</v>
      </c>
      <c r="Q528" s="76">
        <f t="shared" si="249"/>
        <v>0</v>
      </c>
      <c r="R528" s="76">
        <f t="shared" si="249"/>
        <v>0</v>
      </c>
      <c r="S528" s="76">
        <f t="shared" si="249"/>
        <v>0</v>
      </c>
      <c r="T528" s="76">
        <f t="shared" si="249"/>
        <v>0</v>
      </c>
      <c r="U528" s="76">
        <f t="shared" si="249"/>
        <v>0</v>
      </c>
      <c r="V528" s="76">
        <f t="shared" si="249"/>
        <v>0</v>
      </c>
      <c r="W528" s="76">
        <f t="shared" si="249"/>
        <v>0</v>
      </c>
      <c r="X528" s="61">
        <f t="shared" si="249"/>
        <v>0</v>
      </c>
      <c r="Y528" s="61">
        <f t="shared" si="249"/>
        <v>0</v>
      </c>
      <c r="Z528" s="61">
        <f t="shared" si="249"/>
        <v>0</v>
      </c>
      <c r="AA528" s="61">
        <f t="shared" si="250"/>
        <v>0</v>
      </c>
      <c r="AB528" s="56" t="str">
        <f t="shared" si="251"/>
        <v>ok</v>
      </c>
      <c r="AC528" s="62">
        <f t="shared" si="221"/>
        <v>0</v>
      </c>
    </row>
    <row r="529" spans="1:29">
      <c r="A529" s="66" t="s">
        <v>1205</v>
      </c>
      <c r="C529" s="58" t="s">
        <v>533</v>
      </c>
      <c r="D529" s="58" t="s">
        <v>566</v>
      </c>
      <c r="E529" s="58" t="s">
        <v>1091</v>
      </c>
      <c r="F529" s="76">
        <f>VLOOKUP(C529,'Functional Assignment'!$C$2:$AP$780,'Functional Assignment'!$L$2,)</f>
        <v>0</v>
      </c>
      <c r="G529" s="76">
        <f t="shared" si="248"/>
        <v>0</v>
      </c>
      <c r="H529" s="76">
        <f t="shared" si="248"/>
        <v>0</v>
      </c>
      <c r="I529" s="76">
        <f t="shared" si="248"/>
        <v>0</v>
      </c>
      <c r="J529" s="76">
        <f t="shared" si="248"/>
        <v>0</v>
      </c>
      <c r="K529" s="76">
        <f t="shared" si="248"/>
        <v>0</v>
      </c>
      <c r="L529" s="76">
        <f t="shared" si="248"/>
        <v>0</v>
      </c>
      <c r="M529" s="76">
        <f t="shared" si="248"/>
        <v>0</v>
      </c>
      <c r="N529" s="76">
        <f t="shared" si="248"/>
        <v>0</v>
      </c>
      <c r="O529" s="76">
        <f t="shared" si="248"/>
        <v>0</v>
      </c>
      <c r="P529" s="76">
        <f t="shared" si="248"/>
        <v>0</v>
      </c>
      <c r="Q529" s="76">
        <f t="shared" si="249"/>
        <v>0</v>
      </c>
      <c r="R529" s="76">
        <f t="shared" si="249"/>
        <v>0</v>
      </c>
      <c r="S529" s="76">
        <f t="shared" si="249"/>
        <v>0</v>
      </c>
      <c r="T529" s="76">
        <f t="shared" si="249"/>
        <v>0</v>
      </c>
      <c r="U529" s="76">
        <f t="shared" si="249"/>
        <v>0</v>
      </c>
      <c r="V529" s="76">
        <f t="shared" si="249"/>
        <v>0</v>
      </c>
      <c r="W529" s="76">
        <f t="shared" si="249"/>
        <v>0</v>
      </c>
      <c r="X529" s="61">
        <f t="shared" si="249"/>
        <v>0</v>
      </c>
      <c r="Y529" s="61">
        <f t="shared" si="249"/>
        <v>0</v>
      </c>
      <c r="Z529" s="61">
        <f t="shared" si="249"/>
        <v>0</v>
      </c>
      <c r="AA529" s="61">
        <f t="shared" si="250"/>
        <v>0</v>
      </c>
      <c r="AB529" s="56" t="str">
        <f t="shared" si="251"/>
        <v>ok</v>
      </c>
      <c r="AC529" s="62">
        <f t="shared" si="221"/>
        <v>0</v>
      </c>
    </row>
    <row r="530" spans="1:29">
      <c r="A530" s="66" t="s">
        <v>1205</v>
      </c>
      <c r="C530" s="58" t="s">
        <v>533</v>
      </c>
      <c r="D530" s="58" t="s">
        <v>567</v>
      </c>
      <c r="E530" s="58" t="s">
        <v>1091</v>
      </c>
      <c r="F530" s="76">
        <f>VLOOKUP(C530,'Functional Assignment'!$C$2:$AP$780,'Functional Assignment'!$M$2,)</f>
        <v>0</v>
      </c>
      <c r="G530" s="76">
        <f t="shared" si="248"/>
        <v>0</v>
      </c>
      <c r="H530" s="76">
        <f t="shared" si="248"/>
        <v>0</v>
      </c>
      <c r="I530" s="76">
        <f t="shared" si="248"/>
        <v>0</v>
      </c>
      <c r="J530" s="76">
        <f t="shared" si="248"/>
        <v>0</v>
      </c>
      <c r="K530" s="76">
        <f t="shared" si="248"/>
        <v>0</v>
      </c>
      <c r="L530" s="76">
        <f t="shared" si="248"/>
        <v>0</v>
      </c>
      <c r="M530" s="76">
        <f t="shared" si="248"/>
        <v>0</v>
      </c>
      <c r="N530" s="76">
        <f t="shared" si="248"/>
        <v>0</v>
      </c>
      <c r="O530" s="76">
        <f t="shared" si="248"/>
        <v>0</v>
      </c>
      <c r="P530" s="76">
        <f t="shared" si="248"/>
        <v>0</v>
      </c>
      <c r="Q530" s="76">
        <f t="shared" si="249"/>
        <v>0</v>
      </c>
      <c r="R530" s="76">
        <f t="shared" si="249"/>
        <v>0</v>
      </c>
      <c r="S530" s="76">
        <f t="shared" si="249"/>
        <v>0</v>
      </c>
      <c r="T530" s="76">
        <f t="shared" si="249"/>
        <v>0</v>
      </c>
      <c r="U530" s="76">
        <f t="shared" si="249"/>
        <v>0</v>
      </c>
      <c r="V530" s="76">
        <f t="shared" si="249"/>
        <v>0</v>
      </c>
      <c r="W530" s="76">
        <f t="shared" si="249"/>
        <v>0</v>
      </c>
      <c r="X530" s="61">
        <f t="shared" si="249"/>
        <v>0</v>
      </c>
      <c r="Y530" s="61">
        <f t="shared" si="249"/>
        <v>0</v>
      </c>
      <c r="Z530" s="61">
        <f t="shared" si="249"/>
        <v>0</v>
      </c>
      <c r="AA530" s="61">
        <f t="shared" si="250"/>
        <v>0</v>
      </c>
      <c r="AB530" s="56" t="str">
        <f t="shared" si="251"/>
        <v>ok</v>
      </c>
      <c r="AC530" s="62">
        <f t="shared" ref="AC530:AC593" si="252">AA530-F530</f>
        <v>0</v>
      </c>
    </row>
    <row r="531" spans="1:29">
      <c r="A531" s="58" t="s">
        <v>387</v>
      </c>
      <c r="D531" s="58" t="s">
        <v>1110</v>
      </c>
      <c r="F531" s="73">
        <f>SUM(F525:F530)</f>
        <v>-563836.34816578764</v>
      </c>
      <c r="G531" s="73">
        <f t="shared" ref="G531:P531" si="253">SUM(G525:G530)</f>
        <v>-254341.43852109721</v>
      </c>
      <c r="H531" s="73">
        <f t="shared" si="253"/>
        <v>-64261.663537926812</v>
      </c>
      <c r="I531" s="73">
        <f t="shared" si="253"/>
        <v>-5818.3333286019842</v>
      </c>
      <c r="J531" s="73">
        <f t="shared" si="253"/>
        <v>-6501.4175340316597</v>
      </c>
      <c r="K531" s="73">
        <f t="shared" si="253"/>
        <v>-76718.444642162212</v>
      </c>
      <c r="L531" s="73">
        <f t="shared" si="253"/>
        <v>0</v>
      </c>
      <c r="M531" s="73">
        <f t="shared" si="253"/>
        <v>0</v>
      </c>
      <c r="N531" s="73">
        <f t="shared" si="253"/>
        <v>-68003.259978211077</v>
      </c>
      <c r="O531" s="73">
        <f>SUM(O525:O530)</f>
        <v>-43115.026194201826</v>
      </c>
      <c r="P531" s="73">
        <f t="shared" si="253"/>
        <v>-38542.294728070388</v>
      </c>
      <c r="Q531" s="73">
        <f t="shared" ref="Q531:W531" si="254">SUM(Q525:Q530)</f>
        <v>-4405.3752915423802</v>
      </c>
      <c r="R531" s="73">
        <f t="shared" si="254"/>
        <v>-1903.1038010988441</v>
      </c>
      <c r="S531" s="73">
        <f t="shared" si="254"/>
        <v>-135.83629817629938</v>
      </c>
      <c r="T531" s="73">
        <f t="shared" si="254"/>
        <v>-4.3945800778003417</v>
      </c>
      <c r="U531" s="73">
        <f t="shared" si="254"/>
        <v>-85.759730589740627</v>
      </c>
      <c r="V531" s="73">
        <f t="shared" si="254"/>
        <v>0</v>
      </c>
      <c r="W531" s="73">
        <f t="shared" si="254"/>
        <v>0</v>
      </c>
      <c r="X531" s="60">
        <f>SUM(X525:X530)</f>
        <v>0</v>
      </c>
      <c r="Y531" s="60">
        <f>SUM(Y525:Y530)</f>
        <v>0</v>
      </c>
      <c r="Z531" s="60">
        <f>SUM(Z525:Z530)</f>
        <v>0</v>
      </c>
      <c r="AA531" s="62">
        <f t="shared" si="250"/>
        <v>-563836.34816578834</v>
      </c>
      <c r="AB531" s="56" t="str">
        <f t="shared" si="251"/>
        <v>ok</v>
      </c>
      <c r="AC531" s="62">
        <f t="shared" si="252"/>
        <v>0</v>
      </c>
    </row>
    <row r="532" spans="1:29">
      <c r="F532" s="76"/>
      <c r="G532" s="76"/>
      <c r="AC532" s="62">
        <f t="shared" si="252"/>
        <v>0</v>
      </c>
    </row>
    <row r="533" spans="1:29" ht="15">
      <c r="A533" s="63" t="s">
        <v>1131</v>
      </c>
      <c r="F533" s="76"/>
      <c r="G533" s="76"/>
      <c r="AC533" s="62">
        <f t="shared" si="252"/>
        <v>0</v>
      </c>
    </row>
    <row r="534" spans="1:29">
      <c r="A534" s="66" t="s">
        <v>1307</v>
      </c>
      <c r="C534" s="58" t="s">
        <v>533</v>
      </c>
      <c r="D534" s="58" t="s">
        <v>568</v>
      </c>
      <c r="E534" s="58" t="s">
        <v>1311</v>
      </c>
      <c r="F534" s="73">
        <f>VLOOKUP(C534,'Functional Assignment'!$C$2:$AP$780,'Functional Assignment'!$N$2,)</f>
        <v>-106787.72830435807</v>
      </c>
      <c r="G534" s="73">
        <f t="shared" ref="G534:P536" si="255">IF(VLOOKUP($E534,$D$6:$AN$1131,3,)=0,0,(VLOOKUP($E534,$D$6:$AN$1131,G$2,)/VLOOKUP($E534,$D$6:$AN$1131,3,))*$F534)</f>
        <v>-47455.174664828104</v>
      </c>
      <c r="H534" s="73">
        <f t="shared" si="255"/>
        <v>-13659.839930579874</v>
      </c>
      <c r="I534" s="73">
        <f t="shared" si="255"/>
        <v>-1411.0349434722114</v>
      </c>
      <c r="J534" s="73">
        <f t="shared" si="255"/>
        <v>-1213.6887391653304</v>
      </c>
      <c r="K534" s="73">
        <f t="shared" si="255"/>
        <v>-12727.60354840077</v>
      </c>
      <c r="L534" s="73">
        <f t="shared" si="255"/>
        <v>0</v>
      </c>
      <c r="M534" s="73">
        <f t="shared" si="255"/>
        <v>0</v>
      </c>
      <c r="N534" s="73">
        <f t="shared" si="255"/>
        <v>-12814.698208881206</v>
      </c>
      <c r="O534" s="73">
        <f t="shared" si="255"/>
        <v>-7556.866403879053</v>
      </c>
      <c r="P534" s="73">
        <f t="shared" si="255"/>
        <v>-7881.2209551235674</v>
      </c>
      <c r="Q534" s="73">
        <f t="shared" ref="Q534:Z536" si="256">IF(VLOOKUP($E534,$D$6:$AN$1131,3,)=0,0,(VLOOKUP($E534,$D$6:$AN$1131,Q$2,)/VLOOKUP($E534,$D$6:$AN$1131,3,))*$F534)</f>
        <v>-794.46177271937893</v>
      </c>
      <c r="R534" s="73">
        <f t="shared" si="256"/>
        <v>-415.83272188706258</v>
      </c>
      <c r="S534" s="73">
        <f t="shared" si="256"/>
        <v>-819.17218173356684</v>
      </c>
      <c r="T534" s="73">
        <f t="shared" si="256"/>
        <v>-26.199491033067705</v>
      </c>
      <c r="U534" s="73">
        <f t="shared" si="256"/>
        <v>-11.934742654880644</v>
      </c>
      <c r="V534" s="73">
        <f t="shared" si="256"/>
        <v>0</v>
      </c>
      <c r="W534" s="73">
        <f t="shared" si="256"/>
        <v>0</v>
      </c>
      <c r="X534" s="60">
        <f t="shared" si="256"/>
        <v>0</v>
      </c>
      <c r="Y534" s="60">
        <f t="shared" si="256"/>
        <v>0</v>
      </c>
      <c r="Z534" s="60">
        <f t="shared" si="256"/>
        <v>0</v>
      </c>
      <c r="AA534" s="62">
        <f>SUM(G534:Z534)</f>
        <v>-106787.72830435808</v>
      </c>
      <c r="AB534" s="56" t="str">
        <f>IF(ABS(F534-AA534)&lt;0.01,"ok","err")</f>
        <v>ok</v>
      </c>
      <c r="AC534" s="62">
        <f t="shared" si="252"/>
        <v>0</v>
      </c>
    </row>
    <row r="535" spans="1:29" hidden="1">
      <c r="A535" s="66" t="s">
        <v>1308</v>
      </c>
      <c r="C535" s="58" t="s">
        <v>533</v>
      </c>
      <c r="D535" s="58" t="s">
        <v>569</v>
      </c>
      <c r="E535" s="58" t="s">
        <v>188</v>
      </c>
      <c r="F535" s="76">
        <f>VLOOKUP(C535,'Functional Assignment'!$C$2:$AP$780,'Functional Assignment'!$O$2,)</f>
        <v>0</v>
      </c>
      <c r="G535" s="76">
        <f t="shared" si="255"/>
        <v>0</v>
      </c>
      <c r="H535" s="76">
        <f t="shared" si="255"/>
        <v>0</v>
      </c>
      <c r="I535" s="76">
        <f t="shared" si="255"/>
        <v>0</v>
      </c>
      <c r="J535" s="76">
        <f t="shared" si="255"/>
        <v>0</v>
      </c>
      <c r="K535" s="76">
        <f t="shared" si="255"/>
        <v>0</v>
      </c>
      <c r="L535" s="76">
        <f t="shared" si="255"/>
        <v>0</v>
      </c>
      <c r="M535" s="76">
        <f t="shared" si="255"/>
        <v>0</v>
      </c>
      <c r="N535" s="76">
        <f t="shared" si="255"/>
        <v>0</v>
      </c>
      <c r="O535" s="76">
        <f t="shared" si="255"/>
        <v>0</v>
      </c>
      <c r="P535" s="76">
        <f t="shared" si="255"/>
        <v>0</v>
      </c>
      <c r="Q535" s="76">
        <f t="shared" si="256"/>
        <v>0</v>
      </c>
      <c r="R535" s="76">
        <f t="shared" si="256"/>
        <v>0</v>
      </c>
      <c r="S535" s="76">
        <f t="shared" si="256"/>
        <v>0</v>
      </c>
      <c r="T535" s="76">
        <f t="shared" si="256"/>
        <v>0</v>
      </c>
      <c r="U535" s="76">
        <f t="shared" si="256"/>
        <v>0</v>
      </c>
      <c r="V535" s="76">
        <f t="shared" si="256"/>
        <v>0</v>
      </c>
      <c r="W535" s="76">
        <f t="shared" si="256"/>
        <v>0</v>
      </c>
      <c r="X535" s="61">
        <f t="shared" si="256"/>
        <v>0</v>
      </c>
      <c r="Y535" s="61">
        <f t="shared" si="256"/>
        <v>0</v>
      </c>
      <c r="Z535" s="61">
        <f t="shared" si="256"/>
        <v>0</v>
      </c>
      <c r="AA535" s="61">
        <f>SUM(G535:Z535)</f>
        <v>0</v>
      </c>
      <c r="AB535" s="56" t="str">
        <f>IF(ABS(F535-AA535)&lt;0.01,"ok","err")</f>
        <v>ok</v>
      </c>
      <c r="AC535" s="62">
        <f t="shared" si="252"/>
        <v>0</v>
      </c>
    </row>
    <row r="536" spans="1:29" hidden="1">
      <c r="A536" s="66" t="s">
        <v>1308</v>
      </c>
      <c r="C536" s="58" t="s">
        <v>533</v>
      </c>
      <c r="D536" s="58" t="s">
        <v>570</v>
      </c>
      <c r="E536" s="58" t="s">
        <v>191</v>
      </c>
      <c r="F536" s="76">
        <f>VLOOKUP(C536,'Functional Assignment'!$C$2:$AP$780,'Functional Assignment'!$P$2,)</f>
        <v>0</v>
      </c>
      <c r="G536" s="76">
        <f t="shared" si="255"/>
        <v>0</v>
      </c>
      <c r="H536" s="76">
        <f t="shared" si="255"/>
        <v>0</v>
      </c>
      <c r="I536" s="76">
        <f t="shared" si="255"/>
        <v>0</v>
      </c>
      <c r="J536" s="76">
        <f t="shared" si="255"/>
        <v>0</v>
      </c>
      <c r="K536" s="76">
        <f t="shared" si="255"/>
        <v>0</v>
      </c>
      <c r="L536" s="76">
        <f t="shared" si="255"/>
        <v>0</v>
      </c>
      <c r="M536" s="76">
        <f t="shared" si="255"/>
        <v>0</v>
      </c>
      <c r="N536" s="76">
        <f t="shared" si="255"/>
        <v>0</v>
      </c>
      <c r="O536" s="76">
        <f t="shared" si="255"/>
        <v>0</v>
      </c>
      <c r="P536" s="76">
        <f t="shared" si="255"/>
        <v>0</v>
      </c>
      <c r="Q536" s="76">
        <f t="shared" si="256"/>
        <v>0</v>
      </c>
      <c r="R536" s="76">
        <f t="shared" si="256"/>
        <v>0</v>
      </c>
      <c r="S536" s="76">
        <f t="shared" si="256"/>
        <v>0</v>
      </c>
      <c r="T536" s="76">
        <f t="shared" si="256"/>
        <v>0</v>
      </c>
      <c r="U536" s="76">
        <f t="shared" si="256"/>
        <v>0</v>
      </c>
      <c r="V536" s="76">
        <f t="shared" si="256"/>
        <v>0</v>
      </c>
      <c r="W536" s="76">
        <f t="shared" si="256"/>
        <v>0</v>
      </c>
      <c r="X536" s="61">
        <f t="shared" si="256"/>
        <v>0</v>
      </c>
      <c r="Y536" s="61">
        <f t="shared" si="256"/>
        <v>0</v>
      </c>
      <c r="Z536" s="61">
        <f t="shared" si="256"/>
        <v>0</v>
      </c>
      <c r="AA536" s="61">
        <f>SUM(G536:Z536)</f>
        <v>0</v>
      </c>
      <c r="AB536" s="56" t="str">
        <f>IF(ABS(F536-AA536)&lt;0.01,"ok","err")</f>
        <v>ok</v>
      </c>
      <c r="AC536" s="62">
        <f t="shared" si="252"/>
        <v>0</v>
      </c>
    </row>
    <row r="537" spans="1:29" hidden="1">
      <c r="A537" s="58" t="s">
        <v>1133</v>
      </c>
      <c r="D537" s="58" t="s">
        <v>571</v>
      </c>
      <c r="F537" s="73">
        <f>SUM(F534:F536)</f>
        <v>-106787.72830435807</v>
      </c>
      <c r="G537" s="73">
        <f t="shared" ref="G537:W537" si="257">SUM(G534:G536)</f>
        <v>-47455.174664828104</v>
      </c>
      <c r="H537" s="73">
        <f t="shared" si="257"/>
        <v>-13659.839930579874</v>
      </c>
      <c r="I537" s="73">
        <f t="shared" si="257"/>
        <v>-1411.0349434722114</v>
      </c>
      <c r="J537" s="73">
        <f t="shared" si="257"/>
        <v>-1213.6887391653304</v>
      </c>
      <c r="K537" s="73">
        <f t="shared" si="257"/>
        <v>-12727.60354840077</v>
      </c>
      <c r="L537" s="73">
        <f t="shared" si="257"/>
        <v>0</v>
      </c>
      <c r="M537" s="73">
        <f t="shared" si="257"/>
        <v>0</v>
      </c>
      <c r="N537" s="73">
        <f t="shared" si="257"/>
        <v>-12814.698208881206</v>
      </c>
      <c r="O537" s="73">
        <f>SUM(O534:O536)</f>
        <v>-7556.866403879053</v>
      </c>
      <c r="P537" s="73">
        <f t="shared" si="257"/>
        <v>-7881.2209551235674</v>
      </c>
      <c r="Q537" s="73">
        <f t="shared" si="257"/>
        <v>-794.46177271937893</v>
      </c>
      <c r="R537" s="73">
        <f t="shared" si="257"/>
        <v>-415.83272188706258</v>
      </c>
      <c r="S537" s="73">
        <f t="shared" si="257"/>
        <v>-819.17218173356684</v>
      </c>
      <c r="T537" s="73">
        <f t="shared" si="257"/>
        <v>-26.199491033067705</v>
      </c>
      <c r="U537" s="73">
        <f t="shared" si="257"/>
        <v>-11.934742654880644</v>
      </c>
      <c r="V537" s="73">
        <f t="shared" si="257"/>
        <v>0</v>
      </c>
      <c r="W537" s="73">
        <f t="shared" si="257"/>
        <v>0</v>
      </c>
      <c r="X537" s="60">
        <f>SUM(X534:X536)</f>
        <v>0</v>
      </c>
      <c r="Y537" s="60">
        <f>SUM(Y534:Y536)</f>
        <v>0</v>
      </c>
      <c r="Z537" s="60">
        <f>SUM(Z534:Z536)</f>
        <v>0</v>
      </c>
      <c r="AA537" s="62">
        <f>SUM(G537:Z537)</f>
        <v>-106787.72830435808</v>
      </c>
      <c r="AB537" s="56" t="str">
        <f>IF(ABS(F537-AA537)&lt;0.01,"ok","err")</f>
        <v>ok</v>
      </c>
      <c r="AC537" s="62">
        <f t="shared" si="252"/>
        <v>0</v>
      </c>
    </row>
    <row r="538" spans="1:29">
      <c r="F538" s="76"/>
      <c r="G538" s="76"/>
      <c r="AC538" s="62">
        <f t="shared" si="252"/>
        <v>0</v>
      </c>
    </row>
    <row r="539" spans="1:29" ht="15">
      <c r="A539" s="63" t="s">
        <v>348</v>
      </c>
      <c r="F539" s="76"/>
      <c r="G539" s="76"/>
      <c r="AC539" s="62">
        <f t="shared" si="252"/>
        <v>0</v>
      </c>
    </row>
    <row r="540" spans="1:29">
      <c r="A540" s="66" t="s">
        <v>372</v>
      </c>
      <c r="C540" s="58" t="s">
        <v>533</v>
      </c>
      <c r="D540" s="58" t="s">
        <v>572</v>
      </c>
      <c r="E540" s="58" t="s">
        <v>1312</v>
      </c>
      <c r="F540" s="73">
        <f>VLOOKUP(C540,'Functional Assignment'!$C$2:$AP$780,'Functional Assignment'!$Q$2,)</f>
        <v>0</v>
      </c>
      <c r="G540" s="73">
        <f t="shared" ref="G540:Z540" si="258">IF(VLOOKUP($E540,$D$6:$AN$1131,3,)=0,0,(VLOOKUP($E540,$D$6:$AN$1131,G$2,)/VLOOKUP($E540,$D$6:$AN$1131,3,))*$F540)</f>
        <v>0</v>
      </c>
      <c r="H540" s="73">
        <f t="shared" si="258"/>
        <v>0</v>
      </c>
      <c r="I540" s="73">
        <f t="shared" si="258"/>
        <v>0</v>
      </c>
      <c r="J540" s="73">
        <f t="shared" si="258"/>
        <v>0</v>
      </c>
      <c r="K540" s="73">
        <f t="shared" si="258"/>
        <v>0</v>
      </c>
      <c r="L540" s="73">
        <f t="shared" si="258"/>
        <v>0</v>
      </c>
      <c r="M540" s="73">
        <f t="shared" si="258"/>
        <v>0</v>
      </c>
      <c r="N540" s="73">
        <f t="shared" si="258"/>
        <v>0</v>
      </c>
      <c r="O540" s="73">
        <f t="shared" si="258"/>
        <v>0</v>
      </c>
      <c r="P540" s="73">
        <f t="shared" si="258"/>
        <v>0</v>
      </c>
      <c r="Q540" s="73">
        <f t="shared" si="258"/>
        <v>0</v>
      </c>
      <c r="R540" s="73">
        <f t="shared" si="258"/>
        <v>0</v>
      </c>
      <c r="S540" s="73">
        <f t="shared" si="258"/>
        <v>0</v>
      </c>
      <c r="T540" s="73">
        <f t="shared" si="258"/>
        <v>0</v>
      </c>
      <c r="U540" s="73">
        <f t="shared" si="258"/>
        <v>0</v>
      </c>
      <c r="V540" s="73">
        <f t="shared" si="258"/>
        <v>0</v>
      </c>
      <c r="W540" s="73">
        <f t="shared" si="258"/>
        <v>0</v>
      </c>
      <c r="X540" s="60">
        <f t="shared" si="258"/>
        <v>0</v>
      </c>
      <c r="Y540" s="60">
        <f t="shared" si="258"/>
        <v>0</v>
      </c>
      <c r="Z540" s="60">
        <f t="shared" si="258"/>
        <v>0</v>
      </c>
      <c r="AA540" s="62">
        <f>SUM(G540:Z540)</f>
        <v>0</v>
      </c>
      <c r="AB540" s="56" t="str">
        <f>IF(ABS(F540-AA540)&lt;0.01,"ok","err")</f>
        <v>ok</v>
      </c>
      <c r="AC540" s="62">
        <f t="shared" si="252"/>
        <v>0</v>
      </c>
    </row>
    <row r="541" spans="1:29">
      <c r="F541" s="76"/>
      <c r="AC541" s="62">
        <f t="shared" si="252"/>
        <v>0</v>
      </c>
    </row>
    <row r="542" spans="1:29" ht="15">
      <c r="A542" s="63" t="s">
        <v>349</v>
      </c>
      <c r="F542" s="76"/>
      <c r="G542" s="76"/>
      <c r="AC542" s="62">
        <f t="shared" si="252"/>
        <v>0</v>
      </c>
    </row>
    <row r="543" spans="1:29">
      <c r="A543" s="66" t="s">
        <v>374</v>
      </c>
      <c r="C543" s="58" t="s">
        <v>533</v>
      </c>
      <c r="D543" s="58" t="s">
        <v>573</v>
      </c>
      <c r="E543" s="58" t="s">
        <v>1312</v>
      </c>
      <c r="F543" s="73">
        <f>VLOOKUP(C543,'Functional Assignment'!$C$2:$AP$780,'Functional Assignment'!$R$2,)</f>
        <v>-37188.080668584982</v>
      </c>
      <c r="G543" s="73">
        <f t="shared" ref="G543:Z543" si="259">IF(VLOOKUP($E543,$D$6:$AN$1131,3,)=0,0,(VLOOKUP($E543,$D$6:$AN$1131,G$2,)/VLOOKUP($E543,$D$6:$AN$1131,3,))*$F543)</f>
        <v>-17842.778103023131</v>
      </c>
      <c r="H543" s="73">
        <f t="shared" si="259"/>
        <v>-5135.9940096226055</v>
      </c>
      <c r="I543" s="73">
        <f t="shared" si="259"/>
        <v>-530.53820936932482</v>
      </c>
      <c r="J543" s="73">
        <f t="shared" si="259"/>
        <v>-456.33756512364425</v>
      </c>
      <c r="K543" s="73">
        <f t="shared" si="259"/>
        <v>-4785.4803506956468</v>
      </c>
      <c r="L543" s="73">
        <f t="shared" si="259"/>
        <v>0</v>
      </c>
      <c r="M543" s="73">
        <f t="shared" si="259"/>
        <v>0</v>
      </c>
      <c r="N543" s="73">
        <f t="shared" si="259"/>
        <v>-4818.2272684319396</v>
      </c>
      <c r="O543" s="73">
        <f t="shared" si="259"/>
        <v>-2841.32323505152</v>
      </c>
      <c r="P543" s="73">
        <f t="shared" si="259"/>
        <v>0</v>
      </c>
      <c r="Q543" s="73">
        <f t="shared" si="259"/>
        <v>-298.7114729233632</v>
      </c>
      <c r="R543" s="73">
        <f t="shared" si="259"/>
        <v>-156.34988253675334</v>
      </c>
      <c r="S543" s="73">
        <f t="shared" si="259"/>
        <v>-308.00239531463359</v>
      </c>
      <c r="T543" s="73">
        <f t="shared" si="259"/>
        <v>-9.8508056964679724</v>
      </c>
      <c r="U543" s="73">
        <f t="shared" si="259"/>
        <v>-4.4873707959513602</v>
      </c>
      <c r="V543" s="73">
        <f t="shared" si="259"/>
        <v>0</v>
      </c>
      <c r="W543" s="73">
        <f t="shared" si="259"/>
        <v>0</v>
      </c>
      <c r="X543" s="60">
        <f t="shared" si="259"/>
        <v>0</v>
      </c>
      <c r="Y543" s="60">
        <f t="shared" si="259"/>
        <v>0</v>
      </c>
      <c r="Z543" s="60">
        <f t="shared" si="259"/>
        <v>0</v>
      </c>
      <c r="AA543" s="62">
        <f>SUM(G543:Z543)</f>
        <v>-37188.080668584982</v>
      </c>
      <c r="AB543" s="56" t="str">
        <f>IF(ABS(F543-AA543)&lt;0.01,"ok","err")</f>
        <v>ok</v>
      </c>
      <c r="AC543" s="62">
        <f t="shared" si="252"/>
        <v>0</v>
      </c>
    </row>
    <row r="544" spans="1:29">
      <c r="F544" s="76"/>
      <c r="AC544" s="62">
        <f t="shared" si="252"/>
        <v>0</v>
      </c>
    </row>
    <row r="545" spans="1:29" ht="15">
      <c r="A545" s="63" t="s">
        <v>373</v>
      </c>
      <c r="F545" s="76"/>
      <c r="AC545" s="62">
        <f t="shared" si="252"/>
        <v>0</v>
      </c>
    </row>
    <row r="546" spans="1:29">
      <c r="A546" s="66" t="s">
        <v>623</v>
      </c>
      <c r="C546" s="58" t="s">
        <v>533</v>
      </c>
      <c r="D546" s="58" t="s">
        <v>574</v>
      </c>
      <c r="E546" s="58" t="s">
        <v>1312</v>
      </c>
      <c r="F546" s="73">
        <f>VLOOKUP(C546,'Functional Assignment'!$C$2:$AP$780,'Functional Assignment'!$S$2,)</f>
        <v>0</v>
      </c>
      <c r="G546" s="73">
        <f t="shared" ref="G546:P550" si="260">IF(VLOOKUP($E546,$D$6:$AN$1131,3,)=0,0,(VLOOKUP($E546,$D$6:$AN$1131,G$2,)/VLOOKUP($E546,$D$6:$AN$1131,3,))*$F546)</f>
        <v>0</v>
      </c>
      <c r="H546" s="73">
        <f t="shared" si="260"/>
        <v>0</v>
      </c>
      <c r="I546" s="73">
        <f t="shared" si="260"/>
        <v>0</v>
      </c>
      <c r="J546" s="73">
        <f t="shared" si="260"/>
        <v>0</v>
      </c>
      <c r="K546" s="73">
        <f t="shared" si="260"/>
        <v>0</v>
      </c>
      <c r="L546" s="73">
        <f t="shared" si="260"/>
        <v>0</v>
      </c>
      <c r="M546" s="73">
        <f t="shared" si="260"/>
        <v>0</v>
      </c>
      <c r="N546" s="73">
        <f t="shared" si="260"/>
        <v>0</v>
      </c>
      <c r="O546" s="73">
        <f t="shared" si="260"/>
        <v>0</v>
      </c>
      <c r="P546" s="73">
        <f t="shared" si="260"/>
        <v>0</v>
      </c>
      <c r="Q546" s="73">
        <f t="shared" ref="Q546:Z550" si="261">IF(VLOOKUP($E546,$D$6:$AN$1131,3,)=0,0,(VLOOKUP($E546,$D$6:$AN$1131,Q$2,)/VLOOKUP($E546,$D$6:$AN$1131,3,))*$F546)</f>
        <v>0</v>
      </c>
      <c r="R546" s="73">
        <f t="shared" si="261"/>
        <v>0</v>
      </c>
      <c r="S546" s="73">
        <f t="shared" si="261"/>
        <v>0</v>
      </c>
      <c r="T546" s="73">
        <f t="shared" si="261"/>
        <v>0</v>
      </c>
      <c r="U546" s="73">
        <f t="shared" si="261"/>
        <v>0</v>
      </c>
      <c r="V546" s="73">
        <f t="shared" si="261"/>
        <v>0</v>
      </c>
      <c r="W546" s="73">
        <f t="shared" si="261"/>
        <v>0</v>
      </c>
      <c r="X546" s="60">
        <f t="shared" si="261"/>
        <v>0</v>
      </c>
      <c r="Y546" s="60">
        <f t="shared" si="261"/>
        <v>0</v>
      </c>
      <c r="Z546" s="60">
        <f t="shared" si="261"/>
        <v>0</v>
      </c>
      <c r="AA546" s="62">
        <f t="shared" ref="AA546:AA551" si="262">SUM(G546:Z546)</f>
        <v>0</v>
      </c>
      <c r="AB546" s="56" t="str">
        <f t="shared" ref="AB546:AB551" si="263">IF(ABS(F546-AA546)&lt;0.01,"ok","err")</f>
        <v>ok</v>
      </c>
      <c r="AC546" s="62">
        <f t="shared" si="252"/>
        <v>0</v>
      </c>
    </row>
    <row r="547" spans="1:29">
      <c r="A547" s="66" t="s">
        <v>624</v>
      </c>
      <c r="C547" s="58" t="s">
        <v>533</v>
      </c>
      <c r="D547" s="58" t="s">
        <v>575</v>
      </c>
      <c r="E547" s="58" t="s">
        <v>1312</v>
      </c>
      <c r="F547" s="76">
        <f>VLOOKUP(C547,'Functional Assignment'!$C$2:$AP$780,'Functional Assignment'!$T$2,)</f>
        <v>-63595.443111471155</v>
      </c>
      <c r="G547" s="76">
        <f t="shared" si="260"/>
        <v>-30512.985865387149</v>
      </c>
      <c r="H547" s="76">
        <f t="shared" si="260"/>
        <v>-8783.0780451041574</v>
      </c>
      <c r="I547" s="76">
        <f t="shared" si="260"/>
        <v>-907.27490921333651</v>
      </c>
      <c r="J547" s="76">
        <f t="shared" si="260"/>
        <v>-780.38417527053934</v>
      </c>
      <c r="K547" s="76">
        <f t="shared" si="260"/>
        <v>-8183.6636344832386</v>
      </c>
      <c r="L547" s="76">
        <f t="shared" si="260"/>
        <v>0</v>
      </c>
      <c r="M547" s="76">
        <f t="shared" si="260"/>
        <v>0</v>
      </c>
      <c r="N547" s="76">
        <f t="shared" si="260"/>
        <v>-8239.6642321622057</v>
      </c>
      <c r="O547" s="76">
        <f t="shared" si="260"/>
        <v>-4858.9549906151597</v>
      </c>
      <c r="P547" s="76">
        <f t="shared" si="260"/>
        <v>0</v>
      </c>
      <c r="Q547" s="76">
        <f t="shared" si="261"/>
        <v>-510.82734417883393</v>
      </c>
      <c r="R547" s="76">
        <f t="shared" si="261"/>
        <v>-267.37438129607119</v>
      </c>
      <c r="S547" s="76">
        <f t="shared" si="261"/>
        <v>-526.71577713273643</v>
      </c>
      <c r="T547" s="76">
        <f t="shared" si="261"/>
        <v>-16.845890995420447</v>
      </c>
      <c r="U547" s="76">
        <f t="shared" si="261"/>
        <v>-7.6738656323039649</v>
      </c>
      <c r="V547" s="76">
        <f t="shared" si="261"/>
        <v>0</v>
      </c>
      <c r="W547" s="76">
        <f t="shared" si="261"/>
        <v>0</v>
      </c>
      <c r="X547" s="61">
        <f t="shared" si="261"/>
        <v>0</v>
      </c>
      <c r="Y547" s="61">
        <f t="shared" si="261"/>
        <v>0</v>
      </c>
      <c r="Z547" s="61">
        <f t="shared" si="261"/>
        <v>0</v>
      </c>
      <c r="AA547" s="61">
        <f t="shared" si="262"/>
        <v>-63595.443111471155</v>
      </c>
      <c r="AB547" s="56" t="str">
        <f t="shared" si="263"/>
        <v>ok</v>
      </c>
      <c r="AC547" s="62">
        <f t="shared" si="252"/>
        <v>0</v>
      </c>
    </row>
    <row r="548" spans="1:29">
      <c r="A548" s="66" t="s">
        <v>625</v>
      </c>
      <c r="C548" s="58" t="s">
        <v>533</v>
      </c>
      <c r="D548" s="58" t="s">
        <v>576</v>
      </c>
      <c r="E548" s="58" t="s">
        <v>698</v>
      </c>
      <c r="F548" s="76">
        <f>VLOOKUP(C548,'Functional Assignment'!$C$2:$AP$780,'Functional Assignment'!$U$2,)</f>
        <v>-101203.98635674978</v>
      </c>
      <c r="G548" s="76">
        <f t="shared" si="260"/>
        <v>-87249.296150976064</v>
      </c>
      <c r="H548" s="76">
        <f t="shared" si="260"/>
        <v>-10839.871036795384</v>
      </c>
      <c r="I548" s="76">
        <f t="shared" si="260"/>
        <v>-28.994504397998135</v>
      </c>
      <c r="J548" s="76">
        <f t="shared" si="260"/>
        <v>-17.252928236825337</v>
      </c>
      <c r="K548" s="76">
        <f t="shared" si="260"/>
        <v>-648.70211423785622</v>
      </c>
      <c r="L548" s="76">
        <f t="shared" si="260"/>
        <v>0</v>
      </c>
      <c r="M548" s="76">
        <f t="shared" si="260"/>
        <v>0</v>
      </c>
      <c r="N548" s="76">
        <f t="shared" si="260"/>
        <v>-25.280332347014905</v>
      </c>
      <c r="O548" s="76">
        <f t="shared" si="260"/>
        <v>-65.177728894673493</v>
      </c>
      <c r="P548" s="76">
        <f t="shared" si="260"/>
        <v>0</v>
      </c>
      <c r="Q548" s="76">
        <f t="shared" si="261"/>
        <v>-0.23962400328924077</v>
      </c>
      <c r="R548" s="76">
        <f t="shared" si="261"/>
        <v>-0.23962400328924077</v>
      </c>
      <c r="S548" s="76">
        <f t="shared" si="261"/>
        <v>-2300.4436813552202</v>
      </c>
      <c r="T548" s="76">
        <f t="shared" si="261"/>
        <v>-4.393106726969414</v>
      </c>
      <c r="U548" s="76">
        <f t="shared" si="261"/>
        <v>-24.09552477519588</v>
      </c>
      <c r="V548" s="76">
        <f t="shared" si="261"/>
        <v>0</v>
      </c>
      <c r="W548" s="76">
        <f t="shared" si="261"/>
        <v>0</v>
      </c>
      <c r="X548" s="61">
        <f t="shared" si="261"/>
        <v>0</v>
      </c>
      <c r="Y548" s="61">
        <f t="shared" si="261"/>
        <v>0</v>
      </c>
      <c r="Z548" s="61">
        <f t="shared" si="261"/>
        <v>0</v>
      </c>
      <c r="AA548" s="61">
        <f t="shared" si="262"/>
        <v>-101203.98635674977</v>
      </c>
      <c r="AB548" s="56" t="str">
        <f t="shared" si="263"/>
        <v>ok</v>
      </c>
      <c r="AC548" s="62">
        <f t="shared" si="252"/>
        <v>0</v>
      </c>
    </row>
    <row r="549" spans="1:29">
      <c r="A549" s="66" t="s">
        <v>626</v>
      </c>
      <c r="C549" s="58" t="s">
        <v>533</v>
      </c>
      <c r="D549" s="58" t="s">
        <v>577</v>
      </c>
      <c r="E549" s="58" t="s">
        <v>678</v>
      </c>
      <c r="F549" s="76">
        <f>VLOOKUP(C549,'Functional Assignment'!$C$2:$AP$780,'Functional Assignment'!$V$2,)</f>
        <v>-17482.626304005174</v>
      </c>
      <c r="G549" s="76">
        <f t="shared" si="260"/>
        <v>-14671.5601827562</v>
      </c>
      <c r="H549" s="76">
        <f t="shared" si="260"/>
        <v>-2684.829339934985</v>
      </c>
      <c r="I549" s="76">
        <f t="shared" si="260"/>
        <v>0</v>
      </c>
      <c r="J549" s="76">
        <f t="shared" si="260"/>
        <v>0</v>
      </c>
      <c r="K549" s="76">
        <f t="shared" si="260"/>
        <v>0</v>
      </c>
      <c r="L549" s="76">
        <f t="shared" si="260"/>
        <v>0</v>
      </c>
      <c r="M549" s="76">
        <f t="shared" si="260"/>
        <v>0</v>
      </c>
      <c r="N549" s="76">
        <f t="shared" si="260"/>
        <v>0</v>
      </c>
      <c r="O549" s="76">
        <f t="shared" si="260"/>
        <v>0</v>
      </c>
      <c r="P549" s="76">
        <f t="shared" si="260"/>
        <v>0</v>
      </c>
      <c r="Q549" s="76">
        <f t="shared" si="261"/>
        <v>0</v>
      </c>
      <c r="R549" s="76">
        <f t="shared" si="261"/>
        <v>0</v>
      </c>
      <c r="S549" s="76">
        <f t="shared" si="261"/>
        <v>-120.62158605585792</v>
      </c>
      <c r="T549" s="76">
        <f t="shared" si="261"/>
        <v>-3.857826514051117</v>
      </c>
      <c r="U549" s="76">
        <f t="shared" si="261"/>
        <v>-1.7573687440822119</v>
      </c>
      <c r="V549" s="76">
        <f t="shared" si="261"/>
        <v>0</v>
      </c>
      <c r="W549" s="76">
        <f t="shared" si="261"/>
        <v>0</v>
      </c>
      <c r="X549" s="61">
        <f t="shared" si="261"/>
        <v>0</v>
      </c>
      <c r="Y549" s="61">
        <f t="shared" si="261"/>
        <v>0</v>
      </c>
      <c r="Z549" s="61">
        <f t="shared" si="261"/>
        <v>0</v>
      </c>
      <c r="AA549" s="61">
        <f t="shared" si="262"/>
        <v>-17482.626304005174</v>
      </c>
      <c r="AB549" s="56" t="str">
        <f t="shared" si="263"/>
        <v>ok</v>
      </c>
      <c r="AC549" s="62">
        <f t="shared" si="252"/>
        <v>0</v>
      </c>
    </row>
    <row r="550" spans="1:29">
      <c r="A550" s="66" t="s">
        <v>627</v>
      </c>
      <c r="C550" s="58" t="s">
        <v>533</v>
      </c>
      <c r="D550" s="58" t="s">
        <v>578</v>
      </c>
      <c r="E550" s="58" t="s">
        <v>697</v>
      </c>
      <c r="F550" s="76">
        <f>VLOOKUP(C550,'Functional Assignment'!$C$2:$AP$780,'Functional Assignment'!$W$2,)</f>
        <v>-26567.579103227159</v>
      </c>
      <c r="G550" s="76">
        <f t="shared" si="260"/>
        <v>-23076.850556532227</v>
      </c>
      <c r="H550" s="76">
        <f t="shared" si="260"/>
        <v>-2867.0728017719457</v>
      </c>
      <c r="I550" s="76">
        <f t="shared" si="260"/>
        <v>-7.668850918814365</v>
      </c>
      <c r="J550" s="76">
        <f t="shared" si="260"/>
        <v>0</v>
      </c>
      <c r="K550" s="76">
        <f t="shared" si="260"/>
        <v>0</v>
      </c>
      <c r="L550" s="76">
        <f t="shared" si="260"/>
        <v>0</v>
      </c>
      <c r="M550" s="76">
        <f t="shared" si="260"/>
        <v>0</v>
      </c>
      <c r="N550" s="76">
        <f t="shared" si="260"/>
        <v>0</v>
      </c>
      <c r="O550" s="76">
        <f t="shared" si="260"/>
        <v>0</v>
      </c>
      <c r="P550" s="76">
        <f t="shared" si="260"/>
        <v>0</v>
      </c>
      <c r="Q550" s="76">
        <f t="shared" si="261"/>
        <v>0</v>
      </c>
      <c r="R550" s="76">
        <f t="shared" si="261"/>
        <v>0</v>
      </c>
      <c r="S550" s="76">
        <f t="shared" si="261"/>
        <v>-608.45184305546252</v>
      </c>
      <c r="T550" s="76">
        <f t="shared" si="261"/>
        <v>-1.1619471089112674</v>
      </c>
      <c r="U550" s="76">
        <f t="shared" si="261"/>
        <v>-6.373103839786042</v>
      </c>
      <c r="V550" s="76">
        <f t="shared" si="261"/>
        <v>0</v>
      </c>
      <c r="W550" s="76">
        <f t="shared" si="261"/>
        <v>0</v>
      </c>
      <c r="X550" s="61">
        <f t="shared" si="261"/>
        <v>0</v>
      </c>
      <c r="Y550" s="61">
        <f t="shared" si="261"/>
        <v>0</v>
      </c>
      <c r="Z550" s="61">
        <f t="shared" si="261"/>
        <v>0</v>
      </c>
      <c r="AA550" s="61">
        <f t="shared" si="262"/>
        <v>-26567.579103227145</v>
      </c>
      <c r="AB550" s="56" t="str">
        <f t="shared" si="263"/>
        <v>ok</v>
      </c>
      <c r="AC550" s="62">
        <f t="shared" si="252"/>
        <v>0</v>
      </c>
    </row>
    <row r="551" spans="1:29">
      <c r="A551" s="58" t="s">
        <v>378</v>
      </c>
      <c r="D551" s="58" t="s">
        <v>579</v>
      </c>
      <c r="F551" s="73">
        <f>SUM(F546:F550)</f>
        <v>-208849.63487545328</v>
      </c>
      <c r="G551" s="73">
        <f t="shared" ref="G551:W551" si="264">SUM(G546:G550)</f>
        <v>-155510.69275565166</v>
      </c>
      <c r="H551" s="73">
        <f t="shared" si="264"/>
        <v>-25174.851223606471</v>
      </c>
      <c r="I551" s="73">
        <f t="shared" si="264"/>
        <v>-943.93826453014901</v>
      </c>
      <c r="J551" s="73">
        <f t="shared" si="264"/>
        <v>-797.63710350736471</v>
      </c>
      <c r="K551" s="73">
        <f t="shared" si="264"/>
        <v>-8832.3657487210949</v>
      </c>
      <c r="L551" s="73">
        <f t="shared" si="264"/>
        <v>0</v>
      </c>
      <c r="M551" s="73">
        <f t="shared" si="264"/>
        <v>0</v>
      </c>
      <c r="N551" s="73">
        <f t="shared" si="264"/>
        <v>-8264.9445645092201</v>
      </c>
      <c r="O551" s="73">
        <f>SUM(O546:O550)</f>
        <v>-4924.1327195098329</v>
      </c>
      <c r="P551" s="73">
        <f t="shared" si="264"/>
        <v>0</v>
      </c>
      <c r="Q551" s="73">
        <f t="shared" si="264"/>
        <v>-511.06696818212316</v>
      </c>
      <c r="R551" s="73">
        <f t="shared" si="264"/>
        <v>-267.61400529936043</v>
      </c>
      <c r="S551" s="73">
        <f t="shared" si="264"/>
        <v>-3556.2328875992771</v>
      </c>
      <c r="T551" s="73">
        <f t="shared" si="264"/>
        <v>-26.258771345352244</v>
      </c>
      <c r="U551" s="73">
        <f t="shared" si="264"/>
        <v>-39.899862991368096</v>
      </c>
      <c r="V551" s="73">
        <f t="shared" si="264"/>
        <v>0</v>
      </c>
      <c r="W551" s="73">
        <f t="shared" si="264"/>
        <v>0</v>
      </c>
      <c r="X551" s="60">
        <f>SUM(X546:X550)</f>
        <v>0</v>
      </c>
      <c r="Y551" s="60">
        <f>SUM(Y546:Y550)</f>
        <v>0</v>
      </c>
      <c r="Z551" s="60">
        <f>SUM(Z546:Z550)</f>
        <v>0</v>
      </c>
      <c r="AA551" s="62">
        <f t="shared" si="262"/>
        <v>-208849.63487545322</v>
      </c>
      <c r="AB551" s="56" t="str">
        <f t="shared" si="263"/>
        <v>ok</v>
      </c>
      <c r="AC551" s="62">
        <f t="shared" si="252"/>
        <v>0</v>
      </c>
    </row>
    <row r="552" spans="1:29">
      <c r="F552" s="76"/>
      <c r="AC552" s="62">
        <f t="shared" si="252"/>
        <v>0</v>
      </c>
    </row>
    <row r="553" spans="1:29" ht="15">
      <c r="A553" s="63" t="s">
        <v>634</v>
      </c>
      <c r="F553" s="76"/>
      <c r="AC553" s="62">
        <f t="shared" si="252"/>
        <v>0</v>
      </c>
    </row>
    <row r="554" spans="1:29">
      <c r="A554" s="66" t="s">
        <v>1090</v>
      </c>
      <c r="C554" s="58" t="s">
        <v>533</v>
      </c>
      <c r="D554" s="58" t="s">
        <v>580</v>
      </c>
      <c r="E554" s="58" t="s">
        <v>1283</v>
      </c>
      <c r="F554" s="73">
        <f>VLOOKUP(C554,'Functional Assignment'!$C$2:$AP$780,'Functional Assignment'!$X$2,)</f>
        <v>-24166.2641652864</v>
      </c>
      <c r="G554" s="73">
        <f t="shared" ref="G554:P555" si="265">IF(VLOOKUP($E554,$D$6:$AN$1131,3,)=0,0,(VLOOKUP($E554,$D$6:$AN$1131,G$2,)/VLOOKUP($E554,$D$6:$AN$1131,3,))*$F554)</f>
        <v>-16766.57175353901</v>
      </c>
      <c r="H554" s="73">
        <f t="shared" si="265"/>
        <v>-3068.207008204502</v>
      </c>
      <c r="I554" s="73">
        <f t="shared" si="265"/>
        <v>-257.89513926049284</v>
      </c>
      <c r="J554" s="73">
        <f t="shared" si="265"/>
        <v>0</v>
      </c>
      <c r="K554" s="73">
        <f t="shared" si="265"/>
        <v>-2453.7707871385469</v>
      </c>
      <c r="L554" s="73">
        <f t="shared" si="265"/>
        <v>0</v>
      </c>
      <c r="M554" s="73">
        <f t="shared" si="265"/>
        <v>0</v>
      </c>
      <c r="N554" s="73">
        <f t="shared" si="265"/>
        <v>0</v>
      </c>
      <c r="O554" s="73">
        <f t="shared" si="265"/>
        <v>-1475.5568339435461</v>
      </c>
      <c r="P554" s="73">
        <f t="shared" si="265"/>
        <v>0</v>
      </c>
      <c r="Q554" s="73">
        <f t="shared" ref="Q554:Z555" si="266">IF(VLOOKUP($E554,$D$6:$AN$1131,3,)=0,0,(VLOOKUP($E554,$D$6:$AN$1131,Q$2,)/VLOOKUP($E554,$D$6:$AN$1131,3,))*$F554)</f>
        <v>0</v>
      </c>
      <c r="R554" s="73">
        <f t="shared" si="266"/>
        <v>0</v>
      </c>
      <c r="S554" s="73">
        <f t="shared" si="266"/>
        <v>-137.84563144199242</v>
      </c>
      <c r="T554" s="73">
        <f t="shared" si="266"/>
        <v>-4.4087012052451016</v>
      </c>
      <c r="U554" s="73">
        <f t="shared" si="266"/>
        <v>-2.0083105530734242</v>
      </c>
      <c r="V554" s="73">
        <f t="shared" si="266"/>
        <v>0</v>
      </c>
      <c r="W554" s="73">
        <f t="shared" si="266"/>
        <v>0</v>
      </c>
      <c r="X554" s="60">
        <f t="shared" si="266"/>
        <v>0</v>
      </c>
      <c r="Y554" s="60">
        <f t="shared" si="266"/>
        <v>0</v>
      </c>
      <c r="Z554" s="60">
        <f t="shared" si="266"/>
        <v>0</v>
      </c>
      <c r="AA554" s="62">
        <f>SUM(G554:Z554)</f>
        <v>-24166.264165286408</v>
      </c>
      <c r="AB554" s="56" t="str">
        <f>IF(ABS(F554-AA554)&lt;0.01,"ok","err")</f>
        <v>ok</v>
      </c>
      <c r="AC554" s="62">
        <f t="shared" si="252"/>
        <v>0</v>
      </c>
    </row>
    <row r="555" spans="1:29">
      <c r="A555" s="66" t="s">
        <v>1093</v>
      </c>
      <c r="C555" s="58" t="s">
        <v>533</v>
      </c>
      <c r="D555" s="58" t="s">
        <v>581</v>
      </c>
      <c r="E555" s="58" t="s">
        <v>1281</v>
      </c>
      <c r="F555" s="76">
        <f>VLOOKUP(C555,'Functional Assignment'!$C$2:$AP$780,'Functional Assignment'!$Y$2,)</f>
        <v>-16900.733733508026</v>
      </c>
      <c r="G555" s="76">
        <f t="shared" si="265"/>
        <v>-14576.541393294061</v>
      </c>
      <c r="H555" s="76">
        <f t="shared" si="265"/>
        <v>-1810.9925906152966</v>
      </c>
      <c r="I555" s="76">
        <f t="shared" si="265"/>
        <v>-4.8440458797986352</v>
      </c>
      <c r="J555" s="76">
        <f t="shared" si="265"/>
        <v>0</v>
      </c>
      <c r="K555" s="76">
        <f t="shared" si="265"/>
        <v>-108.37718626111466</v>
      </c>
      <c r="L555" s="76">
        <f t="shared" si="265"/>
        <v>0</v>
      </c>
      <c r="M555" s="76">
        <f t="shared" si="265"/>
        <v>0</v>
      </c>
      <c r="N555" s="76">
        <f t="shared" si="265"/>
        <v>0</v>
      </c>
      <c r="O555" s="76">
        <f t="shared" si="265"/>
        <v>-10.889094870291148</v>
      </c>
      <c r="P555" s="76">
        <f t="shared" si="265"/>
        <v>0</v>
      </c>
      <c r="Q555" s="76">
        <f t="shared" si="266"/>
        <v>0</v>
      </c>
      <c r="R555" s="76">
        <f t="shared" si="266"/>
        <v>0</v>
      </c>
      <c r="S555" s="76">
        <f t="shared" si="266"/>
        <v>-384.32989174137902</v>
      </c>
      <c r="T555" s="76">
        <f t="shared" si="266"/>
        <v>-0.7339463454240357</v>
      </c>
      <c r="U555" s="76">
        <f t="shared" si="266"/>
        <v>-4.0255845006591056</v>
      </c>
      <c r="V555" s="76">
        <f t="shared" si="266"/>
        <v>0</v>
      </c>
      <c r="W555" s="76">
        <f t="shared" si="266"/>
        <v>0</v>
      </c>
      <c r="X555" s="61">
        <f t="shared" si="266"/>
        <v>0</v>
      </c>
      <c r="Y555" s="61">
        <f t="shared" si="266"/>
        <v>0</v>
      </c>
      <c r="Z555" s="61">
        <f t="shared" si="266"/>
        <v>0</v>
      </c>
      <c r="AA555" s="61">
        <f>SUM(G555:Z555)</f>
        <v>-16900.733733508019</v>
      </c>
      <c r="AB555" s="56" t="str">
        <f>IF(ABS(F555-AA555)&lt;0.01,"ok","err")</f>
        <v>ok</v>
      </c>
      <c r="AC555" s="62">
        <f t="shared" si="252"/>
        <v>0</v>
      </c>
    </row>
    <row r="556" spans="1:29">
      <c r="A556" s="58" t="s">
        <v>712</v>
      </c>
      <c r="D556" s="58" t="s">
        <v>582</v>
      </c>
      <c r="F556" s="73">
        <f>F554+F555</f>
        <v>-41066.997898794427</v>
      </c>
      <c r="G556" s="73">
        <f t="shared" ref="G556:W556" si="267">G554+G555</f>
        <v>-31343.113146833071</v>
      </c>
      <c r="H556" s="73">
        <f t="shared" si="267"/>
        <v>-4879.1995988197987</v>
      </c>
      <c r="I556" s="73">
        <f t="shared" si="267"/>
        <v>-262.73918514029145</v>
      </c>
      <c r="J556" s="73">
        <f t="shared" si="267"/>
        <v>0</v>
      </c>
      <c r="K556" s="73">
        <f t="shared" si="267"/>
        <v>-2562.1479733996616</v>
      </c>
      <c r="L556" s="73">
        <f t="shared" si="267"/>
        <v>0</v>
      </c>
      <c r="M556" s="73">
        <f t="shared" si="267"/>
        <v>0</v>
      </c>
      <c r="N556" s="73">
        <f t="shared" si="267"/>
        <v>0</v>
      </c>
      <c r="O556" s="73">
        <f>O554+O555</f>
        <v>-1486.4459288138371</v>
      </c>
      <c r="P556" s="73">
        <f t="shared" si="267"/>
        <v>0</v>
      </c>
      <c r="Q556" s="73">
        <f t="shared" si="267"/>
        <v>0</v>
      </c>
      <c r="R556" s="73">
        <f t="shared" si="267"/>
        <v>0</v>
      </c>
      <c r="S556" s="73">
        <f t="shared" si="267"/>
        <v>-522.17552318337141</v>
      </c>
      <c r="T556" s="73">
        <f t="shared" si="267"/>
        <v>-5.1426475506691371</v>
      </c>
      <c r="U556" s="73">
        <f t="shared" si="267"/>
        <v>-6.0338950537325298</v>
      </c>
      <c r="V556" s="73">
        <f t="shared" si="267"/>
        <v>0</v>
      </c>
      <c r="W556" s="73">
        <f t="shared" si="267"/>
        <v>0</v>
      </c>
      <c r="X556" s="60">
        <f>X554+X555</f>
        <v>0</v>
      </c>
      <c r="Y556" s="60">
        <f>Y554+Y555</f>
        <v>0</v>
      </c>
      <c r="Z556" s="60">
        <f>Z554+Z555</f>
        <v>0</v>
      </c>
      <c r="AA556" s="62">
        <f>SUM(G556:Z556)</f>
        <v>-41066.997898794434</v>
      </c>
      <c r="AB556" s="56" t="str">
        <f>IF(ABS(F556-AA556)&lt;0.01,"ok","err")</f>
        <v>ok</v>
      </c>
      <c r="AC556" s="62">
        <f t="shared" si="252"/>
        <v>0</v>
      </c>
    </row>
    <row r="557" spans="1:29">
      <c r="F557" s="76"/>
      <c r="AC557" s="62">
        <f t="shared" si="252"/>
        <v>0</v>
      </c>
    </row>
    <row r="558" spans="1:29" ht="15">
      <c r="A558" s="63" t="s">
        <v>354</v>
      </c>
      <c r="F558" s="76"/>
      <c r="AC558" s="62">
        <f t="shared" si="252"/>
        <v>0</v>
      </c>
    </row>
    <row r="559" spans="1:29">
      <c r="A559" s="66" t="s">
        <v>1093</v>
      </c>
      <c r="C559" s="58" t="s">
        <v>533</v>
      </c>
      <c r="D559" s="58" t="s">
        <v>583</v>
      </c>
      <c r="E559" s="58" t="s">
        <v>1095</v>
      </c>
      <c r="F559" s="73">
        <f>VLOOKUP(C559,'Functional Assignment'!$C$2:$AP$780,'Functional Assignment'!$Z$2,)</f>
        <v>-8393.220375975623</v>
      </c>
      <c r="G559" s="73">
        <f t="shared" ref="G559:Z559" si="268">IF(VLOOKUP($E559,$D$6:$AN$1131,3,)=0,0,(VLOOKUP($E559,$D$6:$AN$1131,G$2,)/VLOOKUP($E559,$D$6:$AN$1131,3,))*$F559)</f>
        <v>-6453.6693852179505</v>
      </c>
      <c r="H559" s="73">
        <f t="shared" si="268"/>
        <v>-1624.1837590468249</v>
      </c>
      <c r="I559" s="73">
        <f t="shared" si="268"/>
        <v>-8.9939360180532617</v>
      </c>
      <c r="J559" s="73">
        <f t="shared" si="268"/>
        <v>0</v>
      </c>
      <c r="K559" s="73">
        <f t="shared" si="268"/>
        <v>-271.61062769555804</v>
      </c>
      <c r="L559" s="73">
        <f t="shared" si="268"/>
        <v>0</v>
      </c>
      <c r="M559" s="73">
        <f t="shared" si="268"/>
        <v>0</v>
      </c>
      <c r="N559" s="73">
        <f t="shared" si="268"/>
        <v>0</v>
      </c>
      <c r="O559" s="73">
        <f t="shared" si="268"/>
        <v>-34.76266799723652</v>
      </c>
      <c r="P559" s="73">
        <f t="shared" si="268"/>
        <v>0</v>
      </c>
      <c r="Q559" s="73">
        <f t="shared" si="268"/>
        <v>0</v>
      </c>
      <c r="R559" s="73">
        <f t="shared" si="268"/>
        <v>0</v>
      </c>
      <c r="S559" s="73">
        <f t="shared" si="268"/>
        <v>0</v>
      </c>
      <c r="T559" s="73">
        <f t="shared" si="268"/>
        <v>0</v>
      </c>
      <c r="U559" s="73">
        <f t="shared" si="268"/>
        <v>0</v>
      </c>
      <c r="V559" s="73">
        <f t="shared" si="268"/>
        <v>0</v>
      </c>
      <c r="W559" s="73">
        <f t="shared" si="268"/>
        <v>0</v>
      </c>
      <c r="X559" s="60">
        <f t="shared" si="268"/>
        <v>0</v>
      </c>
      <c r="Y559" s="60">
        <f t="shared" si="268"/>
        <v>0</v>
      </c>
      <c r="Z559" s="60">
        <f t="shared" si="268"/>
        <v>0</v>
      </c>
      <c r="AA559" s="62">
        <f>SUM(G559:Z559)</f>
        <v>-8393.220375975623</v>
      </c>
      <c r="AB559" s="56" t="str">
        <f>IF(ABS(F559-AA559)&lt;0.01,"ok","err")</f>
        <v>ok</v>
      </c>
      <c r="AC559" s="62">
        <f t="shared" si="252"/>
        <v>0</v>
      </c>
    </row>
    <row r="560" spans="1:29">
      <c r="F560" s="76"/>
      <c r="AC560" s="62">
        <f t="shared" si="252"/>
        <v>0</v>
      </c>
    </row>
    <row r="561" spans="1:29" ht="15">
      <c r="A561" s="63" t="s">
        <v>353</v>
      </c>
      <c r="F561" s="76"/>
      <c r="AC561" s="62">
        <f t="shared" si="252"/>
        <v>0</v>
      </c>
    </row>
    <row r="562" spans="1:29">
      <c r="A562" s="66" t="s">
        <v>1093</v>
      </c>
      <c r="C562" s="58" t="s">
        <v>533</v>
      </c>
      <c r="D562" s="58" t="s">
        <v>584</v>
      </c>
      <c r="E562" s="58" t="s">
        <v>1096</v>
      </c>
      <c r="F562" s="73">
        <f>VLOOKUP(C562,'Functional Assignment'!$C$2:$AP$780,'Functional Assignment'!$AA$2,)</f>
        <v>-9735.9011972790304</v>
      </c>
      <c r="G562" s="73">
        <f t="shared" ref="G562:Z562" si="269">IF(VLOOKUP($E562,$D$6:$AN$1131,3,)=0,0,(VLOOKUP($E562,$D$6:$AN$1131,G$2,)/VLOOKUP($E562,$D$6:$AN$1131,3,))*$F562)</f>
        <v>-6814.2161783828915</v>
      </c>
      <c r="H562" s="73">
        <f t="shared" si="269"/>
        <v>-2003.4186700868484</v>
      </c>
      <c r="I562" s="73">
        <f t="shared" si="269"/>
        <v>-23.343565438437533</v>
      </c>
      <c r="J562" s="73">
        <f t="shared" si="269"/>
        <v>-77.989825597523122</v>
      </c>
      <c r="K562" s="73">
        <f t="shared" si="269"/>
        <v>-516.61148764640097</v>
      </c>
      <c r="L562" s="73">
        <f t="shared" si="269"/>
        <v>0</v>
      </c>
      <c r="M562" s="73">
        <f t="shared" si="269"/>
        <v>0</v>
      </c>
      <c r="N562" s="73">
        <f t="shared" si="269"/>
        <v>-122.124662771167</v>
      </c>
      <c r="O562" s="73">
        <f t="shared" si="269"/>
        <v>-55.953949755781835</v>
      </c>
      <c r="P562" s="73">
        <f t="shared" si="269"/>
        <v>-99.902903416218379</v>
      </c>
      <c r="Q562" s="73">
        <f t="shared" si="269"/>
        <v>-1.1575797419067961</v>
      </c>
      <c r="R562" s="73">
        <f t="shared" si="269"/>
        <v>-1.1575797419067961</v>
      </c>
      <c r="S562" s="73">
        <f t="shared" si="269"/>
        <v>0</v>
      </c>
      <c r="T562" s="73">
        <f t="shared" si="269"/>
        <v>-3.0879356313006223</v>
      </c>
      <c r="U562" s="73">
        <f t="shared" si="269"/>
        <v>-16.936859068648868</v>
      </c>
      <c r="V562" s="73">
        <f t="shared" si="269"/>
        <v>0</v>
      </c>
      <c r="W562" s="73">
        <f t="shared" si="269"/>
        <v>0</v>
      </c>
      <c r="X562" s="60">
        <f t="shared" si="269"/>
        <v>0</v>
      </c>
      <c r="Y562" s="60">
        <f t="shared" si="269"/>
        <v>0</v>
      </c>
      <c r="Z562" s="60">
        <f t="shared" si="269"/>
        <v>0</v>
      </c>
      <c r="AA562" s="62">
        <f>SUM(G562:Z562)</f>
        <v>-9735.9011972790267</v>
      </c>
      <c r="AB562" s="56" t="str">
        <f>IF(ABS(F562-AA562)&lt;0.01,"ok","err")</f>
        <v>ok</v>
      </c>
      <c r="AC562" s="62">
        <f t="shared" si="252"/>
        <v>0</v>
      </c>
    </row>
    <row r="563" spans="1:29">
      <c r="F563" s="73"/>
      <c r="G563" s="73"/>
      <c r="H563" s="73"/>
      <c r="I563" s="73"/>
      <c r="J563" s="73"/>
      <c r="K563" s="73"/>
      <c r="L563" s="73"/>
      <c r="M563" s="73"/>
      <c r="N563" s="73"/>
      <c r="O563" s="73"/>
      <c r="P563" s="73"/>
      <c r="Q563" s="73"/>
      <c r="R563" s="73"/>
      <c r="S563" s="73"/>
      <c r="T563" s="73"/>
      <c r="U563" s="73"/>
      <c r="V563" s="73"/>
      <c r="W563" s="73"/>
      <c r="X563" s="60"/>
      <c r="Y563" s="60"/>
      <c r="Z563" s="60"/>
      <c r="AA563" s="62"/>
      <c r="AC563" s="62">
        <f t="shared" si="252"/>
        <v>0</v>
      </c>
    </row>
    <row r="564" spans="1:29" ht="15">
      <c r="A564" s="63" t="s">
        <v>371</v>
      </c>
      <c r="F564" s="76"/>
      <c r="AC564" s="62">
        <f t="shared" si="252"/>
        <v>0</v>
      </c>
    </row>
    <row r="565" spans="1:29">
      <c r="A565" s="66" t="s">
        <v>1093</v>
      </c>
      <c r="C565" s="58" t="s">
        <v>533</v>
      </c>
      <c r="D565" s="58" t="s">
        <v>585</v>
      </c>
      <c r="E565" s="58" t="s">
        <v>1097</v>
      </c>
      <c r="F565" s="73">
        <f>VLOOKUP(C565,'Functional Assignment'!$C$2:$AP$780,'Functional Assignment'!$AB$2,)</f>
        <v>-26677.088513766957</v>
      </c>
      <c r="G565" s="73">
        <f t="shared" ref="G565:Z565" si="270">IF(VLOOKUP($E565,$D$6:$AN$1131,3,)=0,0,(VLOOKUP($E565,$D$6:$AN$1131,G$2,)/VLOOKUP($E565,$D$6:$AN$1131,3,))*$F565)</f>
        <v>0</v>
      </c>
      <c r="H565" s="73">
        <f t="shared" si="270"/>
        <v>0</v>
      </c>
      <c r="I565" s="73">
        <f t="shared" si="270"/>
        <v>0</v>
      </c>
      <c r="J565" s="73">
        <f t="shared" si="270"/>
        <v>0</v>
      </c>
      <c r="K565" s="73">
        <f t="shared" si="270"/>
        <v>0</v>
      </c>
      <c r="L565" s="73">
        <f t="shared" si="270"/>
        <v>0</v>
      </c>
      <c r="M565" s="73">
        <f t="shared" si="270"/>
        <v>0</v>
      </c>
      <c r="N565" s="73">
        <f t="shared" si="270"/>
        <v>0</v>
      </c>
      <c r="O565" s="73">
        <f t="shared" si="270"/>
        <v>0</v>
      </c>
      <c r="P565" s="73">
        <f t="shared" si="270"/>
        <v>0</v>
      </c>
      <c r="Q565" s="73">
        <f t="shared" si="270"/>
        <v>0</v>
      </c>
      <c r="R565" s="73">
        <f t="shared" si="270"/>
        <v>0</v>
      </c>
      <c r="S565" s="73">
        <f t="shared" si="270"/>
        <v>-26677.088513766957</v>
      </c>
      <c r="T565" s="73">
        <f t="shared" si="270"/>
        <v>0</v>
      </c>
      <c r="U565" s="73">
        <f t="shared" si="270"/>
        <v>0</v>
      </c>
      <c r="V565" s="73">
        <f t="shared" si="270"/>
        <v>0</v>
      </c>
      <c r="W565" s="73">
        <f t="shared" si="270"/>
        <v>0</v>
      </c>
      <c r="X565" s="60">
        <f t="shared" si="270"/>
        <v>0</v>
      </c>
      <c r="Y565" s="60">
        <f t="shared" si="270"/>
        <v>0</v>
      </c>
      <c r="Z565" s="60">
        <f t="shared" si="270"/>
        <v>0</v>
      </c>
      <c r="AA565" s="62">
        <f>SUM(G565:Z565)</f>
        <v>-26677.088513766957</v>
      </c>
      <c r="AB565" s="56" t="str">
        <f>IF(ABS(F565-AA565)&lt;0.01,"ok","err")</f>
        <v>ok</v>
      </c>
      <c r="AC565" s="62">
        <f t="shared" si="252"/>
        <v>0</v>
      </c>
    </row>
    <row r="566" spans="1:29">
      <c r="F566" s="73"/>
      <c r="G566" s="73"/>
      <c r="H566" s="73"/>
      <c r="I566" s="73"/>
      <c r="J566" s="73"/>
      <c r="K566" s="73"/>
      <c r="L566" s="73"/>
      <c r="M566" s="73"/>
      <c r="N566" s="73"/>
      <c r="O566" s="73"/>
      <c r="P566" s="73"/>
      <c r="Q566" s="73"/>
      <c r="R566" s="73"/>
      <c r="S566" s="73"/>
      <c r="T566" s="73"/>
      <c r="U566" s="73"/>
      <c r="V566" s="73"/>
      <c r="W566" s="73"/>
      <c r="X566" s="60"/>
      <c r="Y566" s="60"/>
      <c r="Z566" s="60"/>
      <c r="AA566" s="62"/>
      <c r="AC566" s="62">
        <f t="shared" si="252"/>
        <v>0</v>
      </c>
    </row>
    <row r="567" spans="1:29" ht="15">
      <c r="A567" s="63" t="s">
        <v>1025</v>
      </c>
      <c r="F567" s="76"/>
      <c r="AC567" s="62">
        <f t="shared" si="252"/>
        <v>0</v>
      </c>
    </row>
    <row r="568" spans="1:29">
      <c r="A568" s="66" t="s">
        <v>1093</v>
      </c>
      <c r="C568" s="58" t="s">
        <v>533</v>
      </c>
      <c r="D568" s="58" t="s">
        <v>586</v>
      </c>
      <c r="E568" s="58" t="s">
        <v>1098</v>
      </c>
      <c r="F568" s="73">
        <f>VLOOKUP(C568,'Functional Assignment'!$C$2:$AP$780,'Functional Assignment'!$AC$2,)</f>
        <v>0</v>
      </c>
      <c r="G568" s="73">
        <f t="shared" ref="G568:Z568" si="271">IF(VLOOKUP($E568,$D$6:$AN$1131,3,)=0,0,(VLOOKUP($E568,$D$6:$AN$1131,G$2,)/VLOOKUP($E568,$D$6:$AN$1131,3,))*$F568)</f>
        <v>0</v>
      </c>
      <c r="H568" s="73">
        <f t="shared" si="271"/>
        <v>0</v>
      </c>
      <c r="I568" s="73">
        <f t="shared" si="271"/>
        <v>0</v>
      </c>
      <c r="J568" s="73">
        <f t="shared" si="271"/>
        <v>0</v>
      </c>
      <c r="K568" s="73">
        <f t="shared" si="271"/>
        <v>0</v>
      </c>
      <c r="L568" s="73">
        <f t="shared" si="271"/>
        <v>0</v>
      </c>
      <c r="M568" s="73">
        <f t="shared" si="271"/>
        <v>0</v>
      </c>
      <c r="N568" s="73">
        <f t="shared" si="271"/>
        <v>0</v>
      </c>
      <c r="O568" s="73">
        <f t="shared" si="271"/>
        <v>0</v>
      </c>
      <c r="P568" s="73">
        <f t="shared" si="271"/>
        <v>0</v>
      </c>
      <c r="Q568" s="73">
        <f t="shared" si="271"/>
        <v>0</v>
      </c>
      <c r="R568" s="73">
        <f t="shared" si="271"/>
        <v>0</v>
      </c>
      <c r="S568" s="73">
        <f t="shared" si="271"/>
        <v>0</v>
      </c>
      <c r="T568" s="73">
        <f t="shared" si="271"/>
        <v>0</v>
      </c>
      <c r="U568" s="73">
        <f t="shared" si="271"/>
        <v>0</v>
      </c>
      <c r="V568" s="73">
        <f t="shared" si="271"/>
        <v>0</v>
      </c>
      <c r="W568" s="73">
        <f t="shared" si="271"/>
        <v>0</v>
      </c>
      <c r="X568" s="60">
        <f t="shared" si="271"/>
        <v>0</v>
      </c>
      <c r="Y568" s="60">
        <f t="shared" si="271"/>
        <v>0</v>
      </c>
      <c r="Z568" s="60">
        <f t="shared" si="271"/>
        <v>0</v>
      </c>
      <c r="AA568" s="62">
        <f>SUM(G568:Z568)</f>
        <v>0</v>
      </c>
      <c r="AB568" s="56" t="str">
        <f>IF(ABS(F568-AA568)&lt;0.01,"ok","err")</f>
        <v>ok</v>
      </c>
      <c r="AC568" s="62">
        <f t="shared" si="252"/>
        <v>0</v>
      </c>
    </row>
    <row r="569" spans="1:29">
      <c r="F569" s="73"/>
      <c r="G569" s="73"/>
      <c r="H569" s="73"/>
      <c r="I569" s="73"/>
      <c r="J569" s="73"/>
      <c r="K569" s="73"/>
      <c r="L569" s="73"/>
      <c r="M569" s="73"/>
      <c r="N569" s="73"/>
      <c r="O569" s="73"/>
      <c r="P569" s="73"/>
      <c r="Q569" s="73"/>
      <c r="R569" s="73"/>
      <c r="S569" s="73"/>
      <c r="T569" s="73"/>
      <c r="U569" s="73"/>
      <c r="V569" s="73"/>
      <c r="W569" s="73"/>
      <c r="X569" s="60"/>
      <c r="Y569" s="60"/>
      <c r="Z569" s="60"/>
      <c r="AA569" s="62"/>
      <c r="AC569" s="62">
        <f t="shared" si="252"/>
        <v>0</v>
      </c>
    </row>
    <row r="570" spans="1:29" ht="15">
      <c r="A570" s="63" t="s">
        <v>351</v>
      </c>
      <c r="F570" s="76"/>
      <c r="AC570" s="62">
        <f t="shared" si="252"/>
        <v>0</v>
      </c>
    </row>
    <row r="571" spans="1:29">
      <c r="A571" s="66" t="s">
        <v>1093</v>
      </c>
      <c r="C571" s="58" t="s">
        <v>533</v>
      </c>
      <c r="D571" s="58" t="s">
        <v>587</v>
      </c>
      <c r="E571" s="58" t="s">
        <v>1098</v>
      </c>
      <c r="F571" s="73">
        <f>VLOOKUP(C571,'Functional Assignment'!$C$2:$AP$780,'Functional Assignment'!$AD$2,)</f>
        <v>0</v>
      </c>
      <c r="G571" s="73">
        <f t="shared" ref="G571:Z571" si="272">IF(VLOOKUP($E571,$D$6:$AN$1131,3,)=0,0,(VLOOKUP($E571,$D$6:$AN$1131,G$2,)/VLOOKUP($E571,$D$6:$AN$1131,3,))*$F571)</f>
        <v>0</v>
      </c>
      <c r="H571" s="73">
        <f t="shared" si="272"/>
        <v>0</v>
      </c>
      <c r="I571" s="73">
        <f t="shared" si="272"/>
        <v>0</v>
      </c>
      <c r="J571" s="73">
        <f t="shared" si="272"/>
        <v>0</v>
      </c>
      <c r="K571" s="73">
        <f t="shared" si="272"/>
        <v>0</v>
      </c>
      <c r="L571" s="73">
        <f t="shared" si="272"/>
        <v>0</v>
      </c>
      <c r="M571" s="73">
        <f t="shared" si="272"/>
        <v>0</v>
      </c>
      <c r="N571" s="73">
        <f t="shared" si="272"/>
        <v>0</v>
      </c>
      <c r="O571" s="73">
        <f t="shared" si="272"/>
        <v>0</v>
      </c>
      <c r="P571" s="73">
        <f t="shared" si="272"/>
        <v>0</v>
      </c>
      <c r="Q571" s="73">
        <f t="shared" si="272"/>
        <v>0</v>
      </c>
      <c r="R571" s="73">
        <f t="shared" si="272"/>
        <v>0</v>
      </c>
      <c r="S571" s="73">
        <f t="shared" si="272"/>
        <v>0</v>
      </c>
      <c r="T571" s="73">
        <f t="shared" si="272"/>
        <v>0</v>
      </c>
      <c r="U571" s="73">
        <f t="shared" si="272"/>
        <v>0</v>
      </c>
      <c r="V571" s="73">
        <f t="shared" si="272"/>
        <v>0</v>
      </c>
      <c r="W571" s="73">
        <f t="shared" si="272"/>
        <v>0</v>
      </c>
      <c r="X571" s="60">
        <f t="shared" si="272"/>
        <v>0</v>
      </c>
      <c r="Y571" s="60">
        <f t="shared" si="272"/>
        <v>0</v>
      </c>
      <c r="Z571" s="60">
        <f t="shared" si="272"/>
        <v>0</v>
      </c>
      <c r="AA571" s="62">
        <f>SUM(G571:Z571)</f>
        <v>0</v>
      </c>
      <c r="AB571" s="56" t="str">
        <f>IF(ABS(F571-AA571)&lt;0.01,"ok","err")</f>
        <v>ok</v>
      </c>
      <c r="AC571" s="62">
        <f t="shared" si="252"/>
        <v>0</v>
      </c>
    </row>
    <row r="572" spans="1:29">
      <c r="F572" s="73"/>
      <c r="G572" s="73"/>
      <c r="H572" s="73"/>
      <c r="I572" s="73"/>
      <c r="J572" s="73"/>
      <c r="K572" s="73"/>
      <c r="L572" s="73"/>
      <c r="M572" s="73"/>
      <c r="N572" s="73"/>
      <c r="O572" s="73"/>
      <c r="P572" s="73"/>
      <c r="Q572" s="73"/>
      <c r="R572" s="73"/>
      <c r="S572" s="73"/>
      <c r="T572" s="73"/>
      <c r="U572" s="73"/>
      <c r="V572" s="73"/>
      <c r="W572" s="73"/>
      <c r="X572" s="60"/>
      <c r="Y572" s="60"/>
      <c r="Z572" s="60"/>
      <c r="AA572" s="62"/>
      <c r="AC572" s="62">
        <f t="shared" si="252"/>
        <v>0</v>
      </c>
    </row>
    <row r="573" spans="1:29" ht="15">
      <c r="A573" s="63" t="s">
        <v>350</v>
      </c>
      <c r="F573" s="76"/>
      <c r="AC573" s="62">
        <f t="shared" si="252"/>
        <v>0</v>
      </c>
    </row>
    <row r="574" spans="1:29">
      <c r="A574" s="66" t="s">
        <v>1093</v>
      </c>
      <c r="C574" s="58" t="s">
        <v>533</v>
      </c>
      <c r="D574" s="58" t="s">
        <v>588</v>
      </c>
      <c r="E574" s="58" t="s">
        <v>1099</v>
      </c>
      <c r="F574" s="73">
        <f>VLOOKUP(C574,'Functional Assignment'!$C$2:$AP$780,'Functional Assignment'!$AE$2,)</f>
        <v>0</v>
      </c>
      <c r="G574" s="73">
        <f t="shared" ref="G574:Z574" si="273">IF(VLOOKUP($E574,$D$6:$AN$1131,3,)=0,0,(VLOOKUP($E574,$D$6:$AN$1131,G$2,)/VLOOKUP($E574,$D$6:$AN$1131,3,))*$F574)</f>
        <v>0</v>
      </c>
      <c r="H574" s="73">
        <f t="shared" si="273"/>
        <v>0</v>
      </c>
      <c r="I574" s="73">
        <f t="shared" si="273"/>
        <v>0</v>
      </c>
      <c r="J574" s="73">
        <f t="shared" si="273"/>
        <v>0</v>
      </c>
      <c r="K574" s="73">
        <f t="shared" si="273"/>
        <v>0</v>
      </c>
      <c r="L574" s="73">
        <f t="shared" si="273"/>
        <v>0</v>
      </c>
      <c r="M574" s="73">
        <f t="shared" si="273"/>
        <v>0</v>
      </c>
      <c r="N574" s="73">
        <f t="shared" si="273"/>
        <v>0</v>
      </c>
      <c r="O574" s="73">
        <f t="shared" si="273"/>
        <v>0</v>
      </c>
      <c r="P574" s="73">
        <f t="shared" si="273"/>
        <v>0</v>
      </c>
      <c r="Q574" s="73">
        <f t="shared" si="273"/>
        <v>0</v>
      </c>
      <c r="R574" s="73">
        <f t="shared" si="273"/>
        <v>0</v>
      </c>
      <c r="S574" s="73">
        <f t="shared" si="273"/>
        <v>0</v>
      </c>
      <c r="T574" s="73">
        <f t="shared" si="273"/>
        <v>0</v>
      </c>
      <c r="U574" s="73">
        <f t="shared" si="273"/>
        <v>0</v>
      </c>
      <c r="V574" s="73">
        <f t="shared" si="273"/>
        <v>0</v>
      </c>
      <c r="W574" s="73">
        <f t="shared" si="273"/>
        <v>0</v>
      </c>
      <c r="X574" s="60">
        <f t="shared" si="273"/>
        <v>0</v>
      </c>
      <c r="Y574" s="60">
        <f t="shared" si="273"/>
        <v>0</v>
      </c>
      <c r="Z574" s="60">
        <f t="shared" si="273"/>
        <v>0</v>
      </c>
      <c r="AA574" s="62">
        <f>SUM(G574:Z574)</f>
        <v>0</v>
      </c>
      <c r="AB574" s="56" t="str">
        <f>IF(ABS(F574-AA574)&lt;0.01,"ok","err")</f>
        <v>ok</v>
      </c>
      <c r="AC574" s="62">
        <f t="shared" si="252"/>
        <v>0</v>
      </c>
    </row>
    <row r="575" spans="1:29">
      <c r="F575" s="73"/>
      <c r="G575" s="73"/>
      <c r="H575" s="73"/>
      <c r="I575" s="73"/>
      <c r="J575" s="73"/>
      <c r="K575" s="73"/>
      <c r="L575" s="73"/>
      <c r="M575" s="73"/>
      <c r="N575" s="73"/>
      <c r="O575" s="73"/>
      <c r="P575" s="73"/>
      <c r="Q575" s="73"/>
      <c r="R575" s="73"/>
      <c r="S575" s="73"/>
      <c r="T575" s="73"/>
      <c r="U575" s="73"/>
      <c r="V575" s="73"/>
      <c r="W575" s="73"/>
      <c r="X575" s="60"/>
      <c r="Y575" s="60"/>
      <c r="Z575" s="60"/>
      <c r="AA575" s="62"/>
      <c r="AC575" s="62">
        <f t="shared" si="252"/>
        <v>0</v>
      </c>
    </row>
    <row r="576" spans="1:29">
      <c r="A576" s="58" t="s">
        <v>922</v>
      </c>
      <c r="D576" s="58" t="s">
        <v>1111</v>
      </c>
      <c r="F576" s="73">
        <f>F531+F537+F540+F543+F551+F556+F559+F562+F565+F568+F571+F574</f>
        <v>-1002535.0000000001</v>
      </c>
      <c r="G576" s="73">
        <f t="shared" ref="G576:Z576" si="274">G531+G537+G540+G543+G551+G556+G559+G562+G565+G568+G571+G574</f>
        <v>-519761.08275503397</v>
      </c>
      <c r="H576" s="73">
        <f t="shared" si="274"/>
        <v>-116739.15072968922</v>
      </c>
      <c r="I576" s="73">
        <f t="shared" si="274"/>
        <v>-8998.9214325704506</v>
      </c>
      <c r="J576" s="73">
        <f t="shared" si="274"/>
        <v>-9047.0707674255209</v>
      </c>
      <c r="K576" s="73">
        <f t="shared" si="274"/>
        <v>-106414.26437872136</v>
      </c>
      <c r="L576" s="73">
        <f t="shared" si="274"/>
        <v>0</v>
      </c>
      <c r="M576" s="73">
        <f t="shared" si="274"/>
        <v>0</v>
      </c>
      <c r="N576" s="73">
        <f t="shared" si="274"/>
        <v>-94023.254682804603</v>
      </c>
      <c r="O576" s="73">
        <f>O531+O537+O540+O543+O551+O556+O559+O562+O565+O568+O571+O574</f>
        <v>-60014.511099209092</v>
      </c>
      <c r="P576" s="73">
        <f t="shared" si="274"/>
        <v>-46523.418586610169</v>
      </c>
      <c r="Q576" s="73">
        <f t="shared" si="274"/>
        <v>-6010.7730851091519</v>
      </c>
      <c r="R576" s="73">
        <f t="shared" si="274"/>
        <v>-2744.0579905639274</v>
      </c>
      <c r="S576" s="73">
        <f t="shared" si="274"/>
        <v>-32018.507799774106</v>
      </c>
      <c r="T576" s="73">
        <f t="shared" si="274"/>
        <v>-74.934231334658023</v>
      </c>
      <c r="U576" s="73">
        <f t="shared" si="274"/>
        <v>-165.05246115432209</v>
      </c>
      <c r="V576" s="73">
        <f t="shared" si="274"/>
        <v>0</v>
      </c>
      <c r="W576" s="73">
        <f t="shared" si="274"/>
        <v>0</v>
      </c>
      <c r="X576" s="60">
        <f t="shared" si="274"/>
        <v>0</v>
      </c>
      <c r="Y576" s="60">
        <f t="shared" si="274"/>
        <v>0</v>
      </c>
      <c r="Z576" s="60">
        <f t="shared" si="274"/>
        <v>0</v>
      </c>
      <c r="AA576" s="62">
        <f>SUM(G576:Z576)</f>
        <v>-1002535.0000000003</v>
      </c>
      <c r="AB576" s="56" t="str">
        <f>IF(ABS(F576-AA576)&lt;0.01,"ok","err")</f>
        <v>ok</v>
      </c>
      <c r="AC576" s="62">
        <f t="shared" si="252"/>
        <v>0</v>
      </c>
    </row>
    <row r="577" spans="1:29">
      <c r="F577" s="73"/>
      <c r="G577" s="73"/>
      <c r="H577" s="73"/>
      <c r="I577" s="73"/>
      <c r="J577" s="73"/>
      <c r="K577" s="73"/>
      <c r="L577" s="73"/>
      <c r="M577" s="73"/>
      <c r="N577" s="73"/>
      <c r="O577" s="73"/>
      <c r="P577" s="73"/>
      <c r="Q577" s="73"/>
      <c r="R577" s="73"/>
      <c r="S577" s="73"/>
      <c r="T577" s="73"/>
      <c r="U577" s="73"/>
      <c r="V577" s="73"/>
      <c r="W577" s="73"/>
      <c r="X577" s="60"/>
      <c r="Y577" s="60"/>
      <c r="Z577" s="60"/>
      <c r="AA577" s="62"/>
      <c r="AB577" s="56"/>
      <c r="AC577" s="62">
        <f t="shared" si="252"/>
        <v>0</v>
      </c>
    </row>
    <row r="578" spans="1:29">
      <c r="F578" s="73"/>
      <c r="G578" s="73"/>
      <c r="H578" s="73"/>
      <c r="I578" s="73"/>
      <c r="J578" s="73"/>
      <c r="K578" s="73"/>
      <c r="L578" s="73"/>
      <c r="M578" s="73"/>
      <c r="N578" s="73"/>
      <c r="O578" s="73"/>
      <c r="P578" s="73"/>
      <c r="Q578" s="73"/>
      <c r="R578" s="73"/>
      <c r="S578" s="73"/>
      <c r="T578" s="73"/>
      <c r="U578" s="73"/>
      <c r="V578" s="73"/>
      <c r="W578" s="73"/>
      <c r="X578" s="60"/>
      <c r="Y578" s="60"/>
      <c r="Z578" s="60"/>
      <c r="AA578" s="62"/>
      <c r="AB578" s="56"/>
      <c r="AC578" s="62">
        <f t="shared" si="252"/>
        <v>0</v>
      </c>
    </row>
    <row r="579" spans="1:29">
      <c r="F579" s="73"/>
      <c r="G579" s="73"/>
      <c r="H579" s="73"/>
      <c r="I579" s="73"/>
      <c r="J579" s="73"/>
      <c r="K579" s="73"/>
      <c r="L579" s="73"/>
      <c r="M579" s="73"/>
      <c r="N579" s="73"/>
      <c r="O579" s="73"/>
      <c r="P579" s="73"/>
      <c r="Q579" s="73"/>
      <c r="R579" s="73"/>
      <c r="S579" s="73"/>
      <c r="T579" s="73"/>
      <c r="U579" s="73"/>
      <c r="V579" s="73"/>
      <c r="W579" s="73"/>
      <c r="X579" s="60"/>
      <c r="Y579" s="60"/>
      <c r="Z579" s="60"/>
      <c r="AA579" s="62"/>
      <c r="AB579" s="56"/>
      <c r="AC579" s="62">
        <f t="shared" si="252"/>
        <v>0</v>
      </c>
    </row>
    <row r="580" spans="1:29" ht="15">
      <c r="A580" s="63" t="s">
        <v>1070</v>
      </c>
      <c r="AC580" s="62">
        <f t="shared" si="252"/>
        <v>0</v>
      </c>
    </row>
    <row r="581" spans="1:29">
      <c r="AC581" s="62">
        <f t="shared" si="252"/>
        <v>0</v>
      </c>
    </row>
    <row r="582" spans="1:29" ht="15">
      <c r="A582" s="63" t="s">
        <v>364</v>
      </c>
      <c r="AC582" s="62">
        <f t="shared" si="252"/>
        <v>0</v>
      </c>
    </row>
    <row r="583" spans="1:29">
      <c r="A583" s="66" t="s">
        <v>359</v>
      </c>
      <c r="C583" s="58" t="s">
        <v>1075</v>
      </c>
      <c r="D583" s="58" t="s">
        <v>562</v>
      </c>
      <c r="E583" s="58" t="s">
        <v>869</v>
      </c>
      <c r="F583" s="73">
        <f>VLOOKUP(C583,'Functional Assignment'!$C$2:$AP$780,'Functional Assignment'!$H$2,)</f>
        <v>0</v>
      </c>
      <c r="G583" s="73">
        <f t="shared" ref="G583:P588" si="275">IF(VLOOKUP($E583,$D$6:$AN$1131,3,)=0,0,(VLOOKUP($E583,$D$6:$AN$1131,G$2,)/VLOOKUP($E583,$D$6:$AN$1131,3,))*$F583)</f>
        <v>0</v>
      </c>
      <c r="H583" s="73">
        <f t="shared" si="275"/>
        <v>0</v>
      </c>
      <c r="I583" s="73">
        <f t="shared" si="275"/>
        <v>0</v>
      </c>
      <c r="J583" s="73">
        <f t="shared" si="275"/>
        <v>0</v>
      </c>
      <c r="K583" s="73">
        <f t="shared" si="275"/>
        <v>0</v>
      </c>
      <c r="L583" s="73">
        <f t="shared" si="275"/>
        <v>0</v>
      </c>
      <c r="M583" s="73">
        <f t="shared" si="275"/>
        <v>0</v>
      </c>
      <c r="N583" s="73">
        <f t="shared" si="275"/>
        <v>0</v>
      </c>
      <c r="O583" s="73">
        <f t="shared" si="275"/>
        <v>0</v>
      </c>
      <c r="P583" s="73">
        <f t="shared" si="275"/>
        <v>0</v>
      </c>
      <c r="Q583" s="73">
        <f t="shared" ref="Q583:Z588" si="276">IF(VLOOKUP($E583,$D$6:$AN$1131,3,)=0,0,(VLOOKUP($E583,$D$6:$AN$1131,Q$2,)/VLOOKUP($E583,$D$6:$AN$1131,3,))*$F583)</f>
        <v>0</v>
      </c>
      <c r="R583" s="73">
        <f t="shared" si="276"/>
        <v>0</v>
      </c>
      <c r="S583" s="73">
        <f t="shared" si="276"/>
        <v>0</v>
      </c>
      <c r="T583" s="73">
        <f t="shared" si="276"/>
        <v>0</v>
      </c>
      <c r="U583" s="73">
        <f t="shared" si="276"/>
        <v>0</v>
      </c>
      <c r="V583" s="73">
        <f t="shared" si="276"/>
        <v>0</v>
      </c>
      <c r="W583" s="73">
        <f t="shared" si="276"/>
        <v>0</v>
      </c>
      <c r="X583" s="60">
        <f t="shared" si="276"/>
        <v>0</v>
      </c>
      <c r="Y583" s="60">
        <f t="shared" si="276"/>
        <v>0</v>
      </c>
      <c r="Z583" s="60">
        <f t="shared" si="276"/>
        <v>0</v>
      </c>
      <c r="AA583" s="62">
        <f t="shared" ref="AA583:AA589" si="277">SUM(G583:Z583)</f>
        <v>0</v>
      </c>
      <c r="AB583" s="56" t="str">
        <f t="shared" ref="AB583:AB589" si="278">IF(ABS(F583-AA583)&lt;0.01,"ok","err")</f>
        <v>ok</v>
      </c>
      <c r="AC583" s="62">
        <f t="shared" si="252"/>
        <v>0</v>
      </c>
    </row>
    <row r="584" spans="1:29">
      <c r="A584" s="66" t="s">
        <v>1202</v>
      </c>
      <c r="C584" s="58" t="s">
        <v>1075</v>
      </c>
      <c r="D584" s="58" t="s">
        <v>563</v>
      </c>
      <c r="E584" s="58" t="s">
        <v>188</v>
      </c>
      <c r="F584" s="76">
        <f>VLOOKUP(C584,'Functional Assignment'!$C$2:$AP$780,'Functional Assignment'!$I$2,)</f>
        <v>0</v>
      </c>
      <c r="G584" s="76">
        <f t="shared" si="275"/>
        <v>0</v>
      </c>
      <c r="H584" s="76">
        <f t="shared" si="275"/>
        <v>0</v>
      </c>
      <c r="I584" s="76">
        <f t="shared" si="275"/>
        <v>0</v>
      </c>
      <c r="J584" s="76">
        <f t="shared" si="275"/>
        <v>0</v>
      </c>
      <c r="K584" s="76">
        <f t="shared" si="275"/>
        <v>0</v>
      </c>
      <c r="L584" s="76">
        <f t="shared" si="275"/>
        <v>0</v>
      </c>
      <c r="M584" s="76">
        <f t="shared" si="275"/>
        <v>0</v>
      </c>
      <c r="N584" s="76">
        <f t="shared" si="275"/>
        <v>0</v>
      </c>
      <c r="O584" s="76">
        <f t="shared" si="275"/>
        <v>0</v>
      </c>
      <c r="P584" s="76">
        <f t="shared" si="275"/>
        <v>0</v>
      </c>
      <c r="Q584" s="76">
        <f t="shared" si="276"/>
        <v>0</v>
      </c>
      <c r="R584" s="76">
        <f t="shared" si="276"/>
        <v>0</v>
      </c>
      <c r="S584" s="76">
        <f t="shared" si="276"/>
        <v>0</v>
      </c>
      <c r="T584" s="76">
        <f t="shared" si="276"/>
        <v>0</v>
      </c>
      <c r="U584" s="76">
        <f t="shared" si="276"/>
        <v>0</v>
      </c>
      <c r="V584" s="76">
        <f t="shared" si="276"/>
        <v>0</v>
      </c>
      <c r="W584" s="76">
        <f t="shared" si="276"/>
        <v>0</v>
      </c>
      <c r="X584" s="61">
        <f t="shared" si="276"/>
        <v>0</v>
      </c>
      <c r="Y584" s="61">
        <f t="shared" si="276"/>
        <v>0</v>
      </c>
      <c r="Z584" s="61">
        <f t="shared" si="276"/>
        <v>0</v>
      </c>
      <c r="AA584" s="61">
        <f t="shared" si="277"/>
        <v>0</v>
      </c>
      <c r="AB584" s="56" t="str">
        <f t="shared" si="278"/>
        <v>ok</v>
      </c>
      <c r="AC584" s="62">
        <f t="shared" si="252"/>
        <v>0</v>
      </c>
    </row>
    <row r="585" spans="1:29">
      <c r="A585" s="66" t="s">
        <v>1203</v>
      </c>
      <c r="C585" s="58" t="s">
        <v>1075</v>
      </c>
      <c r="D585" s="58" t="s">
        <v>564</v>
      </c>
      <c r="E585" s="58" t="s">
        <v>191</v>
      </c>
      <c r="F585" s="76">
        <f>VLOOKUP(C585,'Functional Assignment'!$C$2:$AP$780,'Functional Assignment'!$J$2,)</f>
        <v>0</v>
      </c>
      <c r="G585" s="76">
        <f t="shared" si="275"/>
        <v>0</v>
      </c>
      <c r="H585" s="76">
        <f t="shared" si="275"/>
        <v>0</v>
      </c>
      <c r="I585" s="76">
        <f t="shared" si="275"/>
        <v>0</v>
      </c>
      <c r="J585" s="76">
        <f t="shared" si="275"/>
        <v>0</v>
      </c>
      <c r="K585" s="76">
        <f t="shared" si="275"/>
        <v>0</v>
      </c>
      <c r="L585" s="76">
        <f t="shared" si="275"/>
        <v>0</v>
      </c>
      <c r="M585" s="76">
        <f t="shared" si="275"/>
        <v>0</v>
      </c>
      <c r="N585" s="76">
        <f t="shared" si="275"/>
        <v>0</v>
      </c>
      <c r="O585" s="76">
        <f t="shared" si="275"/>
        <v>0</v>
      </c>
      <c r="P585" s="76">
        <f t="shared" si="275"/>
        <v>0</v>
      </c>
      <c r="Q585" s="76">
        <f t="shared" si="276"/>
        <v>0</v>
      </c>
      <c r="R585" s="76">
        <f t="shared" si="276"/>
        <v>0</v>
      </c>
      <c r="S585" s="76">
        <f t="shared" si="276"/>
        <v>0</v>
      </c>
      <c r="T585" s="76">
        <f t="shared" si="276"/>
        <v>0</v>
      </c>
      <c r="U585" s="76">
        <f t="shared" si="276"/>
        <v>0</v>
      </c>
      <c r="V585" s="76">
        <f t="shared" si="276"/>
        <v>0</v>
      </c>
      <c r="W585" s="76">
        <f t="shared" si="276"/>
        <v>0</v>
      </c>
      <c r="X585" s="61">
        <f t="shared" si="276"/>
        <v>0</v>
      </c>
      <c r="Y585" s="61">
        <f t="shared" si="276"/>
        <v>0</v>
      </c>
      <c r="Z585" s="61">
        <f t="shared" si="276"/>
        <v>0</v>
      </c>
      <c r="AA585" s="61">
        <f t="shared" si="277"/>
        <v>0</v>
      </c>
      <c r="AB585" s="56" t="str">
        <f t="shared" si="278"/>
        <v>ok</v>
      </c>
      <c r="AC585" s="62">
        <f t="shared" si="252"/>
        <v>0</v>
      </c>
    </row>
    <row r="586" spans="1:29">
      <c r="A586" s="66" t="s">
        <v>1204</v>
      </c>
      <c r="C586" s="58" t="s">
        <v>1075</v>
      </c>
      <c r="D586" s="58" t="s">
        <v>565</v>
      </c>
      <c r="E586" s="58" t="s">
        <v>1091</v>
      </c>
      <c r="F586" s="76">
        <f>VLOOKUP(C586,'Functional Assignment'!$C$2:$AP$780,'Functional Assignment'!$K$2,)</f>
        <v>0</v>
      </c>
      <c r="G586" s="76">
        <f t="shared" si="275"/>
        <v>0</v>
      </c>
      <c r="H586" s="76">
        <f t="shared" si="275"/>
        <v>0</v>
      </c>
      <c r="I586" s="76">
        <f t="shared" si="275"/>
        <v>0</v>
      </c>
      <c r="J586" s="76">
        <f t="shared" si="275"/>
        <v>0</v>
      </c>
      <c r="K586" s="76">
        <f t="shared" si="275"/>
        <v>0</v>
      </c>
      <c r="L586" s="76">
        <f t="shared" si="275"/>
        <v>0</v>
      </c>
      <c r="M586" s="76">
        <f t="shared" si="275"/>
        <v>0</v>
      </c>
      <c r="N586" s="76">
        <f t="shared" si="275"/>
        <v>0</v>
      </c>
      <c r="O586" s="76">
        <f t="shared" si="275"/>
        <v>0</v>
      </c>
      <c r="P586" s="76">
        <f t="shared" si="275"/>
        <v>0</v>
      </c>
      <c r="Q586" s="76">
        <f t="shared" si="276"/>
        <v>0</v>
      </c>
      <c r="R586" s="76">
        <f t="shared" si="276"/>
        <v>0</v>
      </c>
      <c r="S586" s="76">
        <f t="shared" si="276"/>
        <v>0</v>
      </c>
      <c r="T586" s="76">
        <f t="shared" si="276"/>
        <v>0</v>
      </c>
      <c r="U586" s="76">
        <f t="shared" si="276"/>
        <v>0</v>
      </c>
      <c r="V586" s="76">
        <f t="shared" si="276"/>
        <v>0</v>
      </c>
      <c r="W586" s="76">
        <f t="shared" si="276"/>
        <v>0</v>
      </c>
      <c r="X586" s="61">
        <f t="shared" si="276"/>
        <v>0</v>
      </c>
      <c r="Y586" s="61">
        <f t="shared" si="276"/>
        <v>0</v>
      </c>
      <c r="Z586" s="61">
        <f t="shared" si="276"/>
        <v>0</v>
      </c>
      <c r="AA586" s="61">
        <f t="shared" si="277"/>
        <v>0</v>
      </c>
      <c r="AB586" s="56" t="str">
        <f t="shared" si="278"/>
        <v>ok</v>
      </c>
      <c r="AC586" s="62">
        <f t="shared" si="252"/>
        <v>0</v>
      </c>
    </row>
    <row r="587" spans="1:29">
      <c r="A587" s="66" t="s">
        <v>1205</v>
      </c>
      <c r="C587" s="58" t="s">
        <v>1075</v>
      </c>
      <c r="D587" s="58" t="s">
        <v>566</v>
      </c>
      <c r="E587" s="58" t="s">
        <v>1091</v>
      </c>
      <c r="F587" s="76">
        <f>VLOOKUP(C587,'Functional Assignment'!$C$2:$AP$780,'Functional Assignment'!$L$2,)</f>
        <v>0</v>
      </c>
      <c r="G587" s="76">
        <f t="shared" si="275"/>
        <v>0</v>
      </c>
      <c r="H587" s="76">
        <f t="shared" si="275"/>
        <v>0</v>
      </c>
      <c r="I587" s="76">
        <f t="shared" si="275"/>
        <v>0</v>
      </c>
      <c r="J587" s="76">
        <f t="shared" si="275"/>
        <v>0</v>
      </c>
      <c r="K587" s="76">
        <f t="shared" si="275"/>
        <v>0</v>
      </c>
      <c r="L587" s="76">
        <f t="shared" si="275"/>
        <v>0</v>
      </c>
      <c r="M587" s="76">
        <f t="shared" si="275"/>
        <v>0</v>
      </c>
      <c r="N587" s="76">
        <f t="shared" si="275"/>
        <v>0</v>
      </c>
      <c r="O587" s="76">
        <f t="shared" si="275"/>
        <v>0</v>
      </c>
      <c r="P587" s="76">
        <f t="shared" si="275"/>
        <v>0</v>
      </c>
      <c r="Q587" s="76">
        <f t="shared" si="276"/>
        <v>0</v>
      </c>
      <c r="R587" s="76">
        <f t="shared" si="276"/>
        <v>0</v>
      </c>
      <c r="S587" s="76">
        <f t="shared" si="276"/>
        <v>0</v>
      </c>
      <c r="T587" s="76">
        <f t="shared" si="276"/>
        <v>0</v>
      </c>
      <c r="U587" s="76">
        <f t="shared" si="276"/>
        <v>0</v>
      </c>
      <c r="V587" s="76">
        <f t="shared" si="276"/>
        <v>0</v>
      </c>
      <c r="W587" s="76">
        <f t="shared" si="276"/>
        <v>0</v>
      </c>
      <c r="X587" s="61">
        <f t="shared" si="276"/>
        <v>0</v>
      </c>
      <c r="Y587" s="61">
        <f t="shared" si="276"/>
        <v>0</v>
      </c>
      <c r="Z587" s="61">
        <f t="shared" si="276"/>
        <v>0</v>
      </c>
      <c r="AA587" s="61">
        <f t="shared" si="277"/>
        <v>0</v>
      </c>
      <c r="AB587" s="56" t="str">
        <f t="shared" si="278"/>
        <v>ok</v>
      </c>
      <c r="AC587" s="62">
        <f t="shared" si="252"/>
        <v>0</v>
      </c>
    </row>
    <row r="588" spans="1:29">
      <c r="A588" s="66" t="s">
        <v>1205</v>
      </c>
      <c r="C588" s="58" t="s">
        <v>1075</v>
      </c>
      <c r="D588" s="58" t="s">
        <v>567</v>
      </c>
      <c r="E588" s="58" t="s">
        <v>1091</v>
      </c>
      <c r="F588" s="76">
        <f>VLOOKUP(C588,'Functional Assignment'!$C$2:$AP$780,'Functional Assignment'!$M$2,)</f>
        <v>0</v>
      </c>
      <c r="G588" s="76">
        <f t="shared" si="275"/>
        <v>0</v>
      </c>
      <c r="H588" s="76">
        <f t="shared" si="275"/>
        <v>0</v>
      </c>
      <c r="I588" s="76">
        <f t="shared" si="275"/>
        <v>0</v>
      </c>
      <c r="J588" s="76">
        <f t="shared" si="275"/>
        <v>0</v>
      </c>
      <c r="K588" s="76">
        <f t="shared" si="275"/>
        <v>0</v>
      </c>
      <c r="L588" s="76">
        <f t="shared" si="275"/>
        <v>0</v>
      </c>
      <c r="M588" s="76">
        <f t="shared" si="275"/>
        <v>0</v>
      </c>
      <c r="N588" s="76">
        <f t="shared" si="275"/>
        <v>0</v>
      </c>
      <c r="O588" s="76">
        <f t="shared" si="275"/>
        <v>0</v>
      </c>
      <c r="P588" s="76">
        <f t="shared" si="275"/>
        <v>0</v>
      </c>
      <c r="Q588" s="76">
        <f t="shared" si="276"/>
        <v>0</v>
      </c>
      <c r="R588" s="76">
        <f t="shared" si="276"/>
        <v>0</v>
      </c>
      <c r="S588" s="76">
        <f t="shared" si="276"/>
        <v>0</v>
      </c>
      <c r="T588" s="76">
        <f t="shared" si="276"/>
        <v>0</v>
      </c>
      <c r="U588" s="76">
        <f t="shared" si="276"/>
        <v>0</v>
      </c>
      <c r="V588" s="76">
        <f t="shared" si="276"/>
        <v>0</v>
      </c>
      <c r="W588" s="76">
        <f t="shared" si="276"/>
        <v>0</v>
      </c>
      <c r="X588" s="61">
        <f t="shared" si="276"/>
        <v>0</v>
      </c>
      <c r="Y588" s="61">
        <f t="shared" si="276"/>
        <v>0</v>
      </c>
      <c r="Z588" s="61">
        <f t="shared" si="276"/>
        <v>0</v>
      </c>
      <c r="AA588" s="61">
        <f t="shared" si="277"/>
        <v>0</v>
      </c>
      <c r="AB588" s="56" t="str">
        <f t="shared" si="278"/>
        <v>ok</v>
      </c>
      <c r="AC588" s="62">
        <f t="shared" si="252"/>
        <v>0</v>
      </c>
    </row>
    <row r="589" spans="1:29">
      <c r="A589" s="58" t="s">
        <v>387</v>
      </c>
      <c r="D589" s="58" t="s">
        <v>1110</v>
      </c>
      <c r="F589" s="73">
        <f>SUM(F583:F588)</f>
        <v>0</v>
      </c>
      <c r="G589" s="73">
        <f t="shared" ref="G589:P589" si="279">SUM(G583:G588)</f>
        <v>0</v>
      </c>
      <c r="H589" s="73">
        <f t="shared" si="279"/>
        <v>0</v>
      </c>
      <c r="I589" s="73">
        <f t="shared" si="279"/>
        <v>0</v>
      </c>
      <c r="J589" s="73">
        <f t="shared" si="279"/>
        <v>0</v>
      </c>
      <c r="K589" s="73">
        <f t="shared" si="279"/>
        <v>0</v>
      </c>
      <c r="L589" s="73">
        <f t="shared" si="279"/>
        <v>0</v>
      </c>
      <c r="M589" s="73">
        <f t="shared" si="279"/>
        <v>0</v>
      </c>
      <c r="N589" s="73">
        <f t="shared" si="279"/>
        <v>0</v>
      </c>
      <c r="O589" s="73">
        <f>SUM(O583:O588)</f>
        <v>0</v>
      </c>
      <c r="P589" s="73">
        <f t="shared" si="279"/>
        <v>0</v>
      </c>
      <c r="Q589" s="73">
        <f t="shared" ref="Q589:W589" si="280">SUM(Q583:Q588)</f>
        <v>0</v>
      </c>
      <c r="R589" s="73">
        <f t="shared" si="280"/>
        <v>0</v>
      </c>
      <c r="S589" s="73">
        <f t="shared" si="280"/>
        <v>0</v>
      </c>
      <c r="T589" s="73">
        <f t="shared" si="280"/>
        <v>0</v>
      </c>
      <c r="U589" s="73">
        <f t="shared" si="280"/>
        <v>0</v>
      </c>
      <c r="V589" s="73">
        <f t="shared" si="280"/>
        <v>0</v>
      </c>
      <c r="W589" s="73">
        <f t="shared" si="280"/>
        <v>0</v>
      </c>
      <c r="X589" s="60">
        <f>SUM(X583:X588)</f>
        <v>0</v>
      </c>
      <c r="Y589" s="60">
        <f>SUM(Y583:Y588)</f>
        <v>0</v>
      </c>
      <c r="Z589" s="60">
        <f>SUM(Z583:Z588)</f>
        <v>0</v>
      </c>
      <c r="AA589" s="62">
        <f t="shared" si="277"/>
        <v>0</v>
      </c>
      <c r="AB589" s="56" t="str">
        <f t="shared" si="278"/>
        <v>ok</v>
      </c>
      <c r="AC589" s="62">
        <f t="shared" si="252"/>
        <v>0</v>
      </c>
    </row>
    <row r="590" spans="1:29">
      <c r="F590" s="76"/>
      <c r="G590" s="76"/>
      <c r="AC590" s="62">
        <f t="shared" si="252"/>
        <v>0</v>
      </c>
    </row>
    <row r="591" spans="1:29" ht="15">
      <c r="A591" s="63" t="s">
        <v>1131</v>
      </c>
      <c r="F591" s="76"/>
      <c r="G591" s="76"/>
      <c r="AC591" s="62">
        <f t="shared" si="252"/>
        <v>0</v>
      </c>
    </row>
    <row r="592" spans="1:29">
      <c r="A592" s="66" t="s">
        <v>1307</v>
      </c>
      <c r="C592" s="58" t="s">
        <v>1075</v>
      </c>
      <c r="D592" s="58" t="s">
        <v>568</v>
      </c>
      <c r="E592" s="58" t="s">
        <v>1311</v>
      </c>
      <c r="F592" s="73">
        <f>VLOOKUP(C592,'Functional Assignment'!$C$2:$AP$780,'Functional Assignment'!$N$2,)</f>
        <v>0</v>
      </c>
      <c r="G592" s="73">
        <f t="shared" ref="G592:P594" si="281">IF(VLOOKUP($E592,$D$6:$AN$1131,3,)=0,0,(VLOOKUP($E592,$D$6:$AN$1131,G$2,)/VLOOKUP($E592,$D$6:$AN$1131,3,))*$F592)</f>
        <v>0</v>
      </c>
      <c r="H592" s="73">
        <f t="shared" si="281"/>
        <v>0</v>
      </c>
      <c r="I592" s="73">
        <f t="shared" si="281"/>
        <v>0</v>
      </c>
      <c r="J592" s="73">
        <f t="shared" si="281"/>
        <v>0</v>
      </c>
      <c r="K592" s="73">
        <f t="shared" si="281"/>
        <v>0</v>
      </c>
      <c r="L592" s="73">
        <f t="shared" si="281"/>
        <v>0</v>
      </c>
      <c r="M592" s="73">
        <f t="shared" si="281"/>
        <v>0</v>
      </c>
      <c r="N592" s="73">
        <f t="shared" si="281"/>
        <v>0</v>
      </c>
      <c r="O592" s="73">
        <f t="shared" si="281"/>
        <v>0</v>
      </c>
      <c r="P592" s="73">
        <f t="shared" si="281"/>
        <v>0</v>
      </c>
      <c r="Q592" s="73">
        <f t="shared" ref="Q592:Z594" si="282">IF(VLOOKUP($E592,$D$6:$AN$1131,3,)=0,0,(VLOOKUP($E592,$D$6:$AN$1131,Q$2,)/VLOOKUP($E592,$D$6:$AN$1131,3,))*$F592)</f>
        <v>0</v>
      </c>
      <c r="R592" s="73">
        <f t="shared" si="282"/>
        <v>0</v>
      </c>
      <c r="S592" s="73">
        <f t="shared" si="282"/>
        <v>0</v>
      </c>
      <c r="T592" s="73">
        <f t="shared" si="282"/>
        <v>0</v>
      </c>
      <c r="U592" s="73">
        <f t="shared" si="282"/>
        <v>0</v>
      </c>
      <c r="V592" s="73">
        <f t="shared" si="282"/>
        <v>0</v>
      </c>
      <c r="W592" s="73">
        <f t="shared" si="282"/>
        <v>0</v>
      </c>
      <c r="X592" s="60">
        <f t="shared" si="282"/>
        <v>0</v>
      </c>
      <c r="Y592" s="60">
        <f t="shared" si="282"/>
        <v>0</v>
      </c>
      <c r="Z592" s="60">
        <f t="shared" si="282"/>
        <v>0</v>
      </c>
      <c r="AA592" s="62">
        <f>SUM(G592:Z592)</f>
        <v>0</v>
      </c>
      <c r="AB592" s="56" t="str">
        <f>IF(ABS(F592-AA592)&lt;0.01,"ok","err")</f>
        <v>ok</v>
      </c>
      <c r="AC592" s="62">
        <f t="shared" si="252"/>
        <v>0</v>
      </c>
    </row>
    <row r="593" spans="1:29" hidden="1">
      <c r="A593" s="66" t="s">
        <v>1308</v>
      </c>
      <c r="C593" s="58" t="s">
        <v>1075</v>
      </c>
      <c r="D593" s="58" t="s">
        <v>569</v>
      </c>
      <c r="E593" s="58" t="s">
        <v>188</v>
      </c>
      <c r="F593" s="76">
        <f>VLOOKUP(C593,'Functional Assignment'!$C$2:$AP$780,'Functional Assignment'!$O$2,)</f>
        <v>0</v>
      </c>
      <c r="G593" s="76">
        <f t="shared" si="281"/>
        <v>0</v>
      </c>
      <c r="H593" s="76">
        <f t="shared" si="281"/>
        <v>0</v>
      </c>
      <c r="I593" s="76">
        <f t="shared" si="281"/>
        <v>0</v>
      </c>
      <c r="J593" s="76">
        <f t="shared" si="281"/>
        <v>0</v>
      </c>
      <c r="K593" s="76">
        <f t="shared" si="281"/>
        <v>0</v>
      </c>
      <c r="L593" s="76">
        <f t="shared" si="281"/>
        <v>0</v>
      </c>
      <c r="M593" s="76">
        <f t="shared" si="281"/>
        <v>0</v>
      </c>
      <c r="N593" s="76">
        <f t="shared" si="281"/>
        <v>0</v>
      </c>
      <c r="O593" s="76">
        <f t="shared" si="281"/>
        <v>0</v>
      </c>
      <c r="P593" s="76">
        <f t="shared" si="281"/>
        <v>0</v>
      </c>
      <c r="Q593" s="76">
        <f t="shared" si="282"/>
        <v>0</v>
      </c>
      <c r="R593" s="76">
        <f t="shared" si="282"/>
        <v>0</v>
      </c>
      <c r="S593" s="76">
        <f t="shared" si="282"/>
        <v>0</v>
      </c>
      <c r="T593" s="76">
        <f t="shared" si="282"/>
        <v>0</v>
      </c>
      <c r="U593" s="76">
        <f t="shared" si="282"/>
        <v>0</v>
      </c>
      <c r="V593" s="76">
        <f t="shared" si="282"/>
        <v>0</v>
      </c>
      <c r="W593" s="76">
        <f t="shared" si="282"/>
        <v>0</v>
      </c>
      <c r="X593" s="61">
        <f t="shared" si="282"/>
        <v>0</v>
      </c>
      <c r="Y593" s="61">
        <f t="shared" si="282"/>
        <v>0</v>
      </c>
      <c r="Z593" s="61">
        <f t="shared" si="282"/>
        <v>0</v>
      </c>
      <c r="AA593" s="61">
        <f>SUM(G593:Z593)</f>
        <v>0</v>
      </c>
      <c r="AB593" s="56" t="str">
        <f>IF(ABS(F593-AA593)&lt;0.01,"ok","err")</f>
        <v>ok</v>
      </c>
      <c r="AC593" s="62">
        <f t="shared" si="252"/>
        <v>0</v>
      </c>
    </row>
    <row r="594" spans="1:29" hidden="1">
      <c r="A594" s="66" t="s">
        <v>1308</v>
      </c>
      <c r="C594" s="58" t="s">
        <v>1075</v>
      </c>
      <c r="D594" s="58" t="s">
        <v>570</v>
      </c>
      <c r="E594" s="58" t="s">
        <v>191</v>
      </c>
      <c r="F594" s="76">
        <f>VLOOKUP(C594,'Functional Assignment'!$C$2:$AP$780,'Functional Assignment'!$P$2,)</f>
        <v>0</v>
      </c>
      <c r="G594" s="76">
        <f t="shared" si="281"/>
        <v>0</v>
      </c>
      <c r="H594" s="76">
        <f t="shared" si="281"/>
        <v>0</v>
      </c>
      <c r="I594" s="76">
        <f t="shared" si="281"/>
        <v>0</v>
      </c>
      <c r="J594" s="76">
        <f t="shared" si="281"/>
        <v>0</v>
      </c>
      <c r="K594" s="76">
        <f t="shared" si="281"/>
        <v>0</v>
      </c>
      <c r="L594" s="76">
        <f t="shared" si="281"/>
        <v>0</v>
      </c>
      <c r="M594" s="76">
        <f t="shared" si="281"/>
        <v>0</v>
      </c>
      <c r="N594" s="76">
        <f t="shared" si="281"/>
        <v>0</v>
      </c>
      <c r="O594" s="76">
        <f t="shared" si="281"/>
        <v>0</v>
      </c>
      <c r="P594" s="76">
        <f t="shared" si="281"/>
        <v>0</v>
      </c>
      <c r="Q594" s="76">
        <f t="shared" si="282"/>
        <v>0</v>
      </c>
      <c r="R594" s="76">
        <f t="shared" si="282"/>
        <v>0</v>
      </c>
      <c r="S594" s="76">
        <f t="shared" si="282"/>
        <v>0</v>
      </c>
      <c r="T594" s="76">
        <f t="shared" si="282"/>
        <v>0</v>
      </c>
      <c r="U594" s="76">
        <f t="shared" si="282"/>
        <v>0</v>
      </c>
      <c r="V594" s="76">
        <f t="shared" si="282"/>
        <v>0</v>
      </c>
      <c r="W594" s="76">
        <f t="shared" si="282"/>
        <v>0</v>
      </c>
      <c r="X594" s="61">
        <f t="shared" si="282"/>
        <v>0</v>
      </c>
      <c r="Y594" s="61">
        <f t="shared" si="282"/>
        <v>0</v>
      </c>
      <c r="Z594" s="61">
        <f t="shared" si="282"/>
        <v>0</v>
      </c>
      <c r="AA594" s="61">
        <f>SUM(G594:Z594)</f>
        <v>0</v>
      </c>
      <c r="AB594" s="56" t="str">
        <f>IF(ABS(F594-AA594)&lt;0.01,"ok","err")</f>
        <v>ok</v>
      </c>
      <c r="AC594" s="62">
        <f t="shared" ref="AC594:AC657" si="283">AA594-F594</f>
        <v>0</v>
      </c>
    </row>
    <row r="595" spans="1:29" hidden="1">
      <c r="A595" s="58" t="s">
        <v>1133</v>
      </c>
      <c r="D595" s="58" t="s">
        <v>571</v>
      </c>
      <c r="F595" s="73">
        <f>SUM(F592:F594)</f>
        <v>0</v>
      </c>
      <c r="G595" s="73">
        <f t="shared" ref="G595:W595" si="284">SUM(G592:G594)</f>
        <v>0</v>
      </c>
      <c r="H595" s="73">
        <f t="shared" si="284"/>
        <v>0</v>
      </c>
      <c r="I595" s="73">
        <f t="shared" si="284"/>
        <v>0</v>
      </c>
      <c r="J595" s="73">
        <f t="shared" si="284"/>
        <v>0</v>
      </c>
      <c r="K595" s="73">
        <f t="shared" si="284"/>
        <v>0</v>
      </c>
      <c r="L595" s="73">
        <f t="shared" si="284"/>
        <v>0</v>
      </c>
      <c r="M595" s="73">
        <f t="shared" si="284"/>
        <v>0</v>
      </c>
      <c r="N595" s="73">
        <f t="shared" si="284"/>
        <v>0</v>
      </c>
      <c r="O595" s="73">
        <f>SUM(O592:O594)</f>
        <v>0</v>
      </c>
      <c r="P595" s="73">
        <f t="shared" si="284"/>
        <v>0</v>
      </c>
      <c r="Q595" s="73">
        <f t="shared" si="284"/>
        <v>0</v>
      </c>
      <c r="R595" s="73">
        <f t="shared" si="284"/>
        <v>0</v>
      </c>
      <c r="S595" s="73">
        <f t="shared" si="284"/>
        <v>0</v>
      </c>
      <c r="T595" s="73">
        <f t="shared" si="284"/>
        <v>0</v>
      </c>
      <c r="U595" s="73">
        <f t="shared" si="284"/>
        <v>0</v>
      </c>
      <c r="V595" s="73">
        <f t="shared" si="284"/>
        <v>0</v>
      </c>
      <c r="W595" s="73">
        <f t="shared" si="284"/>
        <v>0</v>
      </c>
      <c r="X595" s="60">
        <f>SUM(X592:X594)</f>
        <v>0</v>
      </c>
      <c r="Y595" s="60">
        <f>SUM(Y592:Y594)</f>
        <v>0</v>
      </c>
      <c r="Z595" s="60">
        <f>SUM(Z592:Z594)</f>
        <v>0</v>
      </c>
      <c r="AA595" s="62">
        <f>SUM(G595:Z595)</f>
        <v>0</v>
      </c>
      <c r="AB595" s="56" t="str">
        <f>IF(ABS(F595-AA595)&lt;0.01,"ok","err")</f>
        <v>ok</v>
      </c>
      <c r="AC595" s="62">
        <f t="shared" si="283"/>
        <v>0</v>
      </c>
    </row>
    <row r="596" spans="1:29">
      <c r="F596" s="76"/>
      <c r="G596" s="76"/>
      <c r="AC596" s="62">
        <f t="shared" si="283"/>
        <v>0</v>
      </c>
    </row>
    <row r="597" spans="1:29" ht="15">
      <c r="A597" s="63" t="s">
        <v>348</v>
      </c>
      <c r="F597" s="76"/>
      <c r="G597" s="76"/>
      <c r="AC597" s="62">
        <f t="shared" si="283"/>
        <v>0</v>
      </c>
    </row>
    <row r="598" spans="1:29">
      <c r="A598" s="66" t="s">
        <v>372</v>
      </c>
      <c r="C598" s="58" t="s">
        <v>1075</v>
      </c>
      <c r="D598" s="58" t="s">
        <v>572</v>
      </c>
      <c r="E598" s="58" t="s">
        <v>1312</v>
      </c>
      <c r="F598" s="73">
        <f>VLOOKUP(C598,'Functional Assignment'!$C$2:$AP$780,'Functional Assignment'!$Q$2,)</f>
        <v>0</v>
      </c>
      <c r="G598" s="73">
        <f t="shared" ref="G598:Z598" si="285">IF(VLOOKUP($E598,$D$6:$AN$1131,3,)=0,0,(VLOOKUP($E598,$D$6:$AN$1131,G$2,)/VLOOKUP($E598,$D$6:$AN$1131,3,))*$F598)</f>
        <v>0</v>
      </c>
      <c r="H598" s="73">
        <f t="shared" si="285"/>
        <v>0</v>
      </c>
      <c r="I598" s="73">
        <f t="shared" si="285"/>
        <v>0</v>
      </c>
      <c r="J598" s="73">
        <f t="shared" si="285"/>
        <v>0</v>
      </c>
      <c r="K598" s="73">
        <f t="shared" si="285"/>
        <v>0</v>
      </c>
      <c r="L598" s="73">
        <f t="shared" si="285"/>
        <v>0</v>
      </c>
      <c r="M598" s="73">
        <f t="shared" si="285"/>
        <v>0</v>
      </c>
      <c r="N598" s="73">
        <f t="shared" si="285"/>
        <v>0</v>
      </c>
      <c r="O598" s="73">
        <f t="shared" si="285"/>
        <v>0</v>
      </c>
      <c r="P598" s="73">
        <f t="shared" si="285"/>
        <v>0</v>
      </c>
      <c r="Q598" s="73">
        <f t="shared" si="285"/>
        <v>0</v>
      </c>
      <c r="R598" s="73">
        <f t="shared" si="285"/>
        <v>0</v>
      </c>
      <c r="S598" s="73">
        <f t="shared" si="285"/>
        <v>0</v>
      </c>
      <c r="T598" s="73">
        <f t="shared" si="285"/>
        <v>0</v>
      </c>
      <c r="U598" s="73">
        <f t="shared" si="285"/>
        <v>0</v>
      </c>
      <c r="V598" s="73">
        <f t="shared" si="285"/>
        <v>0</v>
      </c>
      <c r="W598" s="73">
        <f t="shared" si="285"/>
        <v>0</v>
      </c>
      <c r="X598" s="60">
        <f t="shared" si="285"/>
        <v>0</v>
      </c>
      <c r="Y598" s="60">
        <f t="shared" si="285"/>
        <v>0</v>
      </c>
      <c r="Z598" s="60">
        <f t="shared" si="285"/>
        <v>0</v>
      </c>
      <c r="AA598" s="62">
        <f>SUM(G598:Z598)</f>
        <v>0</v>
      </c>
      <c r="AB598" s="56" t="str">
        <f>IF(ABS(F598-AA598)&lt;0.01,"ok","err")</f>
        <v>ok</v>
      </c>
      <c r="AC598" s="62">
        <f t="shared" si="283"/>
        <v>0</v>
      </c>
    </row>
    <row r="599" spans="1:29">
      <c r="F599" s="76"/>
      <c r="AC599" s="62">
        <f t="shared" si="283"/>
        <v>0</v>
      </c>
    </row>
    <row r="600" spans="1:29" ht="15">
      <c r="A600" s="63" t="s">
        <v>349</v>
      </c>
      <c r="F600" s="76"/>
      <c r="G600" s="76"/>
      <c r="AC600" s="62">
        <f t="shared" si="283"/>
        <v>0</v>
      </c>
    </row>
    <row r="601" spans="1:29">
      <c r="A601" s="66" t="s">
        <v>374</v>
      </c>
      <c r="C601" s="58" t="s">
        <v>1075</v>
      </c>
      <c r="D601" s="58" t="s">
        <v>573</v>
      </c>
      <c r="E601" s="58" t="s">
        <v>1312</v>
      </c>
      <c r="F601" s="73">
        <f>VLOOKUP(C601,'Functional Assignment'!$C$2:$AP$780,'Functional Assignment'!$R$2,)</f>
        <v>0</v>
      </c>
      <c r="G601" s="73">
        <f t="shared" ref="G601:Z601" si="286">IF(VLOOKUP($E601,$D$6:$AN$1131,3,)=0,0,(VLOOKUP($E601,$D$6:$AN$1131,G$2,)/VLOOKUP($E601,$D$6:$AN$1131,3,))*$F601)</f>
        <v>0</v>
      </c>
      <c r="H601" s="73">
        <f t="shared" si="286"/>
        <v>0</v>
      </c>
      <c r="I601" s="73">
        <f t="shared" si="286"/>
        <v>0</v>
      </c>
      <c r="J601" s="73">
        <f t="shared" si="286"/>
        <v>0</v>
      </c>
      <c r="K601" s="73">
        <f t="shared" si="286"/>
        <v>0</v>
      </c>
      <c r="L601" s="73">
        <f t="shared" si="286"/>
        <v>0</v>
      </c>
      <c r="M601" s="73">
        <f t="shared" si="286"/>
        <v>0</v>
      </c>
      <c r="N601" s="73">
        <f t="shared" si="286"/>
        <v>0</v>
      </c>
      <c r="O601" s="73">
        <f t="shared" si="286"/>
        <v>0</v>
      </c>
      <c r="P601" s="73">
        <f t="shared" si="286"/>
        <v>0</v>
      </c>
      <c r="Q601" s="73">
        <f t="shared" si="286"/>
        <v>0</v>
      </c>
      <c r="R601" s="73">
        <f t="shared" si="286"/>
        <v>0</v>
      </c>
      <c r="S601" s="73">
        <f t="shared" si="286"/>
        <v>0</v>
      </c>
      <c r="T601" s="73">
        <f t="shared" si="286"/>
        <v>0</v>
      </c>
      <c r="U601" s="73">
        <f t="shared" si="286"/>
        <v>0</v>
      </c>
      <c r="V601" s="73">
        <f t="shared" si="286"/>
        <v>0</v>
      </c>
      <c r="W601" s="73">
        <f t="shared" si="286"/>
        <v>0</v>
      </c>
      <c r="X601" s="60">
        <f t="shared" si="286"/>
        <v>0</v>
      </c>
      <c r="Y601" s="60">
        <f t="shared" si="286"/>
        <v>0</v>
      </c>
      <c r="Z601" s="60">
        <f t="shared" si="286"/>
        <v>0</v>
      </c>
      <c r="AA601" s="62">
        <f>SUM(G601:Z601)</f>
        <v>0</v>
      </c>
      <c r="AB601" s="56" t="str">
        <f>IF(ABS(F601-AA601)&lt;0.01,"ok","err")</f>
        <v>ok</v>
      </c>
      <c r="AC601" s="62">
        <f t="shared" si="283"/>
        <v>0</v>
      </c>
    </row>
    <row r="602" spans="1:29">
      <c r="F602" s="76"/>
      <c r="AC602" s="62">
        <f t="shared" si="283"/>
        <v>0</v>
      </c>
    </row>
    <row r="603" spans="1:29" ht="15">
      <c r="A603" s="63" t="s">
        <v>373</v>
      </c>
      <c r="F603" s="76"/>
      <c r="AC603" s="62">
        <f t="shared" si="283"/>
        <v>0</v>
      </c>
    </row>
    <row r="604" spans="1:29">
      <c r="A604" s="66" t="s">
        <v>623</v>
      </c>
      <c r="C604" s="58" t="s">
        <v>1075</v>
      </c>
      <c r="D604" s="58" t="s">
        <v>574</v>
      </c>
      <c r="E604" s="58" t="s">
        <v>1312</v>
      </c>
      <c r="F604" s="73">
        <f>VLOOKUP(C604,'Functional Assignment'!$C$2:$AP$780,'Functional Assignment'!$S$2,)</f>
        <v>0</v>
      </c>
      <c r="G604" s="73">
        <f t="shared" ref="G604:P608" si="287">IF(VLOOKUP($E604,$D$6:$AN$1131,3,)=0,0,(VLOOKUP($E604,$D$6:$AN$1131,G$2,)/VLOOKUP($E604,$D$6:$AN$1131,3,))*$F604)</f>
        <v>0</v>
      </c>
      <c r="H604" s="73">
        <f t="shared" si="287"/>
        <v>0</v>
      </c>
      <c r="I604" s="73">
        <f t="shared" si="287"/>
        <v>0</v>
      </c>
      <c r="J604" s="73">
        <f t="shared" si="287"/>
        <v>0</v>
      </c>
      <c r="K604" s="73">
        <f t="shared" si="287"/>
        <v>0</v>
      </c>
      <c r="L604" s="73">
        <f t="shared" si="287"/>
        <v>0</v>
      </c>
      <c r="M604" s="73">
        <f t="shared" si="287"/>
        <v>0</v>
      </c>
      <c r="N604" s="73">
        <f t="shared" si="287"/>
        <v>0</v>
      </c>
      <c r="O604" s="73">
        <f t="shared" si="287"/>
        <v>0</v>
      </c>
      <c r="P604" s="73">
        <f t="shared" si="287"/>
        <v>0</v>
      </c>
      <c r="Q604" s="73">
        <f t="shared" ref="Q604:Z608" si="288">IF(VLOOKUP($E604,$D$6:$AN$1131,3,)=0,0,(VLOOKUP($E604,$D$6:$AN$1131,Q$2,)/VLOOKUP($E604,$D$6:$AN$1131,3,))*$F604)</f>
        <v>0</v>
      </c>
      <c r="R604" s="73">
        <f t="shared" si="288"/>
        <v>0</v>
      </c>
      <c r="S604" s="73">
        <f t="shared" si="288"/>
        <v>0</v>
      </c>
      <c r="T604" s="73">
        <f t="shared" si="288"/>
        <v>0</v>
      </c>
      <c r="U604" s="73">
        <f t="shared" si="288"/>
        <v>0</v>
      </c>
      <c r="V604" s="73">
        <f t="shared" si="288"/>
        <v>0</v>
      </c>
      <c r="W604" s="73">
        <f t="shared" si="288"/>
        <v>0</v>
      </c>
      <c r="X604" s="60">
        <f t="shared" si="288"/>
        <v>0</v>
      </c>
      <c r="Y604" s="60">
        <f t="shared" si="288"/>
        <v>0</v>
      </c>
      <c r="Z604" s="60">
        <f t="shared" si="288"/>
        <v>0</v>
      </c>
      <c r="AA604" s="62">
        <f t="shared" ref="AA604:AA609" si="289">SUM(G604:Z604)</f>
        <v>0</v>
      </c>
      <c r="AB604" s="56" t="str">
        <f t="shared" ref="AB604:AB609" si="290">IF(ABS(F604-AA604)&lt;0.01,"ok","err")</f>
        <v>ok</v>
      </c>
      <c r="AC604" s="62">
        <f t="shared" si="283"/>
        <v>0</v>
      </c>
    </row>
    <row r="605" spans="1:29">
      <c r="A605" s="66" t="s">
        <v>624</v>
      </c>
      <c r="C605" s="58" t="s">
        <v>1075</v>
      </c>
      <c r="D605" s="58" t="s">
        <v>575</v>
      </c>
      <c r="E605" s="58" t="s">
        <v>1312</v>
      </c>
      <c r="F605" s="76">
        <f>VLOOKUP(C605,'Functional Assignment'!$C$2:$AP$780,'Functional Assignment'!$T$2,)</f>
        <v>0</v>
      </c>
      <c r="G605" s="76">
        <f t="shared" si="287"/>
        <v>0</v>
      </c>
      <c r="H605" s="76">
        <f t="shared" si="287"/>
        <v>0</v>
      </c>
      <c r="I605" s="76">
        <f t="shared" si="287"/>
        <v>0</v>
      </c>
      <c r="J605" s="76">
        <f t="shared" si="287"/>
        <v>0</v>
      </c>
      <c r="K605" s="76">
        <f t="shared" si="287"/>
        <v>0</v>
      </c>
      <c r="L605" s="76">
        <f t="shared" si="287"/>
        <v>0</v>
      </c>
      <c r="M605" s="76">
        <f t="shared" si="287"/>
        <v>0</v>
      </c>
      <c r="N605" s="76">
        <f t="shared" si="287"/>
        <v>0</v>
      </c>
      <c r="O605" s="76">
        <f t="shared" si="287"/>
        <v>0</v>
      </c>
      <c r="P605" s="76">
        <f t="shared" si="287"/>
        <v>0</v>
      </c>
      <c r="Q605" s="76">
        <f t="shared" si="288"/>
        <v>0</v>
      </c>
      <c r="R605" s="76">
        <f t="shared" si="288"/>
        <v>0</v>
      </c>
      <c r="S605" s="76">
        <f t="shared" si="288"/>
        <v>0</v>
      </c>
      <c r="T605" s="76">
        <f t="shared" si="288"/>
        <v>0</v>
      </c>
      <c r="U605" s="76">
        <f t="shared" si="288"/>
        <v>0</v>
      </c>
      <c r="V605" s="76">
        <f t="shared" si="288"/>
        <v>0</v>
      </c>
      <c r="W605" s="76">
        <f t="shared" si="288"/>
        <v>0</v>
      </c>
      <c r="X605" s="61">
        <f t="shared" si="288"/>
        <v>0</v>
      </c>
      <c r="Y605" s="61">
        <f t="shared" si="288"/>
        <v>0</v>
      </c>
      <c r="Z605" s="61">
        <f t="shared" si="288"/>
        <v>0</v>
      </c>
      <c r="AA605" s="61">
        <f t="shared" si="289"/>
        <v>0</v>
      </c>
      <c r="AB605" s="56" t="str">
        <f t="shared" si="290"/>
        <v>ok</v>
      </c>
      <c r="AC605" s="62">
        <f t="shared" si="283"/>
        <v>0</v>
      </c>
    </row>
    <row r="606" spans="1:29">
      <c r="A606" s="66" t="s">
        <v>625</v>
      </c>
      <c r="C606" s="58" t="s">
        <v>1075</v>
      </c>
      <c r="D606" s="58" t="s">
        <v>576</v>
      </c>
      <c r="E606" s="58" t="s">
        <v>698</v>
      </c>
      <c r="F606" s="76">
        <f>VLOOKUP(C606,'Functional Assignment'!$C$2:$AP$780,'Functional Assignment'!$U$2,)</f>
        <v>0</v>
      </c>
      <c r="G606" s="76">
        <f t="shared" si="287"/>
        <v>0</v>
      </c>
      <c r="H606" s="76">
        <f t="shared" si="287"/>
        <v>0</v>
      </c>
      <c r="I606" s="76">
        <f t="shared" si="287"/>
        <v>0</v>
      </c>
      <c r="J606" s="76">
        <f t="shared" si="287"/>
        <v>0</v>
      </c>
      <c r="K606" s="76">
        <f t="shared" si="287"/>
        <v>0</v>
      </c>
      <c r="L606" s="76">
        <f t="shared" si="287"/>
        <v>0</v>
      </c>
      <c r="M606" s="76">
        <f t="shared" si="287"/>
        <v>0</v>
      </c>
      <c r="N606" s="76">
        <f t="shared" si="287"/>
        <v>0</v>
      </c>
      <c r="O606" s="76">
        <f t="shared" si="287"/>
        <v>0</v>
      </c>
      <c r="P606" s="76">
        <f t="shared" si="287"/>
        <v>0</v>
      </c>
      <c r="Q606" s="76">
        <f t="shared" si="288"/>
        <v>0</v>
      </c>
      <c r="R606" s="76">
        <f t="shared" si="288"/>
        <v>0</v>
      </c>
      <c r="S606" s="76">
        <f t="shared" si="288"/>
        <v>0</v>
      </c>
      <c r="T606" s="76">
        <f t="shared" si="288"/>
        <v>0</v>
      </c>
      <c r="U606" s="76">
        <f t="shared" si="288"/>
        <v>0</v>
      </c>
      <c r="V606" s="76">
        <f t="shared" si="288"/>
        <v>0</v>
      </c>
      <c r="W606" s="76">
        <f t="shared" si="288"/>
        <v>0</v>
      </c>
      <c r="X606" s="61">
        <f t="shared" si="288"/>
        <v>0</v>
      </c>
      <c r="Y606" s="61">
        <f t="shared" si="288"/>
        <v>0</v>
      </c>
      <c r="Z606" s="61">
        <f t="shared" si="288"/>
        <v>0</v>
      </c>
      <c r="AA606" s="61">
        <f t="shared" si="289"/>
        <v>0</v>
      </c>
      <c r="AB606" s="56" t="str">
        <f t="shared" si="290"/>
        <v>ok</v>
      </c>
      <c r="AC606" s="62">
        <f t="shared" si="283"/>
        <v>0</v>
      </c>
    </row>
    <row r="607" spans="1:29">
      <c r="A607" s="66" t="s">
        <v>626</v>
      </c>
      <c r="C607" s="58" t="s">
        <v>1075</v>
      </c>
      <c r="D607" s="58" t="s">
        <v>577</v>
      </c>
      <c r="E607" s="58" t="s">
        <v>678</v>
      </c>
      <c r="F607" s="76">
        <f>VLOOKUP(C607,'Functional Assignment'!$C$2:$AP$780,'Functional Assignment'!$V$2,)</f>
        <v>0</v>
      </c>
      <c r="G607" s="76">
        <f t="shared" si="287"/>
        <v>0</v>
      </c>
      <c r="H607" s="76">
        <f t="shared" si="287"/>
        <v>0</v>
      </c>
      <c r="I607" s="76">
        <f t="shared" si="287"/>
        <v>0</v>
      </c>
      <c r="J607" s="76">
        <f t="shared" si="287"/>
        <v>0</v>
      </c>
      <c r="K607" s="76">
        <f t="shared" si="287"/>
        <v>0</v>
      </c>
      <c r="L607" s="76">
        <f t="shared" si="287"/>
        <v>0</v>
      </c>
      <c r="M607" s="76">
        <f t="shared" si="287"/>
        <v>0</v>
      </c>
      <c r="N607" s="76">
        <f t="shared" si="287"/>
        <v>0</v>
      </c>
      <c r="O607" s="76">
        <f t="shared" si="287"/>
        <v>0</v>
      </c>
      <c r="P607" s="76">
        <f t="shared" si="287"/>
        <v>0</v>
      </c>
      <c r="Q607" s="76">
        <f t="shared" si="288"/>
        <v>0</v>
      </c>
      <c r="R607" s="76">
        <f t="shared" si="288"/>
        <v>0</v>
      </c>
      <c r="S607" s="76">
        <f t="shared" si="288"/>
        <v>0</v>
      </c>
      <c r="T607" s="76">
        <f t="shared" si="288"/>
        <v>0</v>
      </c>
      <c r="U607" s="76">
        <f t="shared" si="288"/>
        <v>0</v>
      </c>
      <c r="V607" s="76">
        <f t="shared" si="288"/>
        <v>0</v>
      </c>
      <c r="W607" s="76">
        <f t="shared" si="288"/>
        <v>0</v>
      </c>
      <c r="X607" s="61">
        <f t="shared" si="288"/>
        <v>0</v>
      </c>
      <c r="Y607" s="61">
        <f t="shared" si="288"/>
        <v>0</v>
      </c>
      <c r="Z607" s="61">
        <f t="shared" si="288"/>
        <v>0</v>
      </c>
      <c r="AA607" s="61">
        <f t="shared" si="289"/>
        <v>0</v>
      </c>
      <c r="AB607" s="56" t="str">
        <f t="shared" si="290"/>
        <v>ok</v>
      </c>
      <c r="AC607" s="62">
        <f t="shared" si="283"/>
        <v>0</v>
      </c>
    </row>
    <row r="608" spans="1:29">
      <c r="A608" s="66" t="s">
        <v>627</v>
      </c>
      <c r="C608" s="58" t="s">
        <v>1075</v>
      </c>
      <c r="D608" s="58" t="s">
        <v>578</v>
      </c>
      <c r="E608" s="58" t="s">
        <v>697</v>
      </c>
      <c r="F608" s="76">
        <f>VLOOKUP(C608,'Functional Assignment'!$C$2:$AP$780,'Functional Assignment'!$W$2,)</f>
        <v>0</v>
      </c>
      <c r="G608" s="76">
        <f t="shared" si="287"/>
        <v>0</v>
      </c>
      <c r="H608" s="76">
        <f t="shared" si="287"/>
        <v>0</v>
      </c>
      <c r="I608" s="76">
        <f t="shared" si="287"/>
        <v>0</v>
      </c>
      <c r="J608" s="76">
        <f t="shared" si="287"/>
        <v>0</v>
      </c>
      <c r="K608" s="76">
        <f t="shared" si="287"/>
        <v>0</v>
      </c>
      <c r="L608" s="76">
        <f t="shared" si="287"/>
        <v>0</v>
      </c>
      <c r="M608" s="76">
        <f t="shared" si="287"/>
        <v>0</v>
      </c>
      <c r="N608" s="76">
        <f t="shared" si="287"/>
        <v>0</v>
      </c>
      <c r="O608" s="76">
        <f t="shared" si="287"/>
        <v>0</v>
      </c>
      <c r="P608" s="76">
        <f t="shared" si="287"/>
        <v>0</v>
      </c>
      <c r="Q608" s="76">
        <f t="shared" si="288"/>
        <v>0</v>
      </c>
      <c r="R608" s="76">
        <f t="shared" si="288"/>
        <v>0</v>
      </c>
      <c r="S608" s="76">
        <f t="shared" si="288"/>
        <v>0</v>
      </c>
      <c r="T608" s="76">
        <f t="shared" si="288"/>
        <v>0</v>
      </c>
      <c r="U608" s="76">
        <f t="shared" si="288"/>
        <v>0</v>
      </c>
      <c r="V608" s="76">
        <f t="shared" si="288"/>
        <v>0</v>
      </c>
      <c r="W608" s="76">
        <f t="shared" si="288"/>
        <v>0</v>
      </c>
      <c r="X608" s="61">
        <f t="shared" si="288"/>
        <v>0</v>
      </c>
      <c r="Y608" s="61">
        <f t="shared" si="288"/>
        <v>0</v>
      </c>
      <c r="Z608" s="61">
        <f t="shared" si="288"/>
        <v>0</v>
      </c>
      <c r="AA608" s="61">
        <f t="shared" si="289"/>
        <v>0</v>
      </c>
      <c r="AB608" s="56" t="str">
        <f t="shared" si="290"/>
        <v>ok</v>
      </c>
      <c r="AC608" s="62">
        <f t="shared" si="283"/>
        <v>0</v>
      </c>
    </row>
    <row r="609" spans="1:29">
      <c r="A609" s="58" t="s">
        <v>378</v>
      </c>
      <c r="D609" s="58" t="s">
        <v>579</v>
      </c>
      <c r="F609" s="73">
        <f>SUM(F604:F608)</f>
        <v>0</v>
      </c>
      <c r="G609" s="73">
        <f t="shared" ref="G609:W609" si="291">SUM(G604:G608)</f>
        <v>0</v>
      </c>
      <c r="H609" s="73">
        <f t="shared" si="291"/>
        <v>0</v>
      </c>
      <c r="I609" s="73">
        <f t="shared" si="291"/>
        <v>0</v>
      </c>
      <c r="J609" s="73">
        <f t="shared" si="291"/>
        <v>0</v>
      </c>
      <c r="K609" s="73">
        <f t="shared" si="291"/>
        <v>0</v>
      </c>
      <c r="L609" s="73">
        <f t="shared" si="291"/>
        <v>0</v>
      </c>
      <c r="M609" s="73">
        <f t="shared" si="291"/>
        <v>0</v>
      </c>
      <c r="N609" s="73">
        <f t="shared" si="291"/>
        <v>0</v>
      </c>
      <c r="O609" s="73">
        <f>SUM(O604:O608)</f>
        <v>0</v>
      </c>
      <c r="P609" s="73">
        <f t="shared" si="291"/>
        <v>0</v>
      </c>
      <c r="Q609" s="73">
        <f t="shared" si="291"/>
        <v>0</v>
      </c>
      <c r="R609" s="73">
        <f t="shared" si="291"/>
        <v>0</v>
      </c>
      <c r="S609" s="73">
        <f t="shared" si="291"/>
        <v>0</v>
      </c>
      <c r="T609" s="73">
        <f t="shared" si="291"/>
        <v>0</v>
      </c>
      <c r="U609" s="73">
        <f t="shared" si="291"/>
        <v>0</v>
      </c>
      <c r="V609" s="73">
        <f t="shared" si="291"/>
        <v>0</v>
      </c>
      <c r="W609" s="73">
        <f t="shared" si="291"/>
        <v>0</v>
      </c>
      <c r="X609" s="60">
        <f>SUM(X604:X608)</f>
        <v>0</v>
      </c>
      <c r="Y609" s="60">
        <f>SUM(Y604:Y608)</f>
        <v>0</v>
      </c>
      <c r="Z609" s="60">
        <f>SUM(Z604:Z608)</f>
        <v>0</v>
      </c>
      <c r="AA609" s="62">
        <f t="shared" si="289"/>
        <v>0</v>
      </c>
      <c r="AB609" s="56" t="str">
        <f t="shared" si="290"/>
        <v>ok</v>
      </c>
      <c r="AC609" s="62">
        <f t="shared" si="283"/>
        <v>0</v>
      </c>
    </row>
    <row r="610" spans="1:29">
      <c r="F610" s="76"/>
      <c r="AC610" s="62">
        <f t="shared" si="283"/>
        <v>0</v>
      </c>
    </row>
    <row r="611" spans="1:29" ht="15">
      <c r="A611" s="63" t="s">
        <v>634</v>
      </c>
      <c r="F611" s="76"/>
      <c r="AC611" s="62">
        <f t="shared" si="283"/>
        <v>0</v>
      </c>
    </row>
    <row r="612" spans="1:29">
      <c r="A612" s="66" t="s">
        <v>1090</v>
      </c>
      <c r="C612" s="58" t="s">
        <v>1075</v>
      </c>
      <c r="D612" s="58" t="s">
        <v>580</v>
      </c>
      <c r="E612" s="58" t="s">
        <v>1283</v>
      </c>
      <c r="F612" s="73">
        <f>VLOOKUP(C612,'Functional Assignment'!$C$2:$AP$780,'Functional Assignment'!$X$2,)</f>
        <v>0</v>
      </c>
      <c r="G612" s="73">
        <f t="shared" ref="G612:P613" si="292">IF(VLOOKUP($E612,$D$6:$AN$1131,3,)=0,0,(VLOOKUP($E612,$D$6:$AN$1131,G$2,)/VLOOKUP($E612,$D$6:$AN$1131,3,))*$F612)</f>
        <v>0</v>
      </c>
      <c r="H612" s="73">
        <f t="shared" si="292"/>
        <v>0</v>
      </c>
      <c r="I612" s="73">
        <f t="shared" si="292"/>
        <v>0</v>
      </c>
      <c r="J612" s="73">
        <f t="shared" si="292"/>
        <v>0</v>
      </c>
      <c r="K612" s="73">
        <f t="shared" si="292"/>
        <v>0</v>
      </c>
      <c r="L612" s="73">
        <f t="shared" si="292"/>
        <v>0</v>
      </c>
      <c r="M612" s="73">
        <f t="shared" si="292"/>
        <v>0</v>
      </c>
      <c r="N612" s="73">
        <f t="shared" si="292"/>
        <v>0</v>
      </c>
      <c r="O612" s="73">
        <f t="shared" si="292"/>
        <v>0</v>
      </c>
      <c r="P612" s="73">
        <f t="shared" si="292"/>
        <v>0</v>
      </c>
      <c r="Q612" s="73">
        <f t="shared" ref="Q612:Z613" si="293">IF(VLOOKUP($E612,$D$6:$AN$1131,3,)=0,0,(VLOOKUP($E612,$D$6:$AN$1131,Q$2,)/VLOOKUP($E612,$D$6:$AN$1131,3,))*$F612)</f>
        <v>0</v>
      </c>
      <c r="R612" s="73">
        <f t="shared" si="293"/>
        <v>0</v>
      </c>
      <c r="S612" s="73">
        <f t="shared" si="293"/>
        <v>0</v>
      </c>
      <c r="T612" s="73">
        <f t="shared" si="293"/>
        <v>0</v>
      </c>
      <c r="U612" s="73">
        <f t="shared" si="293"/>
        <v>0</v>
      </c>
      <c r="V612" s="73">
        <f t="shared" si="293"/>
        <v>0</v>
      </c>
      <c r="W612" s="73">
        <f t="shared" si="293"/>
        <v>0</v>
      </c>
      <c r="X612" s="60">
        <f t="shared" si="293"/>
        <v>0</v>
      </c>
      <c r="Y612" s="60">
        <f t="shared" si="293"/>
        <v>0</v>
      </c>
      <c r="Z612" s="60">
        <f t="shared" si="293"/>
        <v>0</v>
      </c>
      <c r="AA612" s="62">
        <f>SUM(G612:Z612)</f>
        <v>0</v>
      </c>
      <c r="AB612" s="56" t="str">
        <f>IF(ABS(F612-AA612)&lt;0.01,"ok","err")</f>
        <v>ok</v>
      </c>
      <c r="AC612" s="62">
        <f t="shared" si="283"/>
        <v>0</v>
      </c>
    </row>
    <row r="613" spans="1:29">
      <c r="A613" s="66" t="s">
        <v>1093</v>
      </c>
      <c r="C613" s="58" t="s">
        <v>1075</v>
      </c>
      <c r="D613" s="58" t="s">
        <v>581</v>
      </c>
      <c r="E613" s="58" t="s">
        <v>1281</v>
      </c>
      <c r="F613" s="76">
        <f>VLOOKUP(C613,'Functional Assignment'!$C$2:$AP$780,'Functional Assignment'!$Y$2,)</f>
        <v>0</v>
      </c>
      <c r="G613" s="76">
        <f t="shared" si="292"/>
        <v>0</v>
      </c>
      <c r="H613" s="76">
        <f t="shared" si="292"/>
        <v>0</v>
      </c>
      <c r="I613" s="76">
        <f t="shared" si="292"/>
        <v>0</v>
      </c>
      <c r="J613" s="76">
        <f t="shared" si="292"/>
        <v>0</v>
      </c>
      <c r="K613" s="76">
        <f t="shared" si="292"/>
        <v>0</v>
      </c>
      <c r="L613" s="76">
        <f t="shared" si="292"/>
        <v>0</v>
      </c>
      <c r="M613" s="76">
        <f t="shared" si="292"/>
        <v>0</v>
      </c>
      <c r="N613" s="76">
        <f t="shared" si="292"/>
        <v>0</v>
      </c>
      <c r="O613" s="76">
        <f t="shared" si="292"/>
        <v>0</v>
      </c>
      <c r="P613" s="76">
        <f t="shared" si="292"/>
        <v>0</v>
      </c>
      <c r="Q613" s="76">
        <f t="shared" si="293"/>
        <v>0</v>
      </c>
      <c r="R613" s="76">
        <f t="shared" si="293"/>
        <v>0</v>
      </c>
      <c r="S613" s="76">
        <f t="shared" si="293"/>
        <v>0</v>
      </c>
      <c r="T613" s="76">
        <f t="shared" si="293"/>
        <v>0</v>
      </c>
      <c r="U613" s="76">
        <f t="shared" si="293"/>
        <v>0</v>
      </c>
      <c r="V613" s="76">
        <f t="shared" si="293"/>
        <v>0</v>
      </c>
      <c r="W613" s="76">
        <f t="shared" si="293"/>
        <v>0</v>
      </c>
      <c r="X613" s="61">
        <f t="shared" si="293"/>
        <v>0</v>
      </c>
      <c r="Y613" s="61">
        <f t="shared" si="293"/>
        <v>0</v>
      </c>
      <c r="Z613" s="61">
        <f t="shared" si="293"/>
        <v>0</v>
      </c>
      <c r="AA613" s="61">
        <f>SUM(G613:Z613)</f>
        <v>0</v>
      </c>
      <c r="AB613" s="56" t="str">
        <f>IF(ABS(F613-AA613)&lt;0.01,"ok","err")</f>
        <v>ok</v>
      </c>
      <c r="AC613" s="62">
        <f t="shared" si="283"/>
        <v>0</v>
      </c>
    </row>
    <row r="614" spans="1:29">
      <c r="A614" s="58" t="s">
        <v>712</v>
      </c>
      <c r="D614" s="58" t="s">
        <v>582</v>
      </c>
      <c r="F614" s="73">
        <f>F612+F613</f>
        <v>0</v>
      </c>
      <c r="G614" s="73">
        <f t="shared" ref="G614:W614" si="294">G612+G613</f>
        <v>0</v>
      </c>
      <c r="H614" s="73">
        <f t="shared" si="294"/>
        <v>0</v>
      </c>
      <c r="I614" s="73">
        <f t="shared" si="294"/>
        <v>0</v>
      </c>
      <c r="J614" s="73">
        <f t="shared" si="294"/>
        <v>0</v>
      </c>
      <c r="K614" s="73">
        <f t="shared" si="294"/>
        <v>0</v>
      </c>
      <c r="L614" s="73">
        <f t="shared" si="294"/>
        <v>0</v>
      </c>
      <c r="M614" s="73">
        <f t="shared" si="294"/>
        <v>0</v>
      </c>
      <c r="N614" s="73">
        <f t="shared" si="294"/>
        <v>0</v>
      </c>
      <c r="O614" s="73">
        <f>O612+O613</f>
        <v>0</v>
      </c>
      <c r="P614" s="73">
        <f t="shared" si="294"/>
        <v>0</v>
      </c>
      <c r="Q614" s="73">
        <f t="shared" si="294"/>
        <v>0</v>
      </c>
      <c r="R614" s="73">
        <f t="shared" si="294"/>
        <v>0</v>
      </c>
      <c r="S614" s="73">
        <f t="shared" si="294"/>
        <v>0</v>
      </c>
      <c r="T614" s="73">
        <f t="shared" si="294"/>
        <v>0</v>
      </c>
      <c r="U614" s="73">
        <f t="shared" si="294"/>
        <v>0</v>
      </c>
      <c r="V614" s="73">
        <f t="shared" si="294"/>
        <v>0</v>
      </c>
      <c r="W614" s="73">
        <f t="shared" si="294"/>
        <v>0</v>
      </c>
      <c r="X614" s="60">
        <f>X612+X613</f>
        <v>0</v>
      </c>
      <c r="Y614" s="60">
        <f>Y612+Y613</f>
        <v>0</v>
      </c>
      <c r="Z614" s="60">
        <f>Z612+Z613</f>
        <v>0</v>
      </c>
      <c r="AA614" s="62">
        <f>SUM(G614:Z614)</f>
        <v>0</v>
      </c>
      <c r="AB614" s="56" t="str">
        <f>IF(ABS(F614-AA614)&lt;0.01,"ok","err")</f>
        <v>ok</v>
      </c>
      <c r="AC614" s="62">
        <f t="shared" si="283"/>
        <v>0</v>
      </c>
    </row>
    <row r="615" spans="1:29">
      <c r="F615" s="76"/>
      <c r="AC615" s="62">
        <f t="shared" si="283"/>
        <v>0</v>
      </c>
    </row>
    <row r="616" spans="1:29" ht="15">
      <c r="A616" s="63" t="s">
        <v>354</v>
      </c>
      <c r="F616" s="76"/>
      <c r="AC616" s="62">
        <f t="shared" si="283"/>
        <v>0</v>
      </c>
    </row>
    <row r="617" spans="1:29">
      <c r="A617" s="66" t="s">
        <v>1093</v>
      </c>
      <c r="C617" s="58" t="s">
        <v>1075</v>
      </c>
      <c r="D617" s="58" t="s">
        <v>583</v>
      </c>
      <c r="E617" s="58" t="s">
        <v>1095</v>
      </c>
      <c r="F617" s="73">
        <f>VLOOKUP(C617,'Functional Assignment'!$C$2:$AP$780,'Functional Assignment'!$Z$2,)</f>
        <v>0</v>
      </c>
      <c r="G617" s="73">
        <f t="shared" ref="G617:Z617" si="295">IF(VLOOKUP($E617,$D$6:$AN$1131,3,)=0,0,(VLOOKUP($E617,$D$6:$AN$1131,G$2,)/VLOOKUP($E617,$D$6:$AN$1131,3,))*$F617)</f>
        <v>0</v>
      </c>
      <c r="H617" s="73">
        <f t="shared" si="295"/>
        <v>0</v>
      </c>
      <c r="I617" s="73">
        <f t="shared" si="295"/>
        <v>0</v>
      </c>
      <c r="J617" s="73">
        <f t="shared" si="295"/>
        <v>0</v>
      </c>
      <c r="K617" s="73">
        <f t="shared" si="295"/>
        <v>0</v>
      </c>
      <c r="L617" s="73">
        <f t="shared" si="295"/>
        <v>0</v>
      </c>
      <c r="M617" s="73">
        <f t="shared" si="295"/>
        <v>0</v>
      </c>
      <c r="N617" s="73">
        <f t="shared" si="295"/>
        <v>0</v>
      </c>
      <c r="O617" s="73">
        <f t="shared" si="295"/>
        <v>0</v>
      </c>
      <c r="P617" s="73">
        <f t="shared" si="295"/>
        <v>0</v>
      </c>
      <c r="Q617" s="73">
        <f t="shared" si="295"/>
        <v>0</v>
      </c>
      <c r="R617" s="73">
        <f t="shared" si="295"/>
        <v>0</v>
      </c>
      <c r="S617" s="73">
        <f t="shared" si="295"/>
        <v>0</v>
      </c>
      <c r="T617" s="73">
        <f t="shared" si="295"/>
        <v>0</v>
      </c>
      <c r="U617" s="73">
        <f t="shared" si="295"/>
        <v>0</v>
      </c>
      <c r="V617" s="73">
        <f t="shared" si="295"/>
        <v>0</v>
      </c>
      <c r="W617" s="73">
        <f t="shared" si="295"/>
        <v>0</v>
      </c>
      <c r="X617" s="60">
        <f t="shared" si="295"/>
        <v>0</v>
      </c>
      <c r="Y617" s="60">
        <f t="shared" si="295"/>
        <v>0</v>
      </c>
      <c r="Z617" s="60">
        <f t="shared" si="295"/>
        <v>0</v>
      </c>
      <c r="AA617" s="62">
        <f>SUM(G617:Z617)</f>
        <v>0</v>
      </c>
      <c r="AB617" s="56" t="str">
        <f>IF(ABS(F617-AA617)&lt;0.01,"ok","err")</f>
        <v>ok</v>
      </c>
      <c r="AC617" s="62">
        <f t="shared" si="283"/>
        <v>0</v>
      </c>
    </row>
    <row r="618" spans="1:29">
      <c r="F618" s="76"/>
      <c r="AC618" s="62">
        <f t="shared" si="283"/>
        <v>0</v>
      </c>
    </row>
    <row r="619" spans="1:29" ht="15">
      <c r="A619" s="63" t="s">
        <v>353</v>
      </c>
      <c r="F619" s="76"/>
      <c r="AC619" s="62">
        <f t="shared" si="283"/>
        <v>0</v>
      </c>
    </row>
    <row r="620" spans="1:29">
      <c r="A620" s="66" t="s">
        <v>1093</v>
      </c>
      <c r="C620" s="58" t="s">
        <v>1075</v>
      </c>
      <c r="D620" s="58" t="s">
        <v>584</v>
      </c>
      <c r="E620" s="58" t="s">
        <v>1096</v>
      </c>
      <c r="F620" s="73">
        <f>VLOOKUP(C620,'Functional Assignment'!$C$2:$AP$780,'Functional Assignment'!$AA$2,)</f>
        <v>0</v>
      </c>
      <c r="G620" s="73">
        <f t="shared" ref="G620:Z620" si="296">IF(VLOOKUP($E620,$D$6:$AN$1131,3,)=0,0,(VLOOKUP($E620,$D$6:$AN$1131,G$2,)/VLOOKUP($E620,$D$6:$AN$1131,3,))*$F620)</f>
        <v>0</v>
      </c>
      <c r="H620" s="73">
        <f t="shared" si="296"/>
        <v>0</v>
      </c>
      <c r="I620" s="73">
        <f t="shared" si="296"/>
        <v>0</v>
      </c>
      <c r="J620" s="73">
        <f t="shared" si="296"/>
        <v>0</v>
      </c>
      <c r="K620" s="73">
        <f t="shared" si="296"/>
        <v>0</v>
      </c>
      <c r="L620" s="73">
        <f t="shared" si="296"/>
        <v>0</v>
      </c>
      <c r="M620" s="73">
        <f t="shared" si="296"/>
        <v>0</v>
      </c>
      <c r="N620" s="73">
        <f t="shared" si="296"/>
        <v>0</v>
      </c>
      <c r="O620" s="73">
        <f t="shared" si="296"/>
        <v>0</v>
      </c>
      <c r="P620" s="73">
        <f t="shared" si="296"/>
        <v>0</v>
      </c>
      <c r="Q620" s="73">
        <f t="shared" si="296"/>
        <v>0</v>
      </c>
      <c r="R620" s="73">
        <f t="shared" si="296"/>
        <v>0</v>
      </c>
      <c r="S620" s="73">
        <f t="shared" si="296"/>
        <v>0</v>
      </c>
      <c r="T620" s="73">
        <f t="shared" si="296"/>
        <v>0</v>
      </c>
      <c r="U620" s="73">
        <f t="shared" si="296"/>
        <v>0</v>
      </c>
      <c r="V620" s="73">
        <f t="shared" si="296"/>
        <v>0</v>
      </c>
      <c r="W620" s="73">
        <f t="shared" si="296"/>
        <v>0</v>
      </c>
      <c r="X620" s="60">
        <f t="shared" si="296"/>
        <v>0</v>
      </c>
      <c r="Y620" s="60">
        <f t="shared" si="296"/>
        <v>0</v>
      </c>
      <c r="Z620" s="60">
        <f t="shared" si="296"/>
        <v>0</v>
      </c>
      <c r="AA620" s="62">
        <f>SUM(G620:Z620)</f>
        <v>0</v>
      </c>
      <c r="AB620" s="56" t="str">
        <f>IF(ABS(F620-AA620)&lt;0.01,"ok","err")</f>
        <v>ok</v>
      </c>
      <c r="AC620" s="62">
        <f t="shared" si="283"/>
        <v>0</v>
      </c>
    </row>
    <row r="621" spans="1:29">
      <c r="F621" s="73"/>
      <c r="G621" s="73"/>
      <c r="H621" s="73"/>
      <c r="I621" s="73"/>
      <c r="J621" s="73"/>
      <c r="K621" s="73"/>
      <c r="L621" s="73"/>
      <c r="M621" s="73"/>
      <c r="N621" s="73"/>
      <c r="O621" s="73"/>
      <c r="P621" s="73"/>
      <c r="Q621" s="73"/>
      <c r="R621" s="73"/>
      <c r="S621" s="73"/>
      <c r="T621" s="73"/>
      <c r="U621" s="73"/>
      <c r="V621" s="73"/>
      <c r="W621" s="73"/>
      <c r="X621" s="60"/>
      <c r="Y621" s="60"/>
      <c r="Z621" s="60"/>
      <c r="AA621" s="62"/>
      <c r="AC621" s="62">
        <f t="shared" si="283"/>
        <v>0</v>
      </c>
    </row>
    <row r="622" spans="1:29" ht="15">
      <c r="A622" s="63" t="s">
        <v>371</v>
      </c>
      <c r="F622" s="76"/>
      <c r="AC622" s="62">
        <f t="shared" si="283"/>
        <v>0</v>
      </c>
    </row>
    <row r="623" spans="1:29">
      <c r="A623" s="66" t="s">
        <v>1093</v>
      </c>
      <c r="C623" s="58" t="s">
        <v>1075</v>
      </c>
      <c r="D623" s="58" t="s">
        <v>585</v>
      </c>
      <c r="E623" s="58" t="s">
        <v>1097</v>
      </c>
      <c r="F623" s="73">
        <f>VLOOKUP(C623,'Functional Assignment'!$C$2:$AP$780,'Functional Assignment'!$AB$2,)</f>
        <v>0</v>
      </c>
      <c r="G623" s="73">
        <f t="shared" ref="G623:Z623" si="297">IF(VLOOKUP($E623,$D$6:$AN$1131,3,)=0,0,(VLOOKUP($E623,$D$6:$AN$1131,G$2,)/VLOOKUP($E623,$D$6:$AN$1131,3,))*$F623)</f>
        <v>0</v>
      </c>
      <c r="H623" s="73">
        <f t="shared" si="297"/>
        <v>0</v>
      </c>
      <c r="I623" s="73">
        <f t="shared" si="297"/>
        <v>0</v>
      </c>
      <c r="J623" s="73">
        <f t="shared" si="297"/>
        <v>0</v>
      </c>
      <c r="K623" s="73">
        <f t="shared" si="297"/>
        <v>0</v>
      </c>
      <c r="L623" s="73">
        <f t="shared" si="297"/>
        <v>0</v>
      </c>
      <c r="M623" s="73">
        <f t="shared" si="297"/>
        <v>0</v>
      </c>
      <c r="N623" s="73">
        <f t="shared" si="297"/>
        <v>0</v>
      </c>
      <c r="O623" s="73">
        <f t="shared" si="297"/>
        <v>0</v>
      </c>
      <c r="P623" s="73">
        <f t="shared" si="297"/>
        <v>0</v>
      </c>
      <c r="Q623" s="73">
        <f t="shared" si="297"/>
        <v>0</v>
      </c>
      <c r="R623" s="73">
        <f t="shared" si="297"/>
        <v>0</v>
      </c>
      <c r="S623" s="73">
        <f t="shared" si="297"/>
        <v>0</v>
      </c>
      <c r="T623" s="73">
        <f t="shared" si="297"/>
        <v>0</v>
      </c>
      <c r="U623" s="73">
        <f t="shared" si="297"/>
        <v>0</v>
      </c>
      <c r="V623" s="73">
        <f t="shared" si="297"/>
        <v>0</v>
      </c>
      <c r="W623" s="73">
        <f t="shared" si="297"/>
        <v>0</v>
      </c>
      <c r="X623" s="60">
        <f t="shared" si="297"/>
        <v>0</v>
      </c>
      <c r="Y623" s="60">
        <f t="shared" si="297"/>
        <v>0</v>
      </c>
      <c r="Z623" s="60">
        <f t="shared" si="297"/>
        <v>0</v>
      </c>
      <c r="AA623" s="62">
        <f>SUM(G623:Z623)</f>
        <v>0</v>
      </c>
      <c r="AB623" s="56" t="str">
        <f>IF(ABS(F623-AA623)&lt;0.01,"ok","err")</f>
        <v>ok</v>
      </c>
      <c r="AC623" s="62">
        <f t="shared" si="283"/>
        <v>0</v>
      </c>
    </row>
    <row r="624" spans="1:29">
      <c r="F624" s="73"/>
      <c r="G624" s="73"/>
      <c r="H624" s="73"/>
      <c r="I624" s="73"/>
      <c r="J624" s="73"/>
      <c r="K624" s="73"/>
      <c r="L624" s="73"/>
      <c r="M624" s="73"/>
      <c r="N624" s="73"/>
      <c r="O624" s="73"/>
      <c r="P624" s="73"/>
      <c r="Q624" s="73"/>
      <c r="R624" s="73"/>
      <c r="S624" s="73"/>
      <c r="T624" s="73"/>
      <c r="U624" s="73"/>
      <c r="V624" s="73"/>
      <c r="W624" s="73"/>
      <c r="X624" s="60"/>
      <c r="Y624" s="60"/>
      <c r="Z624" s="60"/>
      <c r="AA624" s="62"/>
      <c r="AC624" s="62">
        <f t="shared" si="283"/>
        <v>0</v>
      </c>
    </row>
    <row r="625" spans="1:29" ht="15">
      <c r="A625" s="63" t="s">
        <v>1025</v>
      </c>
      <c r="F625" s="76"/>
      <c r="AC625" s="62">
        <f t="shared" si="283"/>
        <v>0</v>
      </c>
    </row>
    <row r="626" spans="1:29">
      <c r="A626" s="66" t="s">
        <v>1093</v>
      </c>
      <c r="C626" s="58" t="s">
        <v>1075</v>
      </c>
      <c r="D626" s="58" t="s">
        <v>586</v>
      </c>
      <c r="E626" s="58" t="s">
        <v>1098</v>
      </c>
      <c r="F626" s="73">
        <f>VLOOKUP(C626,'Functional Assignment'!$C$2:$AP$780,'Functional Assignment'!$AC$2,)</f>
        <v>0</v>
      </c>
      <c r="G626" s="73">
        <f t="shared" ref="G626:Z626" si="298">IF(VLOOKUP($E626,$D$6:$AN$1131,3,)=0,0,(VLOOKUP($E626,$D$6:$AN$1131,G$2,)/VLOOKUP($E626,$D$6:$AN$1131,3,))*$F626)</f>
        <v>0</v>
      </c>
      <c r="H626" s="73">
        <f t="shared" si="298"/>
        <v>0</v>
      </c>
      <c r="I626" s="73">
        <f t="shared" si="298"/>
        <v>0</v>
      </c>
      <c r="J626" s="73">
        <f t="shared" si="298"/>
        <v>0</v>
      </c>
      <c r="K626" s="73">
        <f t="shared" si="298"/>
        <v>0</v>
      </c>
      <c r="L626" s="73">
        <f t="shared" si="298"/>
        <v>0</v>
      </c>
      <c r="M626" s="73">
        <f t="shared" si="298"/>
        <v>0</v>
      </c>
      <c r="N626" s="73">
        <f t="shared" si="298"/>
        <v>0</v>
      </c>
      <c r="O626" s="73">
        <f t="shared" si="298"/>
        <v>0</v>
      </c>
      <c r="P626" s="73">
        <f t="shared" si="298"/>
        <v>0</v>
      </c>
      <c r="Q626" s="73">
        <f t="shared" si="298"/>
        <v>0</v>
      </c>
      <c r="R626" s="73">
        <f t="shared" si="298"/>
        <v>0</v>
      </c>
      <c r="S626" s="73">
        <f t="shared" si="298"/>
        <v>0</v>
      </c>
      <c r="T626" s="73">
        <f t="shared" si="298"/>
        <v>0</v>
      </c>
      <c r="U626" s="73">
        <f t="shared" si="298"/>
        <v>0</v>
      </c>
      <c r="V626" s="73">
        <f t="shared" si="298"/>
        <v>0</v>
      </c>
      <c r="W626" s="73">
        <f t="shared" si="298"/>
        <v>0</v>
      </c>
      <c r="X626" s="60">
        <f t="shared" si="298"/>
        <v>0</v>
      </c>
      <c r="Y626" s="60">
        <f t="shared" si="298"/>
        <v>0</v>
      </c>
      <c r="Z626" s="60">
        <f t="shared" si="298"/>
        <v>0</v>
      </c>
      <c r="AA626" s="62">
        <f>SUM(G626:Z626)</f>
        <v>0</v>
      </c>
      <c r="AB626" s="56" t="str">
        <f>IF(ABS(F626-AA626)&lt;0.01,"ok","err")</f>
        <v>ok</v>
      </c>
      <c r="AC626" s="62">
        <f t="shared" si="283"/>
        <v>0</v>
      </c>
    </row>
    <row r="627" spans="1:29">
      <c r="F627" s="73"/>
      <c r="G627" s="73"/>
      <c r="H627" s="73"/>
      <c r="I627" s="73"/>
      <c r="J627" s="73"/>
      <c r="K627" s="73"/>
      <c r="L627" s="73"/>
      <c r="M627" s="73"/>
      <c r="N627" s="73"/>
      <c r="O627" s="73"/>
      <c r="P627" s="73"/>
      <c r="Q627" s="73"/>
      <c r="R627" s="73"/>
      <c r="S627" s="73"/>
      <c r="T627" s="73"/>
      <c r="U627" s="73"/>
      <c r="V627" s="73"/>
      <c r="W627" s="73"/>
      <c r="X627" s="60"/>
      <c r="Y627" s="60"/>
      <c r="Z627" s="60"/>
      <c r="AA627" s="62"/>
      <c r="AC627" s="62">
        <f t="shared" si="283"/>
        <v>0</v>
      </c>
    </row>
    <row r="628" spans="1:29" ht="15">
      <c r="A628" s="63" t="s">
        <v>351</v>
      </c>
      <c r="F628" s="76"/>
      <c r="AC628" s="62">
        <f t="shared" si="283"/>
        <v>0</v>
      </c>
    </row>
    <row r="629" spans="1:29">
      <c r="A629" s="66" t="s">
        <v>1093</v>
      </c>
      <c r="C629" s="58" t="s">
        <v>1075</v>
      </c>
      <c r="D629" s="58" t="s">
        <v>587</v>
      </c>
      <c r="E629" s="58" t="s">
        <v>1098</v>
      </c>
      <c r="F629" s="73">
        <f>VLOOKUP(C629,'Functional Assignment'!$C$2:$AP$780,'Functional Assignment'!$AD$2,)</f>
        <v>0</v>
      </c>
      <c r="G629" s="73">
        <f t="shared" ref="G629:Z629" si="299">IF(VLOOKUP($E629,$D$6:$AN$1131,3,)=0,0,(VLOOKUP($E629,$D$6:$AN$1131,G$2,)/VLOOKUP($E629,$D$6:$AN$1131,3,))*$F629)</f>
        <v>0</v>
      </c>
      <c r="H629" s="73">
        <f t="shared" si="299"/>
        <v>0</v>
      </c>
      <c r="I629" s="73">
        <f t="shared" si="299"/>
        <v>0</v>
      </c>
      <c r="J629" s="73">
        <f t="shared" si="299"/>
        <v>0</v>
      </c>
      <c r="K629" s="73">
        <f t="shared" si="299"/>
        <v>0</v>
      </c>
      <c r="L629" s="73">
        <f t="shared" si="299"/>
        <v>0</v>
      </c>
      <c r="M629" s="73">
        <f t="shared" si="299"/>
        <v>0</v>
      </c>
      <c r="N629" s="73">
        <f t="shared" si="299"/>
        <v>0</v>
      </c>
      <c r="O629" s="73">
        <f t="shared" si="299"/>
        <v>0</v>
      </c>
      <c r="P629" s="73">
        <f t="shared" si="299"/>
        <v>0</v>
      </c>
      <c r="Q629" s="73">
        <f t="shared" si="299"/>
        <v>0</v>
      </c>
      <c r="R629" s="73">
        <f t="shared" si="299"/>
        <v>0</v>
      </c>
      <c r="S629" s="73">
        <f t="shared" si="299"/>
        <v>0</v>
      </c>
      <c r="T629" s="73">
        <f t="shared" si="299"/>
        <v>0</v>
      </c>
      <c r="U629" s="73">
        <f t="shared" si="299"/>
        <v>0</v>
      </c>
      <c r="V629" s="73">
        <f t="shared" si="299"/>
        <v>0</v>
      </c>
      <c r="W629" s="73">
        <f t="shared" si="299"/>
        <v>0</v>
      </c>
      <c r="X629" s="60">
        <f t="shared" si="299"/>
        <v>0</v>
      </c>
      <c r="Y629" s="60">
        <f t="shared" si="299"/>
        <v>0</v>
      </c>
      <c r="Z629" s="60">
        <f t="shared" si="299"/>
        <v>0</v>
      </c>
      <c r="AA629" s="62">
        <f>SUM(G629:Z629)</f>
        <v>0</v>
      </c>
      <c r="AB629" s="56" t="str">
        <f>IF(ABS(F629-AA629)&lt;0.01,"ok","err")</f>
        <v>ok</v>
      </c>
      <c r="AC629" s="62">
        <f t="shared" si="283"/>
        <v>0</v>
      </c>
    </row>
    <row r="630" spans="1:29">
      <c r="F630" s="73"/>
      <c r="G630" s="73"/>
      <c r="H630" s="73"/>
      <c r="I630" s="73"/>
      <c r="J630" s="73"/>
      <c r="K630" s="73"/>
      <c r="L630" s="73"/>
      <c r="M630" s="73"/>
      <c r="N630" s="73"/>
      <c r="O630" s="73"/>
      <c r="P630" s="73"/>
      <c r="Q630" s="73"/>
      <c r="R630" s="73"/>
      <c r="S630" s="73"/>
      <c r="T630" s="73"/>
      <c r="U630" s="73"/>
      <c r="V630" s="73"/>
      <c r="W630" s="73"/>
      <c r="X630" s="60"/>
      <c r="Y630" s="60"/>
      <c r="Z630" s="60"/>
      <c r="AA630" s="62"/>
      <c r="AC630" s="62">
        <f t="shared" si="283"/>
        <v>0</v>
      </c>
    </row>
    <row r="631" spans="1:29" ht="15">
      <c r="A631" s="63" t="s">
        <v>350</v>
      </c>
      <c r="F631" s="76"/>
      <c r="AC631" s="62">
        <f t="shared" si="283"/>
        <v>0</v>
      </c>
    </row>
    <row r="632" spans="1:29">
      <c r="A632" s="66" t="s">
        <v>1093</v>
      </c>
      <c r="C632" s="58" t="s">
        <v>1075</v>
      </c>
      <c r="D632" s="58" t="s">
        <v>588</v>
      </c>
      <c r="E632" s="58" t="s">
        <v>1099</v>
      </c>
      <c r="F632" s="73">
        <f>VLOOKUP(C632,'Functional Assignment'!$C$2:$AP$780,'Functional Assignment'!$AE$2,)</f>
        <v>0</v>
      </c>
      <c r="G632" s="73">
        <f t="shared" ref="G632:Z632" si="300">IF(VLOOKUP($E632,$D$6:$AN$1131,3,)=0,0,(VLOOKUP($E632,$D$6:$AN$1131,G$2,)/VLOOKUP($E632,$D$6:$AN$1131,3,))*$F632)</f>
        <v>0</v>
      </c>
      <c r="H632" s="73">
        <f t="shared" si="300"/>
        <v>0</v>
      </c>
      <c r="I632" s="73">
        <f t="shared" si="300"/>
        <v>0</v>
      </c>
      <c r="J632" s="73">
        <f t="shared" si="300"/>
        <v>0</v>
      </c>
      <c r="K632" s="73">
        <f t="shared" si="300"/>
        <v>0</v>
      </c>
      <c r="L632" s="73">
        <f t="shared" si="300"/>
        <v>0</v>
      </c>
      <c r="M632" s="73">
        <f t="shared" si="300"/>
        <v>0</v>
      </c>
      <c r="N632" s="73">
        <f t="shared" si="300"/>
        <v>0</v>
      </c>
      <c r="O632" s="73">
        <f t="shared" si="300"/>
        <v>0</v>
      </c>
      <c r="P632" s="73">
        <f t="shared" si="300"/>
        <v>0</v>
      </c>
      <c r="Q632" s="73">
        <f t="shared" si="300"/>
        <v>0</v>
      </c>
      <c r="R632" s="73">
        <f t="shared" si="300"/>
        <v>0</v>
      </c>
      <c r="S632" s="73">
        <f t="shared" si="300"/>
        <v>0</v>
      </c>
      <c r="T632" s="73">
        <f t="shared" si="300"/>
        <v>0</v>
      </c>
      <c r="U632" s="73">
        <f t="shared" si="300"/>
        <v>0</v>
      </c>
      <c r="V632" s="73">
        <f t="shared" si="300"/>
        <v>0</v>
      </c>
      <c r="W632" s="73">
        <f t="shared" si="300"/>
        <v>0</v>
      </c>
      <c r="X632" s="60">
        <f t="shared" si="300"/>
        <v>0</v>
      </c>
      <c r="Y632" s="60">
        <f t="shared" si="300"/>
        <v>0</v>
      </c>
      <c r="Z632" s="60">
        <f t="shared" si="300"/>
        <v>0</v>
      </c>
      <c r="AA632" s="62">
        <f>SUM(G632:Z632)</f>
        <v>0</v>
      </c>
      <c r="AB632" s="56" t="str">
        <f>IF(ABS(F632-AA632)&lt;0.01,"ok","err")</f>
        <v>ok</v>
      </c>
      <c r="AC632" s="62">
        <f t="shared" si="283"/>
        <v>0</v>
      </c>
    </row>
    <row r="633" spans="1:29">
      <c r="F633" s="73"/>
      <c r="G633" s="73"/>
      <c r="H633" s="73"/>
      <c r="I633" s="73"/>
      <c r="J633" s="73"/>
      <c r="K633" s="73"/>
      <c r="L633" s="73"/>
      <c r="M633" s="73"/>
      <c r="N633" s="73"/>
      <c r="O633" s="73"/>
      <c r="P633" s="73"/>
      <c r="Q633" s="73"/>
      <c r="R633" s="73"/>
      <c r="S633" s="73"/>
      <c r="T633" s="73"/>
      <c r="U633" s="73"/>
      <c r="V633" s="73"/>
      <c r="W633" s="73"/>
      <c r="X633" s="60"/>
      <c r="Y633" s="60"/>
      <c r="Z633" s="60"/>
      <c r="AA633" s="62"/>
      <c r="AC633" s="62">
        <f t="shared" si="283"/>
        <v>0</v>
      </c>
    </row>
    <row r="634" spans="1:29">
      <c r="A634" s="58" t="s">
        <v>922</v>
      </c>
      <c r="D634" s="58" t="s">
        <v>1111</v>
      </c>
      <c r="F634" s="73">
        <f>F589+F595+F598+F601+F609+F614+F617+F620+F623+F626+F629+F632</f>
        <v>0</v>
      </c>
      <c r="G634" s="73">
        <f t="shared" ref="G634:Z634" si="301">G589+G595+G598+G601+G609+G614+G617+G620+G623+G626+G629+G632</f>
        <v>0</v>
      </c>
      <c r="H634" s="73">
        <f t="shared" si="301"/>
        <v>0</v>
      </c>
      <c r="I634" s="73">
        <f t="shared" si="301"/>
        <v>0</v>
      </c>
      <c r="J634" s="73">
        <f t="shared" si="301"/>
        <v>0</v>
      </c>
      <c r="K634" s="73">
        <f t="shared" si="301"/>
        <v>0</v>
      </c>
      <c r="L634" s="73">
        <f t="shared" si="301"/>
        <v>0</v>
      </c>
      <c r="M634" s="73">
        <f t="shared" si="301"/>
        <v>0</v>
      </c>
      <c r="N634" s="73">
        <f t="shared" si="301"/>
        <v>0</v>
      </c>
      <c r="O634" s="73">
        <f>O589+O595+O598+O601+O609+O614+O617+O620+O623+O626+O629+O632</f>
        <v>0</v>
      </c>
      <c r="P634" s="73">
        <f t="shared" si="301"/>
        <v>0</v>
      </c>
      <c r="Q634" s="73">
        <f t="shared" si="301"/>
        <v>0</v>
      </c>
      <c r="R634" s="73">
        <f t="shared" si="301"/>
        <v>0</v>
      </c>
      <c r="S634" s="73">
        <f t="shared" si="301"/>
        <v>0</v>
      </c>
      <c r="T634" s="73">
        <f t="shared" si="301"/>
        <v>0</v>
      </c>
      <c r="U634" s="73">
        <f t="shared" si="301"/>
        <v>0</v>
      </c>
      <c r="V634" s="73">
        <f t="shared" si="301"/>
        <v>0</v>
      </c>
      <c r="W634" s="73">
        <f t="shared" si="301"/>
        <v>0</v>
      </c>
      <c r="X634" s="60">
        <f t="shared" si="301"/>
        <v>0</v>
      </c>
      <c r="Y634" s="60">
        <f t="shared" si="301"/>
        <v>0</v>
      </c>
      <c r="Z634" s="60">
        <f t="shared" si="301"/>
        <v>0</v>
      </c>
      <c r="AA634" s="62">
        <f>SUM(G634:Z634)</f>
        <v>0</v>
      </c>
      <c r="AB634" s="56" t="str">
        <f>IF(ABS(F634-AA634)&lt;0.01,"ok","err")</f>
        <v>ok</v>
      </c>
      <c r="AC634" s="62">
        <f t="shared" si="283"/>
        <v>0</v>
      </c>
    </row>
    <row r="635" spans="1:29">
      <c r="F635" s="73"/>
      <c r="G635" s="73"/>
      <c r="H635" s="73"/>
      <c r="I635" s="73"/>
      <c r="J635" s="73"/>
      <c r="K635" s="73"/>
      <c r="L635" s="73"/>
      <c r="M635" s="73"/>
      <c r="N635" s="73"/>
      <c r="O635" s="73"/>
      <c r="P635" s="73"/>
      <c r="Q635" s="73"/>
      <c r="R635" s="73"/>
      <c r="S635" s="73"/>
      <c r="T635" s="73"/>
      <c r="U635" s="73"/>
      <c r="V635" s="73"/>
      <c r="W635" s="73"/>
      <c r="X635" s="60"/>
      <c r="Y635" s="60"/>
      <c r="Z635" s="60"/>
      <c r="AA635" s="62"/>
      <c r="AB635" s="56"/>
      <c r="AC635" s="62">
        <f t="shared" si="283"/>
        <v>0</v>
      </c>
    </row>
    <row r="636" spans="1:29">
      <c r="F636" s="73"/>
      <c r="G636" s="73"/>
      <c r="H636" s="73"/>
      <c r="I636" s="73"/>
      <c r="J636" s="73"/>
      <c r="K636" s="73"/>
      <c r="L636" s="73"/>
      <c r="M636" s="73"/>
      <c r="N636" s="73"/>
      <c r="O636" s="73"/>
      <c r="P636" s="73"/>
      <c r="Q636" s="73"/>
      <c r="R636" s="73"/>
      <c r="S636" s="73"/>
      <c r="T636" s="73"/>
      <c r="U636" s="73"/>
      <c r="V636" s="73"/>
      <c r="W636" s="73"/>
      <c r="X636" s="60"/>
      <c r="Y636" s="60"/>
      <c r="Z636" s="60"/>
      <c r="AA636" s="62"/>
      <c r="AB636" s="56"/>
      <c r="AC636" s="62">
        <f t="shared" si="283"/>
        <v>0</v>
      </c>
    </row>
    <row r="637" spans="1:29" ht="15">
      <c r="A637" s="63" t="s">
        <v>806</v>
      </c>
      <c r="AC637" s="62">
        <f t="shared" si="283"/>
        <v>0</v>
      </c>
    </row>
    <row r="638" spans="1:29">
      <c r="AC638" s="62">
        <f t="shared" si="283"/>
        <v>0</v>
      </c>
    </row>
    <row r="639" spans="1:29" ht="15">
      <c r="A639" s="63" t="s">
        <v>364</v>
      </c>
      <c r="AC639" s="62">
        <f t="shared" si="283"/>
        <v>0</v>
      </c>
    </row>
    <row r="640" spans="1:29">
      <c r="A640" s="66" t="s">
        <v>359</v>
      </c>
      <c r="C640" s="58" t="s">
        <v>1076</v>
      </c>
      <c r="D640" s="58" t="s">
        <v>807</v>
      </c>
      <c r="E640" s="58" t="s">
        <v>869</v>
      </c>
      <c r="F640" s="73">
        <f>VLOOKUP(C640,'Functional Assignment'!$C$2:$AP$780,'Functional Assignment'!$H$2,)</f>
        <v>12024043.976316927</v>
      </c>
      <c r="G640" s="73">
        <f t="shared" ref="G640:P645" si="302">IF(VLOOKUP($E640,$D$6:$AN$1131,3,)=0,0,(VLOOKUP($E640,$D$6:$AN$1131,G$2,)/VLOOKUP($E640,$D$6:$AN$1131,3,))*$F640)</f>
        <v>5423936.6648248788</v>
      </c>
      <c r="H640" s="73">
        <f t="shared" si="302"/>
        <v>1370406.6275346221</v>
      </c>
      <c r="I640" s="73">
        <f t="shared" si="302"/>
        <v>124078.37139192389</v>
      </c>
      <c r="J640" s="73">
        <f t="shared" si="302"/>
        <v>138645.42538255965</v>
      </c>
      <c r="K640" s="73">
        <f t="shared" si="302"/>
        <v>1636052.6510446907</v>
      </c>
      <c r="L640" s="73">
        <f t="shared" si="302"/>
        <v>0</v>
      </c>
      <c r="M640" s="73">
        <f t="shared" si="302"/>
        <v>0</v>
      </c>
      <c r="N640" s="73">
        <f t="shared" si="302"/>
        <v>1450197.7234544978</v>
      </c>
      <c r="O640" s="73">
        <f t="shared" si="302"/>
        <v>919445.81559099176</v>
      </c>
      <c r="P640" s="73">
        <f t="shared" si="302"/>
        <v>821930.42053085321</v>
      </c>
      <c r="Q640" s="73">
        <f t="shared" ref="Q640:Z645" si="303">IF(VLOOKUP($E640,$D$6:$AN$1131,3,)=0,0,(VLOOKUP($E640,$D$6:$AN$1131,Q$2,)/VLOOKUP($E640,$D$6:$AN$1131,3,))*$F640)</f>
        <v>93946.455225888378</v>
      </c>
      <c r="R640" s="73">
        <f t="shared" si="303"/>
        <v>40584.477872611365</v>
      </c>
      <c r="S640" s="73">
        <f t="shared" si="303"/>
        <v>2896.7653968482259</v>
      </c>
      <c r="T640" s="73">
        <f t="shared" si="303"/>
        <v>93.716242815513866</v>
      </c>
      <c r="U640" s="73">
        <f t="shared" si="303"/>
        <v>1828.8618237590647</v>
      </c>
      <c r="V640" s="73">
        <f t="shared" si="303"/>
        <v>0</v>
      </c>
      <c r="W640" s="73">
        <f t="shared" si="303"/>
        <v>0</v>
      </c>
      <c r="X640" s="60">
        <f t="shared" si="303"/>
        <v>0</v>
      </c>
      <c r="Y640" s="60">
        <f t="shared" si="303"/>
        <v>0</v>
      </c>
      <c r="Z640" s="60">
        <f t="shared" si="303"/>
        <v>0</v>
      </c>
      <c r="AA640" s="62">
        <f t="shared" ref="AA640:AA646" si="304">SUM(G640:Z640)</f>
        <v>12024043.976316946</v>
      </c>
      <c r="AB640" s="56" t="str">
        <f t="shared" ref="AB640:AB646" si="305">IF(ABS(F640-AA640)&lt;0.01,"ok","err")</f>
        <v>ok</v>
      </c>
      <c r="AC640" s="62">
        <f t="shared" si="283"/>
        <v>1.862645149230957E-8</v>
      </c>
    </row>
    <row r="641" spans="1:29">
      <c r="A641" s="66" t="s">
        <v>1202</v>
      </c>
      <c r="C641" s="58" t="s">
        <v>1076</v>
      </c>
      <c r="D641" s="58" t="s">
        <v>808</v>
      </c>
      <c r="E641" s="58" t="s">
        <v>188</v>
      </c>
      <c r="F641" s="76">
        <f>VLOOKUP(C641,'Functional Assignment'!$C$2:$AP$780,'Functional Assignment'!$I$2,)</f>
        <v>12595947.11891138</v>
      </c>
      <c r="G641" s="76">
        <f t="shared" si="302"/>
        <v>5681916.960801539</v>
      </c>
      <c r="H641" s="76">
        <f t="shared" si="302"/>
        <v>1435587.6813018075</v>
      </c>
      <c r="I641" s="76">
        <f t="shared" si="302"/>
        <v>129979.94748951722</v>
      </c>
      <c r="J641" s="76">
        <f t="shared" si="302"/>
        <v>145239.85855652401</v>
      </c>
      <c r="K641" s="76">
        <f t="shared" si="302"/>
        <v>1713868.7048137363</v>
      </c>
      <c r="L641" s="76">
        <f t="shared" si="302"/>
        <v>0</v>
      </c>
      <c r="M641" s="76">
        <f t="shared" si="302"/>
        <v>0</v>
      </c>
      <c r="N641" s="76">
        <f t="shared" si="302"/>
        <v>1519173.9046012498</v>
      </c>
      <c r="O641" s="76">
        <f t="shared" si="302"/>
        <v>963177.68753170595</v>
      </c>
      <c r="P641" s="76">
        <f t="shared" si="302"/>
        <v>861024.13903532934</v>
      </c>
      <c r="Q641" s="76">
        <f t="shared" si="303"/>
        <v>98414.858126370134</v>
      </c>
      <c r="R641" s="76">
        <f t="shared" si="303"/>
        <v>42514.809338598818</v>
      </c>
      <c r="S641" s="76">
        <f t="shared" si="303"/>
        <v>3034.5451020022842</v>
      </c>
      <c r="T641" s="76">
        <f t="shared" si="303"/>
        <v>98.173696055364232</v>
      </c>
      <c r="U641" s="76">
        <f t="shared" si="303"/>
        <v>1915.848516958037</v>
      </c>
      <c r="V641" s="76">
        <f t="shared" si="303"/>
        <v>0</v>
      </c>
      <c r="W641" s="76">
        <f t="shared" si="303"/>
        <v>0</v>
      </c>
      <c r="X641" s="61">
        <f t="shared" si="303"/>
        <v>0</v>
      </c>
      <c r="Y641" s="61">
        <f t="shared" si="303"/>
        <v>0</v>
      </c>
      <c r="Z641" s="61">
        <f t="shared" si="303"/>
        <v>0</v>
      </c>
      <c r="AA641" s="61">
        <f t="shared" si="304"/>
        <v>12595947.118911393</v>
      </c>
      <c r="AB641" s="56" t="str">
        <f t="shared" si="305"/>
        <v>ok</v>
      </c>
      <c r="AC641" s="62">
        <f t="shared" si="283"/>
        <v>0</v>
      </c>
    </row>
    <row r="642" spans="1:29">
      <c r="A642" s="66" t="s">
        <v>1203</v>
      </c>
      <c r="C642" s="58" t="s">
        <v>1076</v>
      </c>
      <c r="D642" s="58" t="s">
        <v>809</v>
      </c>
      <c r="E642" s="58" t="s">
        <v>191</v>
      </c>
      <c r="F642" s="76">
        <f>VLOOKUP(C642,'Functional Assignment'!$C$2:$AP$780,'Functional Assignment'!$J$2,)</f>
        <v>10353826.057951551</v>
      </c>
      <c r="G642" s="76">
        <f t="shared" si="302"/>
        <v>4670516.5822376264</v>
      </c>
      <c r="H642" s="76">
        <f t="shared" si="302"/>
        <v>1180048.2331988008</v>
      </c>
      <c r="I642" s="76">
        <f t="shared" si="302"/>
        <v>106843.07854131807</v>
      </c>
      <c r="J642" s="76">
        <f t="shared" si="302"/>
        <v>119386.67398166264</v>
      </c>
      <c r="K642" s="76">
        <f t="shared" si="302"/>
        <v>1408794.2961562527</v>
      </c>
      <c r="L642" s="76">
        <f t="shared" si="302"/>
        <v>0</v>
      </c>
      <c r="M642" s="76">
        <f t="shared" si="302"/>
        <v>0</v>
      </c>
      <c r="N642" s="76">
        <f t="shared" si="302"/>
        <v>1248755.8268964726</v>
      </c>
      <c r="O642" s="76">
        <f t="shared" si="302"/>
        <v>791728.81129602471</v>
      </c>
      <c r="P642" s="76">
        <f t="shared" si="302"/>
        <v>707758.93889587652</v>
      </c>
      <c r="Q642" s="76">
        <f t="shared" si="303"/>
        <v>80896.681522943851</v>
      </c>
      <c r="R642" s="76">
        <f t="shared" si="303"/>
        <v>34947.029915513842</v>
      </c>
      <c r="S642" s="76">
        <f t="shared" si="303"/>
        <v>2494.3858412971754</v>
      </c>
      <c r="T642" s="76">
        <f t="shared" si="303"/>
        <v>80.698447113780475</v>
      </c>
      <c r="U642" s="76">
        <f t="shared" si="303"/>
        <v>1574.8210206587735</v>
      </c>
      <c r="V642" s="76">
        <f t="shared" si="303"/>
        <v>0</v>
      </c>
      <c r="W642" s="76">
        <f t="shared" si="303"/>
        <v>0</v>
      </c>
      <c r="X642" s="61">
        <f t="shared" si="303"/>
        <v>0</v>
      </c>
      <c r="Y642" s="61">
        <f t="shared" si="303"/>
        <v>0</v>
      </c>
      <c r="Z642" s="61">
        <f t="shared" si="303"/>
        <v>0</v>
      </c>
      <c r="AA642" s="61">
        <f t="shared" si="304"/>
        <v>10353826.05795156</v>
      </c>
      <c r="AB642" s="56" t="str">
        <f t="shared" si="305"/>
        <v>ok</v>
      </c>
      <c r="AC642" s="62">
        <f t="shared" si="283"/>
        <v>0</v>
      </c>
    </row>
    <row r="643" spans="1:29">
      <c r="A643" s="66" t="s">
        <v>1204</v>
      </c>
      <c r="C643" s="58" t="s">
        <v>1076</v>
      </c>
      <c r="D643" s="58" t="s">
        <v>810</v>
      </c>
      <c r="E643" s="58" t="s">
        <v>1091</v>
      </c>
      <c r="F643" s="76">
        <f>VLOOKUP(C643,'Functional Assignment'!$C$2:$AP$780,'Functional Assignment'!$K$2,)</f>
        <v>0</v>
      </c>
      <c r="G643" s="76">
        <f t="shared" si="302"/>
        <v>0</v>
      </c>
      <c r="H643" s="76">
        <f t="shared" si="302"/>
        <v>0</v>
      </c>
      <c r="I643" s="76">
        <f t="shared" si="302"/>
        <v>0</v>
      </c>
      <c r="J643" s="76">
        <f t="shared" si="302"/>
        <v>0</v>
      </c>
      <c r="K643" s="76">
        <f t="shared" si="302"/>
        <v>0</v>
      </c>
      <c r="L643" s="76">
        <f t="shared" si="302"/>
        <v>0</v>
      </c>
      <c r="M643" s="76">
        <f t="shared" si="302"/>
        <v>0</v>
      </c>
      <c r="N643" s="76">
        <f t="shared" si="302"/>
        <v>0</v>
      </c>
      <c r="O643" s="76">
        <f t="shared" si="302"/>
        <v>0</v>
      </c>
      <c r="P643" s="76">
        <f t="shared" si="302"/>
        <v>0</v>
      </c>
      <c r="Q643" s="76">
        <f t="shared" si="303"/>
        <v>0</v>
      </c>
      <c r="R643" s="76">
        <f t="shared" si="303"/>
        <v>0</v>
      </c>
      <c r="S643" s="76">
        <f t="shared" si="303"/>
        <v>0</v>
      </c>
      <c r="T643" s="76">
        <f t="shared" si="303"/>
        <v>0</v>
      </c>
      <c r="U643" s="76">
        <f t="shared" si="303"/>
        <v>0</v>
      </c>
      <c r="V643" s="76">
        <f t="shared" si="303"/>
        <v>0</v>
      </c>
      <c r="W643" s="76">
        <f t="shared" si="303"/>
        <v>0</v>
      </c>
      <c r="X643" s="61">
        <f t="shared" si="303"/>
        <v>0</v>
      </c>
      <c r="Y643" s="61">
        <f t="shared" si="303"/>
        <v>0</v>
      </c>
      <c r="Z643" s="61">
        <f t="shared" si="303"/>
        <v>0</v>
      </c>
      <c r="AA643" s="61">
        <f t="shared" si="304"/>
        <v>0</v>
      </c>
      <c r="AB643" s="56" t="str">
        <f t="shared" si="305"/>
        <v>ok</v>
      </c>
      <c r="AC643" s="62">
        <f t="shared" si="283"/>
        <v>0</v>
      </c>
    </row>
    <row r="644" spans="1:29">
      <c r="A644" s="66" t="s">
        <v>1205</v>
      </c>
      <c r="C644" s="58" t="s">
        <v>1076</v>
      </c>
      <c r="D644" s="58" t="s">
        <v>811</v>
      </c>
      <c r="E644" s="58" t="s">
        <v>1091</v>
      </c>
      <c r="F644" s="76">
        <f>VLOOKUP(C644,'Functional Assignment'!$C$2:$AP$780,'Functional Assignment'!$L$2,)</f>
        <v>0</v>
      </c>
      <c r="G644" s="76">
        <f t="shared" si="302"/>
        <v>0</v>
      </c>
      <c r="H644" s="76">
        <f t="shared" si="302"/>
        <v>0</v>
      </c>
      <c r="I644" s="76">
        <f t="shared" si="302"/>
        <v>0</v>
      </c>
      <c r="J644" s="76">
        <f t="shared" si="302"/>
        <v>0</v>
      </c>
      <c r="K644" s="76">
        <f t="shared" si="302"/>
        <v>0</v>
      </c>
      <c r="L644" s="76">
        <f t="shared" si="302"/>
        <v>0</v>
      </c>
      <c r="M644" s="76">
        <f t="shared" si="302"/>
        <v>0</v>
      </c>
      <c r="N644" s="76">
        <f t="shared" si="302"/>
        <v>0</v>
      </c>
      <c r="O644" s="76">
        <f t="shared" si="302"/>
        <v>0</v>
      </c>
      <c r="P644" s="76">
        <f t="shared" si="302"/>
        <v>0</v>
      </c>
      <c r="Q644" s="76">
        <f t="shared" si="303"/>
        <v>0</v>
      </c>
      <c r="R644" s="76">
        <f t="shared" si="303"/>
        <v>0</v>
      </c>
      <c r="S644" s="76">
        <f t="shared" si="303"/>
        <v>0</v>
      </c>
      <c r="T644" s="76">
        <f t="shared" si="303"/>
        <v>0</v>
      </c>
      <c r="U644" s="76">
        <f t="shared" si="303"/>
        <v>0</v>
      </c>
      <c r="V644" s="76">
        <f t="shared" si="303"/>
        <v>0</v>
      </c>
      <c r="W644" s="76">
        <f t="shared" si="303"/>
        <v>0</v>
      </c>
      <c r="X644" s="61">
        <f t="shared" si="303"/>
        <v>0</v>
      </c>
      <c r="Y644" s="61">
        <f t="shared" si="303"/>
        <v>0</v>
      </c>
      <c r="Z644" s="61">
        <f t="shared" si="303"/>
        <v>0</v>
      </c>
      <c r="AA644" s="61">
        <f t="shared" si="304"/>
        <v>0</v>
      </c>
      <c r="AB644" s="56" t="str">
        <f t="shared" si="305"/>
        <v>ok</v>
      </c>
      <c r="AC644" s="62">
        <f t="shared" si="283"/>
        <v>0</v>
      </c>
    </row>
    <row r="645" spans="1:29">
      <c r="A645" s="66" t="s">
        <v>1205</v>
      </c>
      <c r="C645" s="58" t="s">
        <v>1076</v>
      </c>
      <c r="D645" s="58" t="s">
        <v>812</v>
      </c>
      <c r="E645" s="58" t="s">
        <v>1091</v>
      </c>
      <c r="F645" s="76">
        <f>VLOOKUP(C645,'Functional Assignment'!$C$2:$AP$780,'Functional Assignment'!$M$2,)</f>
        <v>0</v>
      </c>
      <c r="G645" s="76">
        <f t="shared" si="302"/>
        <v>0</v>
      </c>
      <c r="H645" s="76">
        <f t="shared" si="302"/>
        <v>0</v>
      </c>
      <c r="I645" s="76">
        <f t="shared" si="302"/>
        <v>0</v>
      </c>
      <c r="J645" s="76">
        <f t="shared" si="302"/>
        <v>0</v>
      </c>
      <c r="K645" s="76">
        <f t="shared" si="302"/>
        <v>0</v>
      </c>
      <c r="L645" s="76">
        <f t="shared" si="302"/>
        <v>0</v>
      </c>
      <c r="M645" s="76">
        <f t="shared" si="302"/>
        <v>0</v>
      </c>
      <c r="N645" s="76">
        <f t="shared" si="302"/>
        <v>0</v>
      </c>
      <c r="O645" s="76">
        <f t="shared" si="302"/>
        <v>0</v>
      </c>
      <c r="P645" s="76">
        <f t="shared" si="302"/>
        <v>0</v>
      </c>
      <c r="Q645" s="76">
        <f t="shared" si="303"/>
        <v>0</v>
      </c>
      <c r="R645" s="76">
        <f t="shared" si="303"/>
        <v>0</v>
      </c>
      <c r="S645" s="76">
        <f t="shared" si="303"/>
        <v>0</v>
      </c>
      <c r="T645" s="76">
        <f t="shared" si="303"/>
        <v>0</v>
      </c>
      <c r="U645" s="76">
        <f t="shared" si="303"/>
        <v>0</v>
      </c>
      <c r="V645" s="76">
        <f t="shared" si="303"/>
        <v>0</v>
      </c>
      <c r="W645" s="76">
        <f t="shared" si="303"/>
        <v>0</v>
      </c>
      <c r="X645" s="61">
        <f t="shared" si="303"/>
        <v>0</v>
      </c>
      <c r="Y645" s="61">
        <f t="shared" si="303"/>
        <v>0</v>
      </c>
      <c r="Z645" s="61">
        <f t="shared" si="303"/>
        <v>0</v>
      </c>
      <c r="AA645" s="61">
        <f t="shared" si="304"/>
        <v>0</v>
      </c>
      <c r="AB645" s="56" t="str">
        <f t="shared" si="305"/>
        <v>ok</v>
      </c>
      <c r="AC645" s="62">
        <f t="shared" si="283"/>
        <v>0</v>
      </c>
    </row>
    <row r="646" spans="1:29">
      <c r="A646" s="58" t="s">
        <v>387</v>
      </c>
      <c r="D646" s="58" t="s">
        <v>813</v>
      </c>
      <c r="F646" s="73">
        <f>SUM(F640:F645)</f>
        <v>34973817.153179854</v>
      </c>
      <c r="G646" s="73">
        <f t="shared" ref="G646:W646" si="306">SUM(G640:G645)</f>
        <v>15776370.207864046</v>
      </c>
      <c r="H646" s="73">
        <f t="shared" si="306"/>
        <v>3986042.5420352304</v>
      </c>
      <c r="I646" s="73">
        <f t="shared" si="306"/>
        <v>360901.39742275921</v>
      </c>
      <c r="J646" s="73">
        <f t="shared" si="306"/>
        <v>403271.9579207463</v>
      </c>
      <c r="K646" s="73">
        <f t="shared" si="306"/>
        <v>4758715.6520146802</v>
      </c>
      <c r="L646" s="73">
        <f t="shared" si="306"/>
        <v>0</v>
      </c>
      <c r="M646" s="73">
        <f t="shared" si="306"/>
        <v>0</v>
      </c>
      <c r="N646" s="73">
        <f t="shared" si="306"/>
        <v>4218127.4549522204</v>
      </c>
      <c r="O646" s="73">
        <f>SUM(O640:O645)</f>
        <v>2674352.3144187224</v>
      </c>
      <c r="P646" s="73">
        <f t="shared" si="306"/>
        <v>2390713.4984620591</v>
      </c>
      <c r="Q646" s="73">
        <f t="shared" si="306"/>
        <v>273257.99487520236</v>
      </c>
      <c r="R646" s="73">
        <f t="shared" si="306"/>
        <v>118046.31712672403</v>
      </c>
      <c r="S646" s="73">
        <f t="shared" si="306"/>
        <v>8425.696340147686</v>
      </c>
      <c r="T646" s="73">
        <f t="shared" si="306"/>
        <v>272.58838598465854</v>
      </c>
      <c r="U646" s="73">
        <f t="shared" si="306"/>
        <v>5319.5313613758753</v>
      </c>
      <c r="V646" s="73">
        <f t="shared" si="306"/>
        <v>0</v>
      </c>
      <c r="W646" s="73">
        <f t="shared" si="306"/>
        <v>0</v>
      </c>
      <c r="X646" s="60">
        <f>SUM(X640:X645)</f>
        <v>0</v>
      </c>
      <c r="Y646" s="60">
        <f>SUM(Y640:Y645)</f>
        <v>0</v>
      </c>
      <c r="Z646" s="60">
        <f>SUM(Z640:Z645)</f>
        <v>0</v>
      </c>
      <c r="AA646" s="62">
        <f t="shared" si="304"/>
        <v>34973817.153179899</v>
      </c>
      <c r="AB646" s="56" t="str">
        <f t="shared" si="305"/>
        <v>ok</v>
      </c>
      <c r="AC646" s="62">
        <f t="shared" si="283"/>
        <v>0</v>
      </c>
    </row>
    <row r="647" spans="1:29">
      <c r="F647" s="76"/>
      <c r="G647" s="76"/>
      <c r="AC647" s="62">
        <f t="shared" si="283"/>
        <v>0</v>
      </c>
    </row>
    <row r="648" spans="1:29" ht="15">
      <c r="A648" s="63" t="s">
        <v>1131</v>
      </c>
      <c r="F648" s="76"/>
      <c r="G648" s="76"/>
      <c r="AC648" s="62">
        <f t="shared" si="283"/>
        <v>0</v>
      </c>
    </row>
    <row r="649" spans="1:29">
      <c r="A649" s="66" t="s">
        <v>1307</v>
      </c>
      <c r="C649" s="58" t="s">
        <v>1076</v>
      </c>
      <c r="D649" s="58" t="s">
        <v>814</v>
      </c>
      <c r="E649" s="58" t="s">
        <v>1311</v>
      </c>
      <c r="F649" s="73">
        <f>VLOOKUP(C649,'Functional Assignment'!$C$2:$AP$780,'Functional Assignment'!$N$2,)</f>
        <v>6623862.5730136754</v>
      </c>
      <c r="G649" s="73">
        <f t="shared" ref="G649:P651" si="307">IF(VLOOKUP($E649,$D$6:$AN$1131,3,)=0,0,(VLOOKUP($E649,$D$6:$AN$1131,G$2,)/VLOOKUP($E649,$D$6:$AN$1131,3,))*$F649)</f>
        <v>2943564.3996685096</v>
      </c>
      <c r="H649" s="73">
        <f t="shared" si="307"/>
        <v>847296.81870976905</v>
      </c>
      <c r="I649" s="73">
        <f t="shared" si="307"/>
        <v>87524.116297720801</v>
      </c>
      <c r="J649" s="73">
        <f t="shared" si="307"/>
        <v>75283.064283682295</v>
      </c>
      <c r="K649" s="73">
        <f t="shared" si="307"/>
        <v>789471.76915427786</v>
      </c>
      <c r="L649" s="73">
        <f t="shared" si="307"/>
        <v>0</v>
      </c>
      <c r="M649" s="73">
        <f t="shared" si="307"/>
        <v>0</v>
      </c>
      <c r="N649" s="73">
        <f t="shared" si="307"/>
        <v>794874.10396396159</v>
      </c>
      <c r="O649" s="73">
        <f t="shared" si="307"/>
        <v>468739.67015436647</v>
      </c>
      <c r="P649" s="73">
        <f t="shared" si="307"/>
        <v>488858.83559116413</v>
      </c>
      <c r="Q649" s="73">
        <f t="shared" ref="Q649:Z651" si="308">IF(VLOOKUP($E649,$D$6:$AN$1131,3,)=0,0,(VLOOKUP($E649,$D$6:$AN$1131,Q$2,)/VLOOKUP($E649,$D$6:$AN$1131,3,))*$F649)</f>
        <v>49279.123037503829</v>
      </c>
      <c r="R649" s="73">
        <f t="shared" si="308"/>
        <v>25793.401984277523</v>
      </c>
      <c r="S649" s="73">
        <f t="shared" si="308"/>
        <v>50811.868007660283</v>
      </c>
      <c r="T649" s="73">
        <f t="shared" si="308"/>
        <v>1625.1102148303889</v>
      </c>
      <c r="U649" s="73">
        <f t="shared" si="308"/>
        <v>740.2919459518788</v>
      </c>
      <c r="V649" s="73">
        <f t="shared" si="308"/>
        <v>0</v>
      </c>
      <c r="W649" s="73">
        <f t="shared" si="308"/>
        <v>0</v>
      </c>
      <c r="X649" s="60">
        <f t="shared" si="308"/>
        <v>0</v>
      </c>
      <c r="Y649" s="60">
        <f t="shared" si="308"/>
        <v>0</v>
      </c>
      <c r="Z649" s="60">
        <f t="shared" si="308"/>
        <v>0</v>
      </c>
      <c r="AA649" s="62">
        <f>SUM(G649:Z649)</f>
        <v>6623862.5730136763</v>
      </c>
      <c r="AB649" s="56" t="str">
        <f>IF(ABS(F649-AA649)&lt;0.01,"ok","err")</f>
        <v>ok</v>
      </c>
      <c r="AC649" s="62">
        <f t="shared" si="283"/>
        <v>0</v>
      </c>
    </row>
    <row r="650" spans="1:29" hidden="1">
      <c r="A650" s="66" t="s">
        <v>1308</v>
      </c>
      <c r="C650" s="58" t="s">
        <v>1076</v>
      </c>
      <c r="D650" s="58" t="s">
        <v>815</v>
      </c>
      <c r="E650" s="58" t="s">
        <v>188</v>
      </c>
      <c r="F650" s="76">
        <f>VLOOKUP(C650,'Functional Assignment'!$C$2:$AP$780,'Functional Assignment'!$O$2,)</f>
        <v>0</v>
      </c>
      <c r="G650" s="76">
        <f t="shared" si="307"/>
        <v>0</v>
      </c>
      <c r="H650" s="76">
        <f t="shared" si="307"/>
        <v>0</v>
      </c>
      <c r="I650" s="76">
        <f t="shared" si="307"/>
        <v>0</v>
      </c>
      <c r="J650" s="76">
        <f t="shared" si="307"/>
        <v>0</v>
      </c>
      <c r="K650" s="76">
        <f t="shared" si="307"/>
        <v>0</v>
      </c>
      <c r="L650" s="76">
        <f t="shared" si="307"/>
        <v>0</v>
      </c>
      <c r="M650" s="76">
        <f t="shared" si="307"/>
        <v>0</v>
      </c>
      <c r="N650" s="76">
        <f t="shared" si="307"/>
        <v>0</v>
      </c>
      <c r="O650" s="76">
        <f t="shared" si="307"/>
        <v>0</v>
      </c>
      <c r="P650" s="76">
        <f t="shared" si="307"/>
        <v>0</v>
      </c>
      <c r="Q650" s="76">
        <f t="shared" si="308"/>
        <v>0</v>
      </c>
      <c r="R650" s="76">
        <f t="shared" si="308"/>
        <v>0</v>
      </c>
      <c r="S650" s="76">
        <f t="shared" si="308"/>
        <v>0</v>
      </c>
      <c r="T650" s="76">
        <f t="shared" si="308"/>
        <v>0</v>
      </c>
      <c r="U650" s="76">
        <f t="shared" si="308"/>
        <v>0</v>
      </c>
      <c r="V650" s="76">
        <f t="shared" si="308"/>
        <v>0</v>
      </c>
      <c r="W650" s="76">
        <f t="shared" si="308"/>
        <v>0</v>
      </c>
      <c r="X650" s="61">
        <f t="shared" si="308"/>
        <v>0</v>
      </c>
      <c r="Y650" s="61">
        <f t="shared" si="308"/>
        <v>0</v>
      </c>
      <c r="Z650" s="61">
        <f t="shared" si="308"/>
        <v>0</v>
      </c>
      <c r="AA650" s="61">
        <f>SUM(G650:Z650)</f>
        <v>0</v>
      </c>
      <c r="AB650" s="56" t="str">
        <f>IF(ABS(F650-AA650)&lt;0.01,"ok","err")</f>
        <v>ok</v>
      </c>
      <c r="AC650" s="62">
        <f t="shared" si="283"/>
        <v>0</v>
      </c>
    </row>
    <row r="651" spans="1:29" hidden="1">
      <c r="A651" s="66" t="s">
        <v>1308</v>
      </c>
      <c r="C651" s="58" t="s">
        <v>1076</v>
      </c>
      <c r="D651" s="58" t="s">
        <v>816</v>
      </c>
      <c r="E651" s="58" t="s">
        <v>191</v>
      </c>
      <c r="F651" s="76">
        <f>VLOOKUP(C651,'Functional Assignment'!$C$2:$AP$780,'Functional Assignment'!$P$2,)</f>
        <v>0</v>
      </c>
      <c r="G651" s="76">
        <f t="shared" si="307"/>
        <v>0</v>
      </c>
      <c r="H651" s="76">
        <f t="shared" si="307"/>
        <v>0</v>
      </c>
      <c r="I651" s="76">
        <f t="shared" si="307"/>
        <v>0</v>
      </c>
      <c r="J651" s="76">
        <f t="shared" si="307"/>
        <v>0</v>
      </c>
      <c r="K651" s="76">
        <f t="shared" si="307"/>
        <v>0</v>
      </c>
      <c r="L651" s="76">
        <f t="shared" si="307"/>
        <v>0</v>
      </c>
      <c r="M651" s="76">
        <f t="shared" si="307"/>
        <v>0</v>
      </c>
      <c r="N651" s="76">
        <f t="shared" si="307"/>
        <v>0</v>
      </c>
      <c r="O651" s="76">
        <f t="shared" si="307"/>
        <v>0</v>
      </c>
      <c r="P651" s="76">
        <f t="shared" si="307"/>
        <v>0</v>
      </c>
      <c r="Q651" s="76">
        <f t="shared" si="308"/>
        <v>0</v>
      </c>
      <c r="R651" s="76">
        <f t="shared" si="308"/>
        <v>0</v>
      </c>
      <c r="S651" s="76">
        <f t="shared" si="308"/>
        <v>0</v>
      </c>
      <c r="T651" s="76">
        <f t="shared" si="308"/>
        <v>0</v>
      </c>
      <c r="U651" s="76">
        <f t="shared" si="308"/>
        <v>0</v>
      </c>
      <c r="V651" s="76">
        <f t="shared" si="308"/>
        <v>0</v>
      </c>
      <c r="W651" s="76">
        <f t="shared" si="308"/>
        <v>0</v>
      </c>
      <c r="X651" s="61">
        <f t="shared" si="308"/>
        <v>0</v>
      </c>
      <c r="Y651" s="61">
        <f t="shared" si="308"/>
        <v>0</v>
      </c>
      <c r="Z651" s="61">
        <f t="shared" si="308"/>
        <v>0</v>
      </c>
      <c r="AA651" s="61">
        <f>SUM(G651:Z651)</f>
        <v>0</v>
      </c>
      <c r="AB651" s="56" t="str">
        <f>IF(ABS(F651-AA651)&lt;0.01,"ok","err")</f>
        <v>ok</v>
      </c>
      <c r="AC651" s="62">
        <f t="shared" si="283"/>
        <v>0</v>
      </c>
    </row>
    <row r="652" spans="1:29" hidden="1">
      <c r="A652" s="58" t="s">
        <v>1133</v>
      </c>
      <c r="D652" s="58" t="s">
        <v>817</v>
      </c>
      <c r="F652" s="73">
        <f>SUM(F649:F651)</f>
        <v>6623862.5730136754</v>
      </c>
      <c r="G652" s="73">
        <f t="shared" ref="G652:W652" si="309">SUM(G649:G651)</f>
        <v>2943564.3996685096</v>
      </c>
      <c r="H652" s="73">
        <f t="shared" si="309"/>
        <v>847296.81870976905</v>
      </c>
      <c r="I652" s="73">
        <f t="shared" si="309"/>
        <v>87524.116297720801</v>
      </c>
      <c r="J652" s="73">
        <f t="shared" si="309"/>
        <v>75283.064283682295</v>
      </c>
      <c r="K652" s="73">
        <f t="shared" si="309"/>
        <v>789471.76915427786</v>
      </c>
      <c r="L652" s="73">
        <f t="shared" si="309"/>
        <v>0</v>
      </c>
      <c r="M652" s="73">
        <f t="shared" si="309"/>
        <v>0</v>
      </c>
      <c r="N652" s="73">
        <f t="shared" si="309"/>
        <v>794874.10396396159</v>
      </c>
      <c r="O652" s="73">
        <f>SUM(O649:O651)</f>
        <v>468739.67015436647</v>
      </c>
      <c r="P652" s="73">
        <f t="shared" si="309"/>
        <v>488858.83559116413</v>
      </c>
      <c r="Q652" s="73">
        <f t="shared" si="309"/>
        <v>49279.123037503829</v>
      </c>
      <c r="R652" s="73">
        <f t="shared" si="309"/>
        <v>25793.401984277523</v>
      </c>
      <c r="S652" s="73">
        <f t="shared" si="309"/>
        <v>50811.868007660283</v>
      </c>
      <c r="T652" s="73">
        <f t="shared" si="309"/>
        <v>1625.1102148303889</v>
      </c>
      <c r="U652" s="73">
        <f t="shared" si="309"/>
        <v>740.2919459518788</v>
      </c>
      <c r="V652" s="73">
        <f t="shared" si="309"/>
        <v>0</v>
      </c>
      <c r="W652" s="73">
        <f t="shared" si="309"/>
        <v>0</v>
      </c>
      <c r="X652" s="60">
        <f>SUM(X649:X651)</f>
        <v>0</v>
      </c>
      <c r="Y652" s="60">
        <f>SUM(Y649:Y651)</f>
        <v>0</v>
      </c>
      <c r="Z652" s="60">
        <f>SUM(Z649:Z651)</f>
        <v>0</v>
      </c>
      <c r="AA652" s="62">
        <f>SUM(G652:Z652)</f>
        <v>6623862.5730136763</v>
      </c>
      <c r="AB652" s="56" t="str">
        <f>IF(ABS(F652-AA652)&lt;0.01,"ok","err")</f>
        <v>ok</v>
      </c>
      <c r="AC652" s="62">
        <f t="shared" si="283"/>
        <v>0</v>
      </c>
    </row>
    <row r="653" spans="1:29">
      <c r="F653" s="76"/>
      <c r="G653" s="76"/>
      <c r="AC653" s="62">
        <f t="shared" si="283"/>
        <v>0</v>
      </c>
    </row>
    <row r="654" spans="1:29" ht="15">
      <c r="A654" s="63" t="s">
        <v>348</v>
      </c>
      <c r="F654" s="76"/>
      <c r="G654" s="76"/>
      <c r="AC654" s="62">
        <f t="shared" si="283"/>
        <v>0</v>
      </c>
    </row>
    <row r="655" spans="1:29">
      <c r="A655" s="66" t="s">
        <v>372</v>
      </c>
      <c r="C655" s="58" t="s">
        <v>1076</v>
      </c>
      <c r="D655" s="58" t="s">
        <v>818</v>
      </c>
      <c r="E655" s="58" t="s">
        <v>1312</v>
      </c>
      <c r="F655" s="73">
        <f>VLOOKUP(C655,'Functional Assignment'!$C$2:$AP$780,'Functional Assignment'!$Q$2,)</f>
        <v>0</v>
      </c>
      <c r="G655" s="73">
        <f t="shared" ref="G655:Z655" si="310">IF(VLOOKUP($E655,$D$6:$AN$1131,3,)=0,0,(VLOOKUP($E655,$D$6:$AN$1131,G$2,)/VLOOKUP($E655,$D$6:$AN$1131,3,))*$F655)</f>
        <v>0</v>
      </c>
      <c r="H655" s="73">
        <f t="shared" si="310"/>
        <v>0</v>
      </c>
      <c r="I655" s="73">
        <f t="shared" si="310"/>
        <v>0</v>
      </c>
      <c r="J655" s="73">
        <f t="shared" si="310"/>
        <v>0</v>
      </c>
      <c r="K655" s="73">
        <f t="shared" si="310"/>
        <v>0</v>
      </c>
      <c r="L655" s="73">
        <f t="shared" si="310"/>
        <v>0</v>
      </c>
      <c r="M655" s="73">
        <f t="shared" si="310"/>
        <v>0</v>
      </c>
      <c r="N655" s="73">
        <f t="shared" si="310"/>
        <v>0</v>
      </c>
      <c r="O655" s="73">
        <f t="shared" si="310"/>
        <v>0</v>
      </c>
      <c r="P655" s="73">
        <f t="shared" si="310"/>
        <v>0</v>
      </c>
      <c r="Q655" s="73">
        <f t="shared" si="310"/>
        <v>0</v>
      </c>
      <c r="R655" s="73">
        <f t="shared" si="310"/>
        <v>0</v>
      </c>
      <c r="S655" s="73">
        <f t="shared" si="310"/>
        <v>0</v>
      </c>
      <c r="T655" s="73">
        <f t="shared" si="310"/>
        <v>0</v>
      </c>
      <c r="U655" s="73">
        <f t="shared" si="310"/>
        <v>0</v>
      </c>
      <c r="V655" s="73">
        <f t="shared" si="310"/>
        <v>0</v>
      </c>
      <c r="W655" s="73">
        <f t="shared" si="310"/>
        <v>0</v>
      </c>
      <c r="X655" s="60">
        <f t="shared" si="310"/>
        <v>0</v>
      </c>
      <c r="Y655" s="60">
        <f t="shared" si="310"/>
        <v>0</v>
      </c>
      <c r="Z655" s="60">
        <f t="shared" si="310"/>
        <v>0</v>
      </c>
      <c r="AA655" s="62">
        <f>SUM(G655:Z655)</f>
        <v>0</v>
      </c>
      <c r="AB655" s="56" t="str">
        <f>IF(ABS(F655-AA655)&lt;0.01,"ok","err")</f>
        <v>ok</v>
      </c>
      <c r="AC655" s="62">
        <f t="shared" si="283"/>
        <v>0</v>
      </c>
    </row>
    <row r="656" spans="1:29">
      <c r="F656" s="76"/>
      <c r="AC656" s="62">
        <f t="shared" si="283"/>
        <v>0</v>
      </c>
    </row>
    <row r="657" spans="1:29" ht="15">
      <c r="A657" s="63" t="s">
        <v>349</v>
      </c>
      <c r="F657" s="76"/>
      <c r="G657" s="76"/>
      <c r="AC657" s="62">
        <f t="shared" si="283"/>
        <v>0</v>
      </c>
    </row>
    <row r="658" spans="1:29">
      <c r="A658" s="66" t="s">
        <v>374</v>
      </c>
      <c r="C658" s="58" t="s">
        <v>1076</v>
      </c>
      <c r="D658" s="58" t="s">
        <v>819</v>
      </c>
      <c r="E658" s="58" t="s">
        <v>1312</v>
      </c>
      <c r="F658" s="73">
        <f>VLOOKUP(C658,'Functional Assignment'!$C$2:$AP$780,'Functional Assignment'!$R$2,)</f>
        <v>2306713.8857077891</v>
      </c>
      <c r="G658" s="73">
        <f t="shared" ref="G658:Z658" si="311">IF(VLOOKUP($E658,$D$6:$AN$1131,3,)=0,0,(VLOOKUP($E658,$D$6:$AN$1131,G$2,)/VLOOKUP($E658,$D$6:$AN$1131,3,))*$F658)</f>
        <v>1106757.4144695008</v>
      </c>
      <c r="H658" s="73">
        <f t="shared" si="311"/>
        <v>318577.04097422247</v>
      </c>
      <c r="I658" s="73">
        <f t="shared" si="311"/>
        <v>32908.389797179974</v>
      </c>
      <c r="J658" s="73">
        <f t="shared" si="311"/>
        <v>28305.849054748916</v>
      </c>
      <c r="K658" s="73">
        <f t="shared" si="311"/>
        <v>296835.27023368306</v>
      </c>
      <c r="L658" s="73">
        <f t="shared" si="311"/>
        <v>0</v>
      </c>
      <c r="M658" s="73">
        <f t="shared" si="311"/>
        <v>0</v>
      </c>
      <c r="N658" s="73">
        <f t="shared" si="311"/>
        <v>298866.50627755473</v>
      </c>
      <c r="O658" s="73">
        <f t="shared" si="311"/>
        <v>176242.48528680264</v>
      </c>
      <c r="P658" s="73">
        <f t="shared" si="311"/>
        <v>0</v>
      </c>
      <c r="Q658" s="73">
        <f t="shared" si="311"/>
        <v>18528.568563491997</v>
      </c>
      <c r="R658" s="73">
        <f t="shared" si="311"/>
        <v>9698.1193595446093</v>
      </c>
      <c r="S658" s="73">
        <f t="shared" si="311"/>
        <v>19104.868800171898</v>
      </c>
      <c r="T658" s="73">
        <f t="shared" si="311"/>
        <v>611.02885324887291</v>
      </c>
      <c r="U658" s="73">
        <f t="shared" si="311"/>
        <v>278.34403763904919</v>
      </c>
      <c r="V658" s="73">
        <f t="shared" si="311"/>
        <v>0</v>
      </c>
      <c r="W658" s="73">
        <f t="shared" si="311"/>
        <v>0</v>
      </c>
      <c r="X658" s="60">
        <f t="shared" si="311"/>
        <v>0</v>
      </c>
      <c r="Y658" s="60">
        <f t="shared" si="311"/>
        <v>0</v>
      </c>
      <c r="Z658" s="60">
        <f t="shared" si="311"/>
        <v>0</v>
      </c>
      <c r="AA658" s="62">
        <f>SUM(G658:Z658)</f>
        <v>2306713.8857077886</v>
      </c>
      <c r="AB658" s="56" t="str">
        <f>IF(ABS(F658-AA658)&lt;0.01,"ok","err")</f>
        <v>ok</v>
      </c>
      <c r="AC658" s="62">
        <f t="shared" ref="AC658:AC721" si="312">AA658-F658</f>
        <v>0</v>
      </c>
    </row>
    <row r="659" spans="1:29">
      <c r="F659" s="76"/>
      <c r="AC659" s="62">
        <f t="shared" si="312"/>
        <v>0</v>
      </c>
    </row>
    <row r="660" spans="1:29" ht="15">
      <c r="A660" s="63" t="s">
        <v>373</v>
      </c>
      <c r="F660" s="76"/>
      <c r="AC660" s="62">
        <f t="shared" si="312"/>
        <v>0</v>
      </c>
    </row>
    <row r="661" spans="1:29">
      <c r="A661" s="66" t="s">
        <v>623</v>
      </c>
      <c r="C661" s="58" t="s">
        <v>1076</v>
      </c>
      <c r="D661" s="58" t="s">
        <v>820</v>
      </c>
      <c r="E661" s="58" t="s">
        <v>1312</v>
      </c>
      <c r="F661" s="73">
        <f>VLOOKUP(C661,'Functional Assignment'!$C$2:$AP$780,'Functional Assignment'!$S$2,)</f>
        <v>0</v>
      </c>
      <c r="G661" s="73">
        <f t="shared" ref="G661:P665" si="313">IF(VLOOKUP($E661,$D$6:$AN$1131,3,)=0,0,(VLOOKUP($E661,$D$6:$AN$1131,G$2,)/VLOOKUP($E661,$D$6:$AN$1131,3,))*$F661)</f>
        <v>0</v>
      </c>
      <c r="H661" s="73">
        <f t="shared" si="313"/>
        <v>0</v>
      </c>
      <c r="I661" s="73">
        <f t="shared" si="313"/>
        <v>0</v>
      </c>
      <c r="J661" s="73">
        <f t="shared" si="313"/>
        <v>0</v>
      </c>
      <c r="K661" s="73">
        <f t="shared" si="313"/>
        <v>0</v>
      </c>
      <c r="L661" s="73">
        <f t="shared" si="313"/>
        <v>0</v>
      </c>
      <c r="M661" s="73">
        <f t="shared" si="313"/>
        <v>0</v>
      </c>
      <c r="N661" s="73">
        <f t="shared" si="313"/>
        <v>0</v>
      </c>
      <c r="O661" s="73">
        <f t="shared" si="313"/>
        <v>0</v>
      </c>
      <c r="P661" s="73">
        <f t="shared" si="313"/>
        <v>0</v>
      </c>
      <c r="Q661" s="73">
        <f t="shared" ref="Q661:Z665" si="314">IF(VLOOKUP($E661,$D$6:$AN$1131,3,)=0,0,(VLOOKUP($E661,$D$6:$AN$1131,Q$2,)/VLOOKUP($E661,$D$6:$AN$1131,3,))*$F661)</f>
        <v>0</v>
      </c>
      <c r="R661" s="73">
        <f t="shared" si="314"/>
        <v>0</v>
      </c>
      <c r="S661" s="73">
        <f t="shared" si="314"/>
        <v>0</v>
      </c>
      <c r="T661" s="73">
        <f t="shared" si="314"/>
        <v>0</v>
      </c>
      <c r="U661" s="73">
        <f t="shared" si="314"/>
        <v>0</v>
      </c>
      <c r="V661" s="73">
        <f t="shared" si="314"/>
        <v>0</v>
      </c>
      <c r="W661" s="73">
        <f t="shared" si="314"/>
        <v>0</v>
      </c>
      <c r="X661" s="60">
        <f t="shared" si="314"/>
        <v>0</v>
      </c>
      <c r="Y661" s="60">
        <f t="shared" si="314"/>
        <v>0</v>
      </c>
      <c r="Z661" s="60">
        <f t="shared" si="314"/>
        <v>0</v>
      </c>
      <c r="AA661" s="62">
        <f t="shared" ref="AA661:AA666" si="315">SUM(G661:Z661)</f>
        <v>0</v>
      </c>
      <c r="AB661" s="56" t="str">
        <f t="shared" ref="AB661:AB666" si="316">IF(ABS(F661-AA661)&lt;0.01,"ok","err")</f>
        <v>ok</v>
      </c>
      <c r="AC661" s="62">
        <f t="shared" si="312"/>
        <v>0</v>
      </c>
    </row>
    <row r="662" spans="1:29">
      <c r="A662" s="66" t="s">
        <v>624</v>
      </c>
      <c r="C662" s="58" t="s">
        <v>1076</v>
      </c>
      <c r="D662" s="58" t="s">
        <v>821</v>
      </c>
      <c r="E662" s="58" t="s">
        <v>1312</v>
      </c>
      <c r="F662" s="76">
        <f>VLOOKUP(C662,'Functional Assignment'!$C$2:$AP$780,'Functional Assignment'!$T$2,)</f>
        <v>3944718.0132878879</v>
      </c>
      <c r="G662" s="76">
        <f t="shared" si="313"/>
        <v>1892669.0198763676</v>
      </c>
      <c r="H662" s="76">
        <f t="shared" si="313"/>
        <v>544799.5089193153</v>
      </c>
      <c r="I662" s="76">
        <f t="shared" si="313"/>
        <v>56276.731512110848</v>
      </c>
      <c r="J662" s="76">
        <f t="shared" si="313"/>
        <v>48405.913424939048</v>
      </c>
      <c r="K662" s="76">
        <f t="shared" si="313"/>
        <v>507618.84459316055</v>
      </c>
      <c r="L662" s="76">
        <f t="shared" si="313"/>
        <v>0</v>
      </c>
      <c r="M662" s="76">
        <f t="shared" si="313"/>
        <v>0</v>
      </c>
      <c r="N662" s="76">
        <f t="shared" si="313"/>
        <v>511092.46716124145</v>
      </c>
      <c r="O662" s="76">
        <f t="shared" si="313"/>
        <v>301392.7781529582</v>
      </c>
      <c r="P662" s="76">
        <f t="shared" si="313"/>
        <v>0</v>
      </c>
      <c r="Q662" s="76">
        <f t="shared" si="314"/>
        <v>31685.758093236491</v>
      </c>
      <c r="R662" s="76">
        <f t="shared" si="314"/>
        <v>16584.781653955793</v>
      </c>
      <c r="S662" s="76">
        <f t="shared" si="314"/>
        <v>32671.290776235764</v>
      </c>
      <c r="T662" s="76">
        <f t="shared" si="314"/>
        <v>1044.9221895197834</v>
      </c>
      <c r="U662" s="76">
        <f t="shared" si="314"/>
        <v>475.99693484705136</v>
      </c>
      <c r="V662" s="76">
        <f t="shared" si="314"/>
        <v>0</v>
      </c>
      <c r="W662" s="76">
        <f t="shared" si="314"/>
        <v>0</v>
      </c>
      <c r="X662" s="61">
        <f t="shared" si="314"/>
        <v>0</v>
      </c>
      <c r="Y662" s="61">
        <f t="shared" si="314"/>
        <v>0</v>
      </c>
      <c r="Z662" s="61">
        <f t="shared" si="314"/>
        <v>0</v>
      </c>
      <c r="AA662" s="61">
        <f t="shared" si="315"/>
        <v>3944718.0132878874</v>
      </c>
      <c r="AB662" s="56" t="str">
        <f t="shared" si="316"/>
        <v>ok</v>
      </c>
      <c r="AC662" s="62">
        <f t="shared" si="312"/>
        <v>0</v>
      </c>
    </row>
    <row r="663" spans="1:29">
      <c r="A663" s="66" t="s">
        <v>625</v>
      </c>
      <c r="C663" s="58" t="s">
        <v>1076</v>
      </c>
      <c r="D663" s="58" t="s">
        <v>822</v>
      </c>
      <c r="E663" s="58" t="s">
        <v>698</v>
      </c>
      <c r="F663" s="76">
        <f>VLOOKUP(C663,'Functional Assignment'!$C$2:$AP$780,'Functional Assignment'!$U$2,)</f>
        <v>6277512.483060318</v>
      </c>
      <c r="G663" s="76">
        <f t="shared" si="313"/>
        <v>5411926.599366107</v>
      </c>
      <c r="H663" s="76">
        <f t="shared" si="313"/>
        <v>672378.90717442683</v>
      </c>
      <c r="I663" s="76">
        <f t="shared" si="313"/>
        <v>1798.4801770255688</v>
      </c>
      <c r="J663" s="76">
        <f t="shared" si="313"/>
        <v>1070.1700226929004</v>
      </c>
      <c r="K663" s="76">
        <f t="shared" si="313"/>
        <v>40237.897404168471</v>
      </c>
      <c r="L663" s="76">
        <f t="shared" si="313"/>
        <v>0</v>
      </c>
      <c r="M663" s="76">
        <f t="shared" si="313"/>
        <v>0</v>
      </c>
      <c r="N663" s="76">
        <f t="shared" si="313"/>
        <v>1568.0963526958471</v>
      </c>
      <c r="O663" s="76">
        <f t="shared" si="313"/>
        <v>4042.864530173179</v>
      </c>
      <c r="P663" s="76">
        <f t="shared" si="313"/>
        <v>0</v>
      </c>
      <c r="Q663" s="76">
        <f t="shared" si="314"/>
        <v>14.863472537401394</v>
      </c>
      <c r="R663" s="76">
        <f t="shared" si="314"/>
        <v>14.863472537401394</v>
      </c>
      <c r="S663" s="76">
        <f t="shared" si="314"/>
        <v>142692.63935295059</v>
      </c>
      <c r="T663" s="76">
        <f t="shared" si="314"/>
        <v>272.49699651902552</v>
      </c>
      <c r="U663" s="76">
        <f t="shared" si="314"/>
        <v>1494.6047384831402</v>
      </c>
      <c r="V663" s="76">
        <f t="shared" si="314"/>
        <v>0</v>
      </c>
      <c r="W663" s="76">
        <f t="shared" si="314"/>
        <v>0</v>
      </c>
      <c r="X663" s="61">
        <f t="shared" si="314"/>
        <v>0</v>
      </c>
      <c r="Y663" s="61">
        <f t="shared" si="314"/>
        <v>0</v>
      </c>
      <c r="Z663" s="61">
        <f t="shared" si="314"/>
        <v>0</v>
      </c>
      <c r="AA663" s="61">
        <f t="shared" si="315"/>
        <v>6277512.4830603162</v>
      </c>
      <c r="AB663" s="56" t="str">
        <f t="shared" si="316"/>
        <v>ok</v>
      </c>
      <c r="AC663" s="62">
        <f t="shared" si="312"/>
        <v>0</v>
      </c>
    </row>
    <row r="664" spans="1:29">
      <c r="A664" s="66" t="s">
        <v>626</v>
      </c>
      <c r="C664" s="58" t="s">
        <v>1076</v>
      </c>
      <c r="D664" s="58" t="s">
        <v>823</v>
      </c>
      <c r="E664" s="58" t="s">
        <v>678</v>
      </c>
      <c r="F664" s="76">
        <f>VLOOKUP(C664,'Functional Assignment'!$C$2:$AP$780,'Functional Assignment'!$V$2,)</f>
        <v>1084417.8061643278</v>
      </c>
      <c r="G664" s="76">
        <f t="shared" si="313"/>
        <v>910052.11858515011</v>
      </c>
      <c r="H664" s="76">
        <f t="shared" si="313"/>
        <v>166535.43306996804</v>
      </c>
      <c r="I664" s="76">
        <f t="shared" si="313"/>
        <v>0</v>
      </c>
      <c r="J664" s="76">
        <f t="shared" si="313"/>
        <v>0</v>
      </c>
      <c r="K664" s="76">
        <f t="shared" si="313"/>
        <v>0</v>
      </c>
      <c r="L664" s="76">
        <f t="shared" si="313"/>
        <v>0</v>
      </c>
      <c r="M664" s="76">
        <f t="shared" si="313"/>
        <v>0</v>
      </c>
      <c r="N664" s="76">
        <f t="shared" si="313"/>
        <v>0</v>
      </c>
      <c r="O664" s="76">
        <f t="shared" si="313"/>
        <v>0</v>
      </c>
      <c r="P664" s="76">
        <f t="shared" si="313"/>
        <v>0</v>
      </c>
      <c r="Q664" s="76">
        <f t="shared" si="314"/>
        <v>0</v>
      </c>
      <c r="R664" s="76">
        <f t="shared" si="314"/>
        <v>0</v>
      </c>
      <c r="S664" s="76">
        <f t="shared" si="314"/>
        <v>7481.953423484696</v>
      </c>
      <c r="T664" s="76">
        <f t="shared" si="314"/>
        <v>239.29446824425185</v>
      </c>
      <c r="U664" s="76">
        <f t="shared" si="314"/>
        <v>109.00661748073867</v>
      </c>
      <c r="V664" s="76">
        <f t="shared" si="314"/>
        <v>0</v>
      </c>
      <c r="W664" s="76">
        <f t="shared" si="314"/>
        <v>0</v>
      </c>
      <c r="X664" s="61">
        <f t="shared" si="314"/>
        <v>0</v>
      </c>
      <c r="Y664" s="61">
        <f t="shared" si="314"/>
        <v>0</v>
      </c>
      <c r="Z664" s="61">
        <f t="shared" si="314"/>
        <v>0</v>
      </c>
      <c r="AA664" s="61">
        <f t="shared" si="315"/>
        <v>1084417.8061643278</v>
      </c>
      <c r="AB664" s="56" t="str">
        <f t="shared" si="316"/>
        <v>ok</v>
      </c>
      <c r="AC664" s="62">
        <f t="shared" si="312"/>
        <v>0</v>
      </c>
    </row>
    <row r="665" spans="1:29">
      <c r="A665" s="66" t="s">
        <v>627</v>
      </c>
      <c r="C665" s="58" t="s">
        <v>1076</v>
      </c>
      <c r="D665" s="58" t="s">
        <v>824</v>
      </c>
      <c r="E665" s="58" t="s">
        <v>697</v>
      </c>
      <c r="F665" s="76">
        <f>VLOOKUP(C665,'Functional Assignment'!$C$2:$AP$780,'Functional Assignment'!$W$2,)</f>
        <v>1647942.0966413119</v>
      </c>
      <c r="G665" s="76">
        <f t="shared" si="313"/>
        <v>1431418.0958019819</v>
      </c>
      <c r="H665" s="76">
        <f t="shared" si="313"/>
        <v>177839.68745580674</v>
      </c>
      <c r="I665" s="76">
        <f t="shared" si="313"/>
        <v>475.68588063206266</v>
      </c>
      <c r="J665" s="76">
        <f t="shared" si="313"/>
        <v>0</v>
      </c>
      <c r="K665" s="76">
        <f t="shared" si="313"/>
        <v>0</v>
      </c>
      <c r="L665" s="76">
        <f t="shared" si="313"/>
        <v>0</v>
      </c>
      <c r="M665" s="76">
        <f t="shared" si="313"/>
        <v>0</v>
      </c>
      <c r="N665" s="76">
        <f t="shared" si="313"/>
        <v>0</v>
      </c>
      <c r="O665" s="76">
        <f t="shared" si="313"/>
        <v>0</v>
      </c>
      <c r="P665" s="76">
        <f t="shared" si="313"/>
        <v>0</v>
      </c>
      <c r="Q665" s="76">
        <f t="shared" si="314"/>
        <v>0</v>
      </c>
      <c r="R665" s="76">
        <f t="shared" si="314"/>
        <v>0</v>
      </c>
      <c r="S665" s="76">
        <f t="shared" si="314"/>
        <v>37741.241008605575</v>
      </c>
      <c r="T665" s="76">
        <f t="shared" si="314"/>
        <v>72.07361827758524</v>
      </c>
      <c r="U665" s="76">
        <f t="shared" si="314"/>
        <v>395.31287600736147</v>
      </c>
      <c r="V665" s="76">
        <f t="shared" si="314"/>
        <v>0</v>
      </c>
      <c r="W665" s="76">
        <f t="shared" si="314"/>
        <v>0</v>
      </c>
      <c r="X665" s="61">
        <f t="shared" si="314"/>
        <v>0</v>
      </c>
      <c r="Y665" s="61">
        <f t="shared" si="314"/>
        <v>0</v>
      </c>
      <c r="Z665" s="61">
        <f t="shared" si="314"/>
        <v>0</v>
      </c>
      <c r="AA665" s="61">
        <f t="shared" si="315"/>
        <v>1647942.0966413112</v>
      </c>
      <c r="AB665" s="56" t="str">
        <f t="shared" si="316"/>
        <v>ok</v>
      </c>
      <c r="AC665" s="62">
        <f t="shared" si="312"/>
        <v>0</v>
      </c>
    </row>
    <row r="666" spans="1:29">
      <c r="A666" s="58" t="s">
        <v>378</v>
      </c>
      <c r="D666" s="58" t="s">
        <v>825</v>
      </c>
      <c r="F666" s="73">
        <f>SUM(F661:F665)</f>
        <v>12954590.399153845</v>
      </c>
      <c r="G666" s="73">
        <f t="shared" ref="G666:W666" si="317">SUM(G661:G665)</f>
        <v>9646065.8336296063</v>
      </c>
      <c r="H666" s="73">
        <f t="shared" si="317"/>
        <v>1561553.5366195168</v>
      </c>
      <c r="I666" s="73">
        <f t="shared" si="317"/>
        <v>58550.897569768473</v>
      </c>
      <c r="J666" s="73">
        <f t="shared" si="317"/>
        <v>49476.083447631951</v>
      </c>
      <c r="K666" s="73">
        <f t="shared" si="317"/>
        <v>547856.74199732905</v>
      </c>
      <c r="L666" s="73">
        <f t="shared" si="317"/>
        <v>0</v>
      </c>
      <c r="M666" s="73">
        <f t="shared" si="317"/>
        <v>0</v>
      </c>
      <c r="N666" s="73">
        <f t="shared" si="317"/>
        <v>512660.56351393729</v>
      </c>
      <c r="O666" s="73">
        <f>SUM(O661:O665)</f>
        <v>305435.64268313139</v>
      </c>
      <c r="P666" s="73">
        <f t="shared" si="317"/>
        <v>0</v>
      </c>
      <c r="Q666" s="73">
        <f t="shared" si="317"/>
        <v>31700.621565773894</v>
      </c>
      <c r="R666" s="73">
        <f t="shared" si="317"/>
        <v>16599.645126493197</v>
      </c>
      <c r="S666" s="73">
        <f t="shared" si="317"/>
        <v>220587.12456127664</v>
      </c>
      <c r="T666" s="73">
        <f t="shared" si="317"/>
        <v>1628.787272560646</v>
      </c>
      <c r="U666" s="73">
        <f t="shared" si="317"/>
        <v>2474.9211668182916</v>
      </c>
      <c r="V666" s="73">
        <f t="shared" si="317"/>
        <v>0</v>
      </c>
      <c r="W666" s="73">
        <f t="shared" si="317"/>
        <v>0</v>
      </c>
      <c r="X666" s="60">
        <f>SUM(X661:X665)</f>
        <v>0</v>
      </c>
      <c r="Y666" s="60">
        <f>SUM(Y661:Y665)</f>
        <v>0</v>
      </c>
      <c r="Z666" s="60">
        <f>SUM(Z661:Z665)</f>
        <v>0</v>
      </c>
      <c r="AA666" s="62">
        <f t="shared" si="315"/>
        <v>12954590.399153844</v>
      </c>
      <c r="AB666" s="56" t="str">
        <f t="shared" si="316"/>
        <v>ok</v>
      </c>
      <c r="AC666" s="62">
        <f t="shared" si="312"/>
        <v>0</v>
      </c>
    </row>
    <row r="667" spans="1:29">
      <c r="F667" s="76"/>
      <c r="AC667" s="62">
        <f t="shared" si="312"/>
        <v>0</v>
      </c>
    </row>
    <row r="668" spans="1:29" ht="15">
      <c r="A668" s="63" t="s">
        <v>634</v>
      </c>
      <c r="F668" s="76"/>
      <c r="AC668" s="62">
        <f t="shared" si="312"/>
        <v>0</v>
      </c>
    </row>
    <row r="669" spans="1:29">
      <c r="A669" s="66" t="s">
        <v>1090</v>
      </c>
      <c r="C669" s="58" t="s">
        <v>1076</v>
      </c>
      <c r="D669" s="58" t="s">
        <v>826</v>
      </c>
      <c r="E669" s="58" t="s">
        <v>1283</v>
      </c>
      <c r="F669" s="73">
        <f>VLOOKUP(C669,'Functional Assignment'!$C$2:$AP$780,'Functional Assignment'!$X$2,)</f>
        <v>1498992.5834714985</v>
      </c>
      <c r="G669" s="73">
        <f t="shared" ref="G669:P670" si="318">IF(VLOOKUP($E669,$D$6:$AN$1131,3,)=0,0,(VLOOKUP($E669,$D$6:$AN$1131,G$2,)/VLOOKUP($E669,$D$6:$AN$1131,3,))*$F669)</f>
        <v>1040002.1508040911</v>
      </c>
      <c r="H669" s="73">
        <f t="shared" si="318"/>
        <v>190315.70284911338</v>
      </c>
      <c r="I669" s="73">
        <f t="shared" si="318"/>
        <v>15996.800267545474</v>
      </c>
      <c r="J669" s="73">
        <f t="shared" si="318"/>
        <v>0</v>
      </c>
      <c r="K669" s="73">
        <f t="shared" si="318"/>
        <v>152203.26097168241</v>
      </c>
      <c r="L669" s="73">
        <f t="shared" si="318"/>
        <v>0</v>
      </c>
      <c r="M669" s="73">
        <f t="shared" si="318"/>
        <v>0</v>
      </c>
      <c r="N669" s="73">
        <f t="shared" si="318"/>
        <v>0</v>
      </c>
      <c r="O669" s="73">
        <f t="shared" si="318"/>
        <v>91526.300277279443</v>
      </c>
      <c r="P669" s="73">
        <f t="shared" si="318"/>
        <v>0</v>
      </c>
      <c r="Q669" s="73">
        <f t="shared" ref="Q669:Z670" si="319">IF(VLOOKUP($E669,$D$6:$AN$1131,3,)=0,0,(VLOOKUP($E669,$D$6:$AN$1131,Q$2,)/VLOOKUP($E669,$D$6:$AN$1131,3,))*$F669)</f>
        <v>0</v>
      </c>
      <c r="R669" s="73">
        <f t="shared" si="319"/>
        <v>0</v>
      </c>
      <c r="S669" s="73">
        <f t="shared" si="319"/>
        <v>8550.3318916916014</v>
      </c>
      <c r="T669" s="73">
        <f t="shared" si="319"/>
        <v>273.46429568940965</v>
      </c>
      <c r="U669" s="73">
        <f t="shared" si="319"/>
        <v>124.57211440603852</v>
      </c>
      <c r="V669" s="73">
        <f t="shared" si="319"/>
        <v>0</v>
      </c>
      <c r="W669" s="73">
        <f t="shared" si="319"/>
        <v>0</v>
      </c>
      <c r="X669" s="60">
        <f t="shared" si="319"/>
        <v>0</v>
      </c>
      <c r="Y669" s="60">
        <f t="shared" si="319"/>
        <v>0</v>
      </c>
      <c r="Z669" s="60">
        <f t="shared" si="319"/>
        <v>0</v>
      </c>
      <c r="AA669" s="62">
        <f>SUM(G669:Z669)</f>
        <v>1498992.5834714992</v>
      </c>
      <c r="AB669" s="56" t="str">
        <f>IF(ABS(F669-AA669)&lt;0.01,"ok","err")</f>
        <v>ok</v>
      </c>
      <c r="AC669" s="62">
        <f t="shared" si="312"/>
        <v>0</v>
      </c>
    </row>
    <row r="670" spans="1:29">
      <c r="A670" s="66" t="s">
        <v>1093</v>
      </c>
      <c r="C670" s="58" t="s">
        <v>1076</v>
      </c>
      <c r="D670" s="58" t="s">
        <v>827</v>
      </c>
      <c r="E670" s="58" t="s">
        <v>1281</v>
      </c>
      <c r="F670" s="76">
        <f>VLOOKUP(C670,'Functional Assignment'!$C$2:$AP$780,'Functional Assignment'!$Y$2,)</f>
        <v>1048323.9920114006</v>
      </c>
      <c r="G670" s="76">
        <f t="shared" si="318"/>
        <v>904158.26342739759</v>
      </c>
      <c r="H670" s="76">
        <f t="shared" si="318"/>
        <v>112332.81418621755</v>
      </c>
      <c r="I670" s="76">
        <f t="shared" si="318"/>
        <v>300.46799116944811</v>
      </c>
      <c r="J670" s="76">
        <f t="shared" si="318"/>
        <v>0</v>
      </c>
      <c r="K670" s="76">
        <f t="shared" si="318"/>
        <v>6722.4539677208613</v>
      </c>
      <c r="L670" s="76">
        <f t="shared" si="318"/>
        <v>0</v>
      </c>
      <c r="M670" s="76">
        <f t="shared" si="318"/>
        <v>0</v>
      </c>
      <c r="N670" s="76">
        <f t="shared" si="318"/>
        <v>0</v>
      </c>
      <c r="O670" s="76">
        <f t="shared" si="318"/>
        <v>675.43217849661062</v>
      </c>
      <c r="P670" s="76">
        <f t="shared" si="318"/>
        <v>0</v>
      </c>
      <c r="Q670" s="76">
        <f t="shared" si="319"/>
        <v>0</v>
      </c>
      <c r="R670" s="76">
        <f t="shared" si="319"/>
        <v>0</v>
      </c>
      <c r="S670" s="76">
        <f t="shared" si="319"/>
        <v>23839.334594143853</v>
      </c>
      <c r="T670" s="76">
        <f t="shared" si="319"/>
        <v>45.525453207492134</v>
      </c>
      <c r="U670" s="76">
        <f t="shared" si="319"/>
        <v>249.70021304715385</v>
      </c>
      <c r="V670" s="76">
        <f t="shared" si="319"/>
        <v>0</v>
      </c>
      <c r="W670" s="76">
        <f t="shared" si="319"/>
        <v>0</v>
      </c>
      <c r="X670" s="61">
        <f t="shared" si="319"/>
        <v>0</v>
      </c>
      <c r="Y670" s="61">
        <f t="shared" si="319"/>
        <v>0</v>
      </c>
      <c r="Z670" s="61">
        <f t="shared" si="319"/>
        <v>0</v>
      </c>
      <c r="AA670" s="61">
        <f>SUM(G670:Z670)</f>
        <v>1048323.9920114008</v>
      </c>
      <c r="AB670" s="56" t="str">
        <f>IF(ABS(F670-AA670)&lt;0.01,"ok","err")</f>
        <v>ok</v>
      </c>
      <c r="AC670" s="62">
        <f t="shared" si="312"/>
        <v>0</v>
      </c>
    </row>
    <row r="671" spans="1:29">
      <c r="A671" s="58" t="s">
        <v>712</v>
      </c>
      <c r="D671" s="58" t="s">
        <v>828</v>
      </c>
      <c r="F671" s="73">
        <f>F669+F670</f>
        <v>2547316.5754828993</v>
      </c>
      <c r="G671" s="73">
        <f t="shared" ref="G671:W671" si="320">G669+G670</f>
        <v>1944160.4142314887</v>
      </c>
      <c r="H671" s="73">
        <f t="shared" si="320"/>
        <v>302648.51703533094</v>
      </c>
      <c r="I671" s="73">
        <f t="shared" si="320"/>
        <v>16297.268258714921</v>
      </c>
      <c r="J671" s="73">
        <f t="shared" si="320"/>
        <v>0</v>
      </c>
      <c r="K671" s="73">
        <f t="shared" si="320"/>
        <v>158925.71493940326</v>
      </c>
      <c r="L671" s="73">
        <f t="shared" si="320"/>
        <v>0</v>
      </c>
      <c r="M671" s="73">
        <f t="shared" si="320"/>
        <v>0</v>
      </c>
      <c r="N671" s="73">
        <f t="shared" si="320"/>
        <v>0</v>
      </c>
      <c r="O671" s="73">
        <f>O669+O670</f>
        <v>92201.732455776058</v>
      </c>
      <c r="P671" s="73">
        <f t="shared" si="320"/>
        <v>0</v>
      </c>
      <c r="Q671" s="73">
        <f t="shared" si="320"/>
        <v>0</v>
      </c>
      <c r="R671" s="73">
        <f t="shared" si="320"/>
        <v>0</v>
      </c>
      <c r="S671" s="73">
        <f t="shared" si="320"/>
        <v>32389.666485835456</v>
      </c>
      <c r="T671" s="73">
        <f t="shared" si="320"/>
        <v>318.9897488969018</v>
      </c>
      <c r="U671" s="73">
        <f t="shared" si="320"/>
        <v>374.27232745319236</v>
      </c>
      <c r="V671" s="73">
        <f t="shared" si="320"/>
        <v>0</v>
      </c>
      <c r="W671" s="73">
        <f t="shared" si="320"/>
        <v>0</v>
      </c>
      <c r="X671" s="60">
        <f>X669+X670</f>
        <v>0</v>
      </c>
      <c r="Y671" s="60">
        <f>Y669+Y670</f>
        <v>0</v>
      </c>
      <c r="Z671" s="60">
        <f>Z669+Z670</f>
        <v>0</v>
      </c>
      <c r="AA671" s="62">
        <f>SUM(G671:Z671)</f>
        <v>2547316.5754828998</v>
      </c>
      <c r="AB671" s="56" t="str">
        <f>IF(ABS(F671-AA671)&lt;0.01,"ok","err")</f>
        <v>ok</v>
      </c>
      <c r="AC671" s="62">
        <f t="shared" si="312"/>
        <v>0</v>
      </c>
    </row>
    <row r="672" spans="1:29">
      <c r="F672" s="76"/>
      <c r="AC672" s="62">
        <f t="shared" si="312"/>
        <v>0</v>
      </c>
    </row>
    <row r="673" spans="1:29" ht="15">
      <c r="A673" s="63" t="s">
        <v>354</v>
      </c>
      <c r="F673" s="76"/>
      <c r="AC673" s="62">
        <f t="shared" si="312"/>
        <v>0</v>
      </c>
    </row>
    <row r="674" spans="1:29">
      <c r="A674" s="66" t="s">
        <v>1093</v>
      </c>
      <c r="C674" s="58" t="s">
        <v>1076</v>
      </c>
      <c r="D674" s="58" t="s">
        <v>829</v>
      </c>
      <c r="E674" s="58" t="s">
        <v>1095</v>
      </c>
      <c r="F674" s="73">
        <f>VLOOKUP(C674,'Functional Assignment'!$C$2:$AP$780,'Functional Assignment'!$Z$2,)</f>
        <v>520617.29562245787</v>
      </c>
      <c r="G674" s="73">
        <f t="shared" ref="G674:Z674" si="321">IF(VLOOKUP($E674,$D$6:$AN$1131,3,)=0,0,(VLOOKUP($E674,$D$6:$AN$1131,G$2,)/VLOOKUP($E674,$D$6:$AN$1131,3,))*$F674)</f>
        <v>400310.22082904237</v>
      </c>
      <c r="H674" s="73">
        <f t="shared" si="321"/>
        <v>100745.37762039714</v>
      </c>
      <c r="I674" s="73">
        <f t="shared" si="321"/>
        <v>557.87867313993024</v>
      </c>
      <c r="J674" s="73">
        <f t="shared" si="321"/>
        <v>0</v>
      </c>
      <c r="K674" s="73">
        <f t="shared" si="321"/>
        <v>16847.548869076705</v>
      </c>
      <c r="L674" s="73">
        <f t="shared" si="321"/>
        <v>0</v>
      </c>
      <c r="M674" s="73">
        <f t="shared" si="321"/>
        <v>0</v>
      </c>
      <c r="N674" s="73">
        <f t="shared" si="321"/>
        <v>0</v>
      </c>
      <c r="O674" s="73">
        <f t="shared" si="321"/>
        <v>2156.2696308017448</v>
      </c>
      <c r="P674" s="73">
        <f t="shared" si="321"/>
        <v>0</v>
      </c>
      <c r="Q674" s="73">
        <f t="shared" si="321"/>
        <v>0</v>
      </c>
      <c r="R674" s="73">
        <f t="shared" si="321"/>
        <v>0</v>
      </c>
      <c r="S674" s="73">
        <f t="shared" si="321"/>
        <v>0</v>
      </c>
      <c r="T674" s="73">
        <f t="shared" si="321"/>
        <v>0</v>
      </c>
      <c r="U674" s="73">
        <f t="shared" si="321"/>
        <v>0</v>
      </c>
      <c r="V674" s="73">
        <f t="shared" si="321"/>
        <v>0</v>
      </c>
      <c r="W674" s="73">
        <f t="shared" si="321"/>
        <v>0</v>
      </c>
      <c r="X674" s="60">
        <f t="shared" si="321"/>
        <v>0</v>
      </c>
      <c r="Y674" s="60">
        <f t="shared" si="321"/>
        <v>0</v>
      </c>
      <c r="Z674" s="60">
        <f t="shared" si="321"/>
        <v>0</v>
      </c>
      <c r="AA674" s="62">
        <f>SUM(G674:Z674)</f>
        <v>520617.29562245787</v>
      </c>
      <c r="AB674" s="56" t="str">
        <f>IF(ABS(F674-AA674)&lt;0.01,"ok","err")</f>
        <v>ok</v>
      </c>
      <c r="AC674" s="62">
        <f t="shared" si="312"/>
        <v>0</v>
      </c>
    </row>
    <row r="675" spans="1:29">
      <c r="F675" s="76"/>
      <c r="AC675" s="62">
        <f t="shared" si="312"/>
        <v>0</v>
      </c>
    </row>
    <row r="676" spans="1:29" ht="15">
      <c r="A676" s="63" t="s">
        <v>353</v>
      </c>
      <c r="F676" s="76"/>
      <c r="AC676" s="62">
        <f t="shared" si="312"/>
        <v>0</v>
      </c>
    </row>
    <row r="677" spans="1:29">
      <c r="A677" s="66" t="s">
        <v>1093</v>
      </c>
      <c r="C677" s="58" t="s">
        <v>1076</v>
      </c>
      <c r="D677" s="58" t="s">
        <v>830</v>
      </c>
      <c r="E677" s="58" t="s">
        <v>1096</v>
      </c>
      <c r="F677" s="73">
        <f>VLOOKUP(C677,'Functional Assignment'!$C$2:$AP$780,'Functional Assignment'!$AA$2,)</f>
        <v>603901.52107565489</v>
      </c>
      <c r="G677" s="73">
        <f t="shared" ref="G677:Z677" si="322">IF(VLOOKUP($E677,$D$6:$AN$1131,3,)=0,0,(VLOOKUP($E677,$D$6:$AN$1131,G$2,)/VLOOKUP($E677,$D$6:$AN$1131,3,))*$F677)</f>
        <v>422674.32995456527</v>
      </c>
      <c r="H677" s="73">
        <f t="shared" si="322"/>
        <v>124268.679159865</v>
      </c>
      <c r="I677" s="73">
        <f t="shared" si="322"/>
        <v>1447.9619698216918</v>
      </c>
      <c r="J677" s="73">
        <f t="shared" si="322"/>
        <v>4837.5772671082732</v>
      </c>
      <c r="K677" s="73">
        <f t="shared" si="322"/>
        <v>32044.538751277662</v>
      </c>
      <c r="L677" s="73">
        <f t="shared" si="322"/>
        <v>0</v>
      </c>
      <c r="M677" s="73">
        <f t="shared" si="322"/>
        <v>0</v>
      </c>
      <c r="N677" s="73">
        <f t="shared" si="322"/>
        <v>7575.1867355608547</v>
      </c>
      <c r="O677" s="73">
        <f t="shared" si="322"/>
        <v>3470.7290761281729</v>
      </c>
      <c r="P677" s="73">
        <f t="shared" si="322"/>
        <v>6196.808503951318</v>
      </c>
      <c r="Q677" s="73">
        <f t="shared" si="322"/>
        <v>71.802717872614735</v>
      </c>
      <c r="R677" s="73">
        <f t="shared" si="322"/>
        <v>71.802717872614735</v>
      </c>
      <c r="S677" s="73">
        <f t="shared" si="322"/>
        <v>0</v>
      </c>
      <c r="T677" s="73">
        <f t="shared" si="322"/>
        <v>191.53943604597501</v>
      </c>
      <c r="U677" s="73">
        <f t="shared" si="322"/>
        <v>1050.5647855854993</v>
      </c>
      <c r="V677" s="73">
        <f t="shared" si="322"/>
        <v>0</v>
      </c>
      <c r="W677" s="73">
        <f t="shared" si="322"/>
        <v>0</v>
      </c>
      <c r="X677" s="60">
        <f t="shared" si="322"/>
        <v>0</v>
      </c>
      <c r="Y677" s="60">
        <f t="shared" si="322"/>
        <v>0</v>
      </c>
      <c r="Z677" s="60">
        <f t="shared" si="322"/>
        <v>0</v>
      </c>
      <c r="AA677" s="62">
        <f>SUM(G677:Z677)</f>
        <v>603901.52107565501</v>
      </c>
      <c r="AB677" s="56" t="str">
        <f>IF(ABS(F677-AA677)&lt;0.01,"ok","err")</f>
        <v>ok</v>
      </c>
      <c r="AC677" s="62">
        <f t="shared" si="312"/>
        <v>0</v>
      </c>
    </row>
    <row r="678" spans="1:29">
      <c r="F678" s="73"/>
      <c r="G678" s="73"/>
      <c r="H678" s="73"/>
      <c r="I678" s="73"/>
      <c r="J678" s="73"/>
      <c r="K678" s="73"/>
      <c r="L678" s="73"/>
      <c r="M678" s="73"/>
      <c r="N678" s="73"/>
      <c r="O678" s="73"/>
      <c r="P678" s="73"/>
      <c r="Q678" s="73"/>
      <c r="R678" s="73"/>
      <c r="S678" s="73"/>
      <c r="T678" s="73"/>
      <c r="U678" s="73"/>
      <c r="V678" s="73"/>
      <c r="W678" s="73"/>
      <c r="X678" s="60"/>
      <c r="Y678" s="60"/>
      <c r="Z678" s="60"/>
      <c r="AA678" s="62"/>
      <c r="AC678" s="62">
        <f t="shared" si="312"/>
        <v>0</v>
      </c>
    </row>
    <row r="679" spans="1:29" ht="15">
      <c r="A679" s="63" t="s">
        <v>371</v>
      </c>
      <c r="F679" s="76"/>
      <c r="AC679" s="62">
        <f t="shared" si="312"/>
        <v>0</v>
      </c>
    </row>
    <row r="680" spans="1:29">
      <c r="A680" s="66" t="s">
        <v>1093</v>
      </c>
      <c r="C680" s="58" t="s">
        <v>1076</v>
      </c>
      <c r="D680" s="58" t="s">
        <v>831</v>
      </c>
      <c r="E680" s="58" t="s">
        <v>1097</v>
      </c>
      <c r="F680" s="73">
        <f>VLOOKUP(C680,'Functional Assignment'!$C$2:$AP$780,'Functional Assignment'!$AB$2,)</f>
        <v>1654734.7805703112</v>
      </c>
      <c r="G680" s="73">
        <f t="shared" ref="G680:Z680" si="323">IF(VLOOKUP($E680,$D$6:$AN$1131,3,)=0,0,(VLOOKUP($E680,$D$6:$AN$1131,G$2,)/VLOOKUP($E680,$D$6:$AN$1131,3,))*$F680)</f>
        <v>0</v>
      </c>
      <c r="H680" s="73">
        <f t="shared" si="323"/>
        <v>0</v>
      </c>
      <c r="I680" s="73">
        <f t="shared" si="323"/>
        <v>0</v>
      </c>
      <c r="J680" s="73">
        <f t="shared" si="323"/>
        <v>0</v>
      </c>
      <c r="K680" s="73">
        <f t="shared" si="323"/>
        <v>0</v>
      </c>
      <c r="L680" s="73">
        <f t="shared" si="323"/>
        <v>0</v>
      </c>
      <c r="M680" s="73">
        <f t="shared" si="323"/>
        <v>0</v>
      </c>
      <c r="N680" s="73">
        <f t="shared" si="323"/>
        <v>0</v>
      </c>
      <c r="O680" s="73">
        <f t="shared" si="323"/>
        <v>0</v>
      </c>
      <c r="P680" s="73">
        <f t="shared" si="323"/>
        <v>0</v>
      </c>
      <c r="Q680" s="73">
        <f t="shared" si="323"/>
        <v>0</v>
      </c>
      <c r="R680" s="73">
        <f t="shared" si="323"/>
        <v>0</v>
      </c>
      <c r="S680" s="73">
        <f t="shared" si="323"/>
        <v>1654734.7805703112</v>
      </c>
      <c r="T680" s="73">
        <f t="shared" si="323"/>
        <v>0</v>
      </c>
      <c r="U680" s="73">
        <f t="shared" si="323"/>
        <v>0</v>
      </c>
      <c r="V680" s="73">
        <f t="shared" si="323"/>
        <v>0</v>
      </c>
      <c r="W680" s="73">
        <f t="shared" si="323"/>
        <v>0</v>
      </c>
      <c r="X680" s="60">
        <f t="shared" si="323"/>
        <v>0</v>
      </c>
      <c r="Y680" s="60">
        <f t="shared" si="323"/>
        <v>0</v>
      </c>
      <c r="Z680" s="60">
        <f t="shared" si="323"/>
        <v>0</v>
      </c>
      <c r="AA680" s="62">
        <f>SUM(G680:Z680)</f>
        <v>1654734.7805703112</v>
      </c>
      <c r="AB680" s="56" t="str">
        <f>IF(ABS(F680-AA680)&lt;0.01,"ok","err")</f>
        <v>ok</v>
      </c>
      <c r="AC680" s="62">
        <f t="shared" si="312"/>
        <v>0</v>
      </c>
    </row>
    <row r="681" spans="1:29">
      <c r="F681" s="73"/>
      <c r="G681" s="73"/>
      <c r="H681" s="73"/>
      <c r="I681" s="73"/>
      <c r="J681" s="73"/>
      <c r="K681" s="73"/>
      <c r="L681" s="73"/>
      <c r="M681" s="73"/>
      <c r="N681" s="73"/>
      <c r="O681" s="73"/>
      <c r="P681" s="73"/>
      <c r="Q681" s="73"/>
      <c r="R681" s="73"/>
      <c r="S681" s="73"/>
      <c r="T681" s="73"/>
      <c r="U681" s="73"/>
      <c r="V681" s="73"/>
      <c r="W681" s="73"/>
      <c r="X681" s="60"/>
      <c r="Y681" s="60"/>
      <c r="Z681" s="60"/>
      <c r="AA681" s="62"/>
      <c r="AC681" s="62">
        <f t="shared" si="312"/>
        <v>0</v>
      </c>
    </row>
    <row r="682" spans="1:29" ht="15">
      <c r="A682" s="63" t="s">
        <v>1025</v>
      </c>
      <c r="F682" s="76"/>
      <c r="AC682" s="62">
        <f t="shared" si="312"/>
        <v>0</v>
      </c>
    </row>
    <row r="683" spans="1:29">
      <c r="A683" s="66" t="s">
        <v>1093</v>
      </c>
      <c r="C683" s="58" t="s">
        <v>1076</v>
      </c>
      <c r="D683" s="58" t="s">
        <v>832</v>
      </c>
      <c r="E683" s="58" t="s">
        <v>1098</v>
      </c>
      <c r="F683" s="73">
        <f>VLOOKUP(C683,'Functional Assignment'!$C$2:$AP$780,'Functional Assignment'!$AC$2,)</f>
        <v>0</v>
      </c>
      <c r="G683" s="73">
        <f t="shared" ref="G683:Z683" si="324">IF(VLOOKUP($E683,$D$6:$AN$1131,3,)=0,0,(VLOOKUP($E683,$D$6:$AN$1131,G$2,)/VLOOKUP($E683,$D$6:$AN$1131,3,))*$F683)</f>
        <v>0</v>
      </c>
      <c r="H683" s="73">
        <f t="shared" si="324"/>
        <v>0</v>
      </c>
      <c r="I683" s="73">
        <f t="shared" si="324"/>
        <v>0</v>
      </c>
      <c r="J683" s="73">
        <f t="shared" si="324"/>
        <v>0</v>
      </c>
      <c r="K683" s="73">
        <f t="shared" si="324"/>
        <v>0</v>
      </c>
      <c r="L683" s="73">
        <f t="shared" si="324"/>
        <v>0</v>
      </c>
      <c r="M683" s="73">
        <f t="shared" si="324"/>
        <v>0</v>
      </c>
      <c r="N683" s="73">
        <f t="shared" si="324"/>
        <v>0</v>
      </c>
      <c r="O683" s="73">
        <f t="shared" si="324"/>
        <v>0</v>
      </c>
      <c r="P683" s="73">
        <f t="shared" si="324"/>
        <v>0</v>
      </c>
      <c r="Q683" s="73">
        <f t="shared" si="324"/>
        <v>0</v>
      </c>
      <c r="R683" s="73">
        <f t="shared" si="324"/>
        <v>0</v>
      </c>
      <c r="S683" s="73">
        <f t="shared" si="324"/>
        <v>0</v>
      </c>
      <c r="T683" s="73">
        <f t="shared" si="324"/>
        <v>0</v>
      </c>
      <c r="U683" s="73">
        <f t="shared" si="324"/>
        <v>0</v>
      </c>
      <c r="V683" s="73">
        <f t="shared" si="324"/>
        <v>0</v>
      </c>
      <c r="W683" s="73">
        <f t="shared" si="324"/>
        <v>0</v>
      </c>
      <c r="X683" s="60">
        <f t="shared" si="324"/>
        <v>0</v>
      </c>
      <c r="Y683" s="60">
        <f t="shared" si="324"/>
        <v>0</v>
      </c>
      <c r="Z683" s="60">
        <f t="shared" si="324"/>
        <v>0</v>
      </c>
      <c r="AA683" s="62">
        <f>SUM(G683:Z683)</f>
        <v>0</v>
      </c>
      <c r="AB683" s="56" t="str">
        <f>IF(ABS(F683-AA683)&lt;0.01,"ok","err")</f>
        <v>ok</v>
      </c>
      <c r="AC683" s="62">
        <f t="shared" si="312"/>
        <v>0</v>
      </c>
    </row>
    <row r="684" spans="1:29">
      <c r="F684" s="73"/>
      <c r="G684" s="73"/>
      <c r="H684" s="73"/>
      <c r="I684" s="73"/>
      <c r="J684" s="73"/>
      <c r="K684" s="73"/>
      <c r="L684" s="73"/>
      <c r="M684" s="73"/>
      <c r="N684" s="73"/>
      <c r="O684" s="73"/>
      <c r="P684" s="73"/>
      <c r="Q684" s="73"/>
      <c r="R684" s="73"/>
      <c r="S684" s="73"/>
      <c r="T684" s="73"/>
      <c r="U684" s="73"/>
      <c r="V684" s="73"/>
      <c r="W684" s="73"/>
      <c r="X684" s="60"/>
      <c r="Y684" s="60"/>
      <c r="Z684" s="60"/>
      <c r="AA684" s="62"/>
      <c r="AC684" s="62">
        <f t="shared" si="312"/>
        <v>0</v>
      </c>
    </row>
    <row r="685" spans="1:29" ht="15">
      <c r="A685" s="63" t="s">
        <v>351</v>
      </c>
      <c r="F685" s="76"/>
      <c r="AC685" s="62">
        <f t="shared" si="312"/>
        <v>0</v>
      </c>
    </row>
    <row r="686" spans="1:29">
      <c r="A686" s="66" t="s">
        <v>1093</v>
      </c>
      <c r="C686" s="58" t="s">
        <v>1076</v>
      </c>
      <c r="D686" s="58" t="s">
        <v>833</v>
      </c>
      <c r="E686" s="58" t="s">
        <v>1098</v>
      </c>
      <c r="F686" s="73">
        <f>VLOOKUP(C686,'Functional Assignment'!$C$2:$AP$780,'Functional Assignment'!$AD$2,)</f>
        <v>0</v>
      </c>
      <c r="G686" s="73">
        <f t="shared" ref="G686:Z686" si="325">IF(VLOOKUP($E686,$D$6:$AN$1131,3,)=0,0,(VLOOKUP($E686,$D$6:$AN$1131,G$2,)/VLOOKUP($E686,$D$6:$AN$1131,3,))*$F686)</f>
        <v>0</v>
      </c>
      <c r="H686" s="73">
        <f t="shared" si="325"/>
        <v>0</v>
      </c>
      <c r="I686" s="73">
        <f t="shared" si="325"/>
        <v>0</v>
      </c>
      <c r="J686" s="73">
        <f t="shared" si="325"/>
        <v>0</v>
      </c>
      <c r="K686" s="73">
        <f t="shared" si="325"/>
        <v>0</v>
      </c>
      <c r="L686" s="73">
        <f t="shared" si="325"/>
        <v>0</v>
      </c>
      <c r="M686" s="73">
        <f t="shared" si="325"/>
        <v>0</v>
      </c>
      <c r="N686" s="73">
        <f t="shared" si="325"/>
        <v>0</v>
      </c>
      <c r="O686" s="73">
        <f t="shared" si="325"/>
        <v>0</v>
      </c>
      <c r="P686" s="73">
        <f t="shared" si="325"/>
        <v>0</v>
      </c>
      <c r="Q686" s="73">
        <f t="shared" si="325"/>
        <v>0</v>
      </c>
      <c r="R686" s="73">
        <f t="shared" si="325"/>
        <v>0</v>
      </c>
      <c r="S686" s="73">
        <f t="shared" si="325"/>
        <v>0</v>
      </c>
      <c r="T686" s="73">
        <f t="shared" si="325"/>
        <v>0</v>
      </c>
      <c r="U686" s="73">
        <f t="shared" si="325"/>
        <v>0</v>
      </c>
      <c r="V686" s="73">
        <f t="shared" si="325"/>
        <v>0</v>
      </c>
      <c r="W686" s="73">
        <f t="shared" si="325"/>
        <v>0</v>
      </c>
      <c r="X686" s="60">
        <f t="shared" si="325"/>
        <v>0</v>
      </c>
      <c r="Y686" s="60">
        <f t="shared" si="325"/>
        <v>0</v>
      </c>
      <c r="Z686" s="60">
        <f t="shared" si="325"/>
        <v>0</v>
      </c>
      <c r="AA686" s="62">
        <f>SUM(G686:Z686)</f>
        <v>0</v>
      </c>
      <c r="AB686" s="56" t="str">
        <f>IF(ABS(F686-AA686)&lt;0.01,"ok","err")</f>
        <v>ok</v>
      </c>
      <c r="AC686" s="62">
        <f t="shared" si="312"/>
        <v>0</v>
      </c>
    </row>
    <row r="687" spans="1:29">
      <c r="F687" s="73"/>
      <c r="G687" s="73"/>
      <c r="H687" s="73"/>
      <c r="I687" s="73"/>
      <c r="J687" s="73"/>
      <c r="K687" s="73"/>
      <c r="L687" s="73"/>
      <c r="M687" s="73"/>
      <c r="N687" s="73"/>
      <c r="O687" s="73"/>
      <c r="P687" s="73"/>
      <c r="Q687" s="73"/>
      <c r="R687" s="73"/>
      <c r="S687" s="73"/>
      <c r="T687" s="73"/>
      <c r="U687" s="73"/>
      <c r="V687" s="73"/>
      <c r="W687" s="73"/>
      <c r="X687" s="60"/>
      <c r="Y687" s="60"/>
      <c r="Z687" s="60"/>
      <c r="AA687" s="62"/>
      <c r="AC687" s="62">
        <f t="shared" si="312"/>
        <v>0</v>
      </c>
    </row>
    <row r="688" spans="1:29" ht="15">
      <c r="A688" s="63" t="s">
        <v>350</v>
      </c>
      <c r="F688" s="76"/>
      <c r="AC688" s="62">
        <f t="shared" si="312"/>
        <v>0</v>
      </c>
    </row>
    <row r="689" spans="1:29">
      <c r="A689" s="66" t="s">
        <v>1093</v>
      </c>
      <c r="C689" s="58" t="s">
        <v>1076</v>
      </c>
      <c r="D689" s="58" t="s">
        <v>834</v>
      </c>
      <c r="E689" s="58" t="s">
        <v>1099</v>
      </c>
      <c r="F689" s="73">
        <f>VLOOKUP(C689,'Functional Assignment'!$C$2:$AP$780,'Functional Assignment'!$AE$2,)</f>
        <v>0</v>
      </c>
      <c r="G689" s="73">
        <f t="shared" ref="G689:Z689" si="326">IF(VLOOKUP($E689,$D$6:$AN$1131,3,)=0,0,(VLOOKUP($E689,$D$6:$AN$1131,G$2,)/VLOOKUP($E689,$D$6:$AN$1131,3,))*$F689)</f>
        <v>0</v>
      </c>
      <c r="H689" s="73">
        <f t="shared" si="326"/>
        <v>0</v>
      </c>
      <c r="I689" s="73">
        <f t="shared" si="326"/>
        <v>0</v>
      </c>
      <c r="J689" s="73">
        <f t="shared" si="326"/>
        <v>0</v>
      </c>
      <c r="K689" s="73">
        <f t="shared" si="326"/>
        <v>0</v>
      </c>
      <c r="L689" s="73">
        <f t="shared" si="326"/>
        <v>0</v>
      </c>
      <c r="M689" s="73">
        <f t="shared" si="326"/>
        <v>0</v>
      </c>
      <c r="N689" s="73">
        <f t="shared" si="326"/>
        <v>0</v>
      </c>
      <c r="O689" s="73">
        <f t="shared" si="326"/>
        <v>0</v>
      </c>
      <c r="P689" s="73">
        <f t="shared" si="326"/>
        <v>0</v>
      </c>
      <c r="Q689" s="73">
        <f t="shared" si="326"/>
        <v>0</v>
      </c>
      <c r="R689" s="73">
        <f t="shared" si="326"/>
        <v>0</v>
      </c>
      <c r="S689" s="73">
        <f t="shared" si="326"/>
        <v>0</v>
      </c>
      <c r="T689" s="73">
        <f t="shared" si="326"/>
        <v>0</v>
      </c>
      <c r="U689" s="73">
        <f t="shared" si="326"/>
        <v>0</v>
      </c>
      <c r="V689" s="73">
        <f t="shared" si="326"/>
        <v>0</v>
      </c>
      <c r="W689" s="73">
        <f t="shared" si="326"/>
        <v>0</v>
      </c>
      <c r="X689" s="60">
        <f t="shared" si="326"/>
        <v>0</v>
      </c>
      <c r="Y689" s="60">
        <f t="shared" si="326"/>
        <v>0</v>
      </c>
      <c r="Z689" s="60">
        <f t="shared" si="326"/>
        <v>0</v>
      </c>
      <c r="AA689" s="62">
        <f>SUM(G689:Z689)</f>
        <v>0</v>
      </c>
      <c r="AB689" s="56" t="str">
        <f>IF(ABS(F689-AA689)&lt;0.01,"ok","err")</f>
        <v>ok</v>
      </c>
      <c r="AC689" s="62">
        <f t="shared" si="312"/>
        <v>0</v>
      </c>
    </row>
    <row r="690" spans="1:29">
      <c r="F690" s="73"/>
      <c r="G690" s="73"/>
      <c r="H690" s="73"/>
      <c r="I690" s="73"/>
      <c r="J690" s="73"/>
      <c r="K690" s="73"/>
      <c r="L690" s="73"/>
      <c r="M690" s="73"/>
      <c r="N690" s="73"/>
      <c r="O690" s="73"/>
      <c r="P690" s="73"/>
      <c r="Q690" s="73"/>
      <c r="R690" s="73"/>
      <c r="S690" s="73"/>
      <c r="T690" s="73"/>
      <c r="U690" s="73"/>
      <c r="V690" s="73"/>
      <c r="W690" s="73"/>
      <c r="X690" s="60"/>
      <c r="Y690" s="60"/>
      <c r="Z690" s="60"/>
      <c r="AA690" s="62"/>
      <c r="AC690" s="62">
        <f t="shared" si="312"/>
        <v>0</v>
      </c>
    </row>
    <row r="691" spans="1:29">
      <c r="A691" s="58" t="s">
        <v>922</v>
      </c>
      <c r="D691" s="58" t="s">
        <v>835</v>
      </c>
      <c r="F691" s="73">
        <f>F646+F652+F655+F658+F666+F671+F674+F677+F680+F683+F686+F689</f>
        <v>62185554.183806494</v>
      </c>
      <c r="G691" s="73">
        <f t="shared" ref="G691:Z691" si="327">G646+G652+G655+G658+G666+G671+G674+G677+G680+G683+G686+G689</f>
        <v>32239902.820646763</v>
      </c>
      <c r="H691" s="73">
        <f t="shared" si="327"/>
        <v>7241132.5121543314</v>
      </c>
      <c r="I691" s="73">
        <f t="shared" si="327"/>
        <v>558187.90998910507</v>
      </c>
      <c r="J691" s="73">
        <f t="shared" si="327"/>
        <v>561174.53197391762</v>
      </c>
      <c r="K691" s="73">
        <f t="shared" si="327"/>
        <v>6600697.2359597282</v>
      </c>
      <c r="L691" s="73">
        <f t="shared" si="327"/>
        <v>0</v>
      </c>
      <c r="M691" s="73">
        <f t="shared" si="327"/>
        <v>0</v>
      </c>
      <c r="N691" s="73">
        <f t="shared" si="327"/>
        <v>5832103.8154432354</v>
      </c>
      <c r="O691" s="73">
        <f>O646+O652+O655+O658+O666+O671+O674+O677+O680+O683+O686+O689</f>
        <v>3722598.8437057291</v>
      </c>
      <c r="P691" s="73">
        <f t="shared" si="327"/>
        <v>2885769.1425571744</v>
      </c>
      <c r="Q691" s="73">
        <f t="shared" si="327"/>
        <v>372838.11075984471</v>
      </c>
      <c r="R691" s="73">
        <f t="shared" si="327"/>
        <v>170209.28631491197</v>
      </c>
      <c r="S691" s="73">
        <f t="shared" si="327"/>
        <v>1986054.0047654032</v>
      </c>
      <c r="T691" s="73">
        <f t="shared" si="327"/>
        <v>4648.0439115674435</v>
      </c>
      <c r="U691" s="73">
        <f t="shared" si="327"/>
        <v>10237.925624823787</v>
      </c>
      <c r="V691" s="73">
        <f t="shared" si="327"/>
        <v>0</v>
      </c>
      <c r="W691" s="73">
        <f t="shared" si="327"/>
        <v>0</v>
      </c>
      <c r="X691" s="60">
        <f t="shared" si="327"/>
        <v>0</v>
      </c>
      <c r="Y691" s="60">
        <f t="shared" si="327"/>
        <v>0</v>
      </c>
      <c r="Z691" s="60">
        <f t="shared" si="327"/>
        <v>0</v>
      </c>
      <c r="AA691" s="62">
        <f>SUM(G691:Z691)</f>
        <v>62185554.183806546</v>
      </c>
      <c r="AB691" s="56" t="str">
        <f>IF(ABS(F691-AA691)&lt;0.01,"ok","err")</f>
        <v>ok</v>
      </c>
      <c r="AC691" s="62">
        <f t="shared" si="312"/>
        <v>0</v>
      </c>
    </row>
    <row r="692" spans="1:29">
      <c r="F692" s="73"/>
      <c r="G692" s="73"/>
      <c r="H692" s="73"/>
      <c r="I692" s="73"/>
      <c r="J692" s="73"/>
      <c r="K692" s="73"/>
      <c r="L692" s="73"/>
      <c r="M692" s="73"/>
      <c r="N692" s="73"/>
      <c r="O692" s="73"/>
      <c r="P692" s="73"/>
      <c r="Q692" s="73"/>
      <c r="R692" s="73"/>
      <c r="S692" s="73"/>
      <c r="T692" s="73"/>
      <c r="U692" s="73"/>
      <c r="V692" s="73"/>
      <c r="W692" s="73"/>
      <c r="X692" s="60"/>
      <c r="Y692" s="60"/>
      <c r="Z692" s="60"/>
      <c r="AA692" s="62"/>
      <c r="AB692" s="56"/>
      <c r="AC692" s="62">
        <f t="shared" si="312"/>
        <v>0</v>
      </c>
    </row>
    <row r="693" spans="1:29">
      <c r="F693" s="73"/>
      <c r="G693" s="73"/>
      <c r="H693" s="73"/>
      <c r="I693" s="73"/>
      <c r="J693" s="73"/>
      <c r="K693" s="73"/>
      <c r="L693" s="73"/>
      <c r="M693" s="73"/>
      <c r="N693" s="73"/>
      <c r="O693" s="73"/>
      <c r="P693" s="73"/>
      <c r="Q693" s="73"/>
      <c r="R693" s="73"/>
      <c r="S693" s="73"/>
      <c r="T693" s="73"/>
      <c r="U693" s="73"/>
      <c r="V693" s="73"/>
      <c r="W693" s="73"/>
      <c r="X693" s="60"/>
      <c r="Y693" s="60"/>
      <c r="Z693" s="60"/>
      <c r="AA693" s="62"/>
      <c r="AB693" s="56"/>
      <c r="AC693" s="62">
        <f t="shared" si="312"/>
        <v>0</v>
      </c>
    </row>
    <row r="694" spans="1:29" ht="15">
      <c r="A694" s="63" t="s">
        <v>891</v>
      </c>
      <c r="AC694" s="62">
        <f t="shared" si="312"/>
        <v>0</v>
      </c>
    </row>
    <row r="695" spans="1:29">
      <c r="F695" s="77"/>
      <c r="AC695" s="62">
        <f t="shared" si="312"/>
        <v>0</v>
      </c>
    </row>
    <row r="696" spans="1:29" ht="15">
      <c r="A696" s="63" t="s">
        <v>1112</v>
      </c>
      <c r="AC696" s="62">
        <f t="shared" si="312"/>
        <v>0</v>
      </c>
    </row>
    <row r="697" spans="1:29" s="58" customFormat="1">
      <c r="A697" s="66" t="s">
        <v>192</v>
      </c>
      <c r="D697" s="58" t="s">
        <v>1113</v>
      </c>
      <c r="E697" s="58" t="s">
        <v>130</v>
      </c>
      <c r="F697" s="73">
        <f>'Billing Det'!F33</f>
        <v>965204065.29999995</v>
      </c>
      <c r="G697" s="73">
        <f t="shared" ref="G697:P708" si="328">IF(VLOOKUP($E697,$D$6:$AN$1131,3,)=0,0,(VLOOKUP($E697,$D$6:$AN$1131,G$2,)/VLOOKUP($E697,$D$6:$AN$1131,3,))*$F697)</f>
        <v>379200073</v>
      </c>
      <c r="H697" s="73">
        <f t="shared" si="328"/>
        <v>135825835</v>
      </c>
      <c r="I697" s="73">
        <f t="shared" si="328"/>
        <v>13204868</v>
      </c>
      <c r="J697" s="73">
        <f t="shared" si="328"/>
        <v>11517853</v>
      </c>
      <c r="K697" s="73">
        <f t="shared" si="328"/>
        <v>138898739</v>
      </c>
      <c r="L697" s="73">
        <f t="shared" si="328"/>
        <v>0</v>
      </c>
      <c r="M697" s="73">
        <f t="shared" si="328"/>
        <v>0</v>
      </c>
      <c r="N697" s="73">
        <f t="shared" si="328"/>
        <v>116918595</v>
      </c>
      <c r="O697" s="73">
        <f t="shared" si="328"/>
        <v>77096842</v>
      </c>
      <c r="P697" s="73">
        <f t="shared" si="328"/>
        <v>64284636.000000007</v>
      </c>
      <c r="Q697" s="73">
        <f t="shared" ref="Q697:Z708" si="329">IF(VLOOKUP($E697,$D$6:$AN$1131,3,)=0,0,(VLOOKUP($E697,$D$6:$AN$1131,Q$2,)/VLOOKUP($E697,$D$6:$AN$1131,3,))*$F697)</f>
        <v>6341748</v>
      </c>
      <c r="R697" s="73">
        <f t="shared" si="329"/>
        <v>3292762</v>
      </c>
      <c r="S697" s="73">
        <f t="shared" si="329"/>
        <v>18141167.300000001</v>
      </c>
      <c r="T697" s="73">
        <f t="shared" si="329"/>
        <v>210819</v>
      </c>
      <c r="U697" s="73">
        <f t="shared" si="329"/>
        <v>270128</v>
      </c>
      <c r="V697" s="73">
        <f t="shared" si="329"/>
        <v>0</v>
      </c>
      <c r="W697" s="73">
        <f t="shared" si="329"/>
        <v>0</v>
      </c>
      <c r="X697" s="73">
        <f t="shared" si="329"/>
        <v>0</v>
      </c>
      <c r="Y697" s="73">
        <f t="shared" si="329"/>
        <v>0</v>
      </c>
      <c r="Z697" s="73">
        <f t="shared" si="329"/>
        <v>0</v>
      </c>
      <c r="AA697" s="77">
        <f t="shared" ref="AA697:AA708" si="330">SUM(G697:Z697)</f>
        <v>965204065.29999995</v>
      </c>
      <c r="AB697" s="90" t="str">
        <f t="shared" ref="AB697:AB708" si="331">IF(ABS(F697-AA697)&lt;0.01,"ok","err")</f>
        <v>ok</v>
      </c>
      <c r="AC697" s="62">
        <f t="shared" si="312"/>
        <v>0</v>
      </c>
    </row>
    <row r="698" spans="1:29" s="58" customFormat="1" hidden="1">
      <c r="A698" s="58" t="s">
        <v>848</v>
      </c>
      <c r="D698" s="58" t="s">
        <v>850</v>
      </c>
      <c r="E698" s="58" t="s">
        <v>1091</v>
      </c>
      <c r="F698" s="76"/>
      <c r="G698" s="76">
        <f t="shared" si="328"/>
        <v>0</v>
      </c>
      <c r="H698" s="76">
        <f t="shared" si="328"/>
        <v>0</v>
      </c>
      <c r="I698" s="76">
        <f t="shared" si="328"/>
        <v>0</v>
      </c>
      <c r="J698" s="76">
        <f t="shared" si="328"/>
        <v>0</v>
      </c>
      <c r="K698" s="76">
        <f t="shared" si="328"/>
        <v>0</v>
      </c>
      <c r="L698" s="76">
        <f t="shared" si="328"/>
        <v>0</v>
      </c>
      <c r="M698" s="76">
        <f t="shared" si="328"/>
        <v>0</v>
      </c>
      <c r="N698" s="76">
        <f t="shared" si="328"/>
        <v>0</v>
      </c>
      <c r="O698" s="76">
        <f t="shared" si="328"/>
        <v>0</v>
      </c>
      <c r="P698" s="76">
        <f t="shared" si="328"/>
        <v>0</v>
      </c>
      <c r="Q698" s="76">
        <f t="shared" si="329"/>
        <v>0</v>
      </c>
      <c r="R698" s="76">
        <f t="shared" si="329"/>
        <v>0</v>
      </c>
      <c r="S698" s="76">
        <f t="shared" si="329"/>
        <v>0</v>
      </c>
      <c r="T698" s="76">
        <f t="shared" si="329"/>
        <v>0</v>
      </c>
      <c r="U698" s="76">
        <f t="shared" si="329"/>
        <v>0</v>
      </c>
      <c r="V698" s="76">
        <f t="shared" si="329"/>
        <v>0</v>
      </c>
      <c r="W698" s="76">
        <f t="shared" si="329"/>
        <v>0</v>
      </c>
      <c r="X698" s="76">
        <f t="shared" si="329"/>
        <v>0</v>
      </c>
      <c r="Y698" s="76">
        <f t="shared" si="329"/>
        <v>0</v>
      </c>
      <c r="Z698" s="76">
        <f t="shared" si="329"/>
        <v>0</v>
      </c>
      <c r="AA698" s="76">
        <f t="shared" si="330"/>
        <v>0</v>
      </c>
      <c r="AB698" s="90" t="str">
        <f t="shared" si="331"/>
        <v>ok</v>
      </c>
      <c r="AC698" s="62">
        <f t="shared" si="312"/>
        <v>0</v>
      </c>
    </row>
    <row r="699" spans="1:29" s="58" customFormat="1">
      <c r="A699" s="58" t="s">
        <v>1305</v>
      </c>
      <c r="E699" s="58" t="s">
        <v>930</v>
      </c>
      <c r="F699" s="76">
        <v>42971044.699999966</v>
      </c>
      <c r="G699" s="76">
        <f t="shared" si="328"/>
        <v>15545979.971223349</v>
      </c>
      <c r="H699" s="76">
        <f t="shared" si="328"/>
        <v>5051886.9375175666</v>
      </c>
      <c r="I699" s="76">
        <f t="shared" si="328"/>
        <v>475804.92758081772</v>
      </c>
      <c r="J699" s="76">
        <f t="shared" si="328"/>
        <v>601688.19675814186</v>
      </c>
      <c r="K699" s="76">
        <f t="shared" si="328"/>
        <v>6515744.2895051334</v>
      </c>
      <c r="L699" s="76">
        <f t="shared" si="328"/>
        <v>0</v>
      </c>
      <c r="M699" s="76">
        <f t="shared" si="328"/>
        <v>0</v>
      </c>
      <c r="N699" s="76">
        <f t="shared" si="328"/>
        <v>6729278.1617034627</v>
      </c>
      <c r="O699" s="76">
        <f t="shared" si="328"/>
        <v>2939418.6442182721</v>
      </c>
      <c r="P699" s="76">
        <f t="shared" si="328"/>
        <v>4097615.1350165531</v>
      </c>
      <c r="Q699" s="76">
        <f t="shared" si="329"/>
        <v>399948.02857112564</v>
      </c>
      <c r="R699" s="76">
        <f t="shared" si="329"/>
        <v>211291.05228267645</v>
      </c>
      <c r="S699" s="76">
        <f t="shared" si="329"/>
        <v>378490.38509035693</v>
      </c>
      <c r="T699" s="76">
        <f t="shared" si="329"/>
        <v>12337.496126540351</v>
      </c>
      <c r="U699" s="76">
        <f t="shared" si="329"/>
        <v>11561.474405968587</v>
      </c>
      <c r="V699" s="76">
        <f t="shared" si="329"/>
        <v>0</v>
      </c>
      <c r="W699" s="76">
        <f t="shared" si="329"/>
        <v>0</v>
      </c>
      <c r="X699" s="76">
        <f t="shared" si="329"/>
        <v>0</v>
      </c>
      <c r="Y699" s="76">
        <f t="shared" si="329"/>
        <v>0</v>
      </c>
      <c r="Z699" s="76">
        <f t="shared" si="329"/>
        <v>0</v>
      </c>
      <c r="AA699" s="76">
        <f>SUM(G699:Z699)</f>
        <v>42971044.699999966</v>
      </c>
      <c r="AB699" s="90" t="str">
        <f t="shared" si="331"/>
        <v>ok</v>
      </c>
      <c r="AC699" s="62">
        <f t="shared" si="312"/>
        <v>0</v>
      </c>
    </row>
    <row r="700" spans="1:29" s="58" customFormat="1" hidden="1">
      <c r="A700" s="66" t="s">
        <v>1171</v>
      </c>
      <c r="D700" s="58" t="s">
        <v>684</v>
      </c>
      <c r="E700" s="58" t="s">
        <v>930</v>
      </c>
      <c r="F700" s="76">
        <v>0</v>
      </c>
      <c r="G700" s="76">
        <f t="shared" si="328"/>
        <v>0</v>
      </c>
      <c r="H700" s="76">
        <f t="shared" si="328"/>
        <v>0</v>
      </c>
      <c r="I700" s="76">
        <f t="shared" si="328"/>
        <v>0</v>
      </c>
      <c r="J700" s="76">
        <f t="shared" si="328"/>
        <v>0</v>
      </c>
      <c r="K700" s="76">
        <f t="shared" si="328"/>
        <v>0</v>
      </c>
      <c r="L700" s="76">
        <f t="shared" si="328"/>
        <v>0</v>
      </c>
      <c r="M700" s="76">
        <f t="shared" si="328"/>
        <v>0</v>
      </c>
      <c r="N700" s="76">
        <f t="shared" si="328"/>
        <v>0</v>
      </c>
      <c r="O700" s="76">
        <f t="shared" si="328"/>
        <v>0</v>
      </c>
      <c r="P700" s="76">
        <f t="shared" si="328"/>
        <v>0</v>
      </c>
      <c r="Q700" s="76">
        <f t="shared" si="329"/>
        <v>0</v>
      </c>
      <c r="R700" s="76">
        <f t="shared" si="329"/>
        <v>0</v>
      </c>
      <c r="S700" s="76">
        <f t="shared" si="329"/>
        <v>0</v>
      </c>
      <c r="T700" s="76">
        <f t="shared" si="329"/>
        <v>0</v>
      </c>
      <c r="U700" s="76">
        <f t="shared" si="329"/>
        <v>0</v>
      </c>
      <c r="V700" s="76">
        <f t="shared" si="329"/>
        <v>0</v>
      </c>
      <c r="W700" s="76">
        <f t="shared" si="329"/>
        <v>0</v>
      </c>
      <c r="X700" s="76">
        <f t="shared" si="329"/>
        <v>0</v>
      </c>
      <c r="Y700" s="76">
        <f t="shared" si="329"/>
        <v>0</v>
      </c>
      <c r="Z700" s="76">
        <f t="shared" si="329"/>
        <v>0</v>
      </c>
      <c r="AA700" s="76">
        <f t="shared" si="330"/>
        <v>0</v>
      </c>
      <c r="AB700" s="90" t="str">
        <f t="shared" si="331"/>
        <v>ok</v>
      </c>
      <c r="AC700" s="62">
        <f t="shared" si="312"/>
        <v>0</v>
      </c>
    </row>
    <row r="701" spans="1:29" s="58" customFormat="1" hidden="1">
      <c r="A701" s="58" t="s">
        <v>1172</v>
      </c>
      <c r="E701" s="58" t="s">
        <v>930</v>
      </c>
      <c r="F701" s="76"/>
      <c r="G701" s="76">
        <f t="shared" si="328"/>
        <v>0</v>
      </c>
      <c r="H701" s="76">
        <f t="shared" si="328"/>
        <v>0</v>
      </c>
      <c r="I701" s="76">
        <f t="shared" si="328"/>
        <v>0</v>
      </c>
      <c r="J701" s="76">
        <f t="shared" si="328"/>
        <v>0</v>
      </c>
      <c r="K701" s="76">
        <f t="shared" si="328"/>
        <v>0</v>
      </c>
      <c r="L701" s="76">
        <f t="shared" si="328"/>
        <v>0</v>
      </c>
      <c r="M701" s="76">
        <f t="shared" si="328"/>
        <v>0</v>
      </c>
      <c r="N701" s="76">
        <f t="shared" si="328"/>
        <v>0</v>
      </c>
      <c r="O701" s="76">
        <f t="shared" si="328"/>
        <v>0</v>
      </c>
      <c r="P701" s="76">
        <f t="shared" si="328"/>
        <v>0</v>
      </c>
      <c r="Q701" s="76">
        <f t="shared" si="329"/>
        <v>0</v>
      </c>
      <c r="R701" s="76">
        <f t="shared" si="329"/>
        <v>0</v>
      </c>
      <c r="S701" s="76">
        <f t="shared" si="329"/>
        <v>0</v>
      </c>
      <c r="T701" s="76">
        <f t="shared" si="329"/>
        <v>0</v>
      </c>
      <c r="U701" s="76">
        <f t="shared" si="329"/>
        <v>0</v>
      </c>
      <c r="V701" s="76">
        <f t="shared" si="329"/>
        <v>0</v>
      </c>
      <c r="W701" s="76">
        <f t="shared" si="329"/>
        <v>0</v>
      </c>
      <c r="X701" s="76">
        <f t="shared" si="329"/>
        <v>0</v>
      </c>
      <c r="Y701" s="76">
        <f t="shared" si="329"/>
        <v>0</v>
      </c>
      <c r="Z701" s="76">
        <f t="shared" si="329"/>
        <v>0</v>
      </c>
      <c r="AA701" s="76">
        <f t="shared" si="330"/>
        <v>0</v>
      </c>
      <c r="AB701" s="90" t="str">
        <f t="shared" si="331"/>
        <v>ok</v>
      </c>
      <c r="AC701" s="62">
        <f t="shared" si="312"/>
        <v>0</v>
      </c>
    </row>
    <row r="702" spans="1:29" s="58" customFormat="1" hidden="1">
      <c r="A702" s="58" t="s">
        <v>1173</v>
      </c>
      <c r="E702" s="58" t="s">
        <v>930</v>
      </c>
      <c r="F702" s="76"/>
      <c r="G702" s="76">
        <f t="shared" si="328"/>
        <v>0</v>
      </c>
      <c r="H702" s="76">
        <f t="shared" si="328"/>
        <v>0</v>
      </c>
      <c r="I702" s="76">
        <f t="shared" si="328"/>
        <v>0</v>
      </c>
      <c r="J702" s="76">
        <f t="shared" si="328"/>
        <v>0</v>
      </c>
      <c r="K702" s="76">
        <f t="shared" si="328"/>
        <v>0</v>
      </c>
      <c r="L702" s="76">
        <f t="shared" si="328"/>
        <v>0</v>
      </c>
      <c r="M702" s="76">
        <f t="shared" si="328"/>
        <v>0</v>
      </c>
      <c r="N702" s="76">
        <f t="shared" si="328"/>
        <v>0</v>
      </c>
      <c r="O702" s="76">
        <f t="shared" si="328"/>
        <v>0</v>
      </c>
      <c r="P702" s="76">
        <f t="shared" si="328"/>
        <v>0</v>
      </c>
      <c r="Q702" s="76">
        <f t="shared" si="329"/>
        <v>0</v>
      </c>
      <c r="R702" s="76">
        <f t="shared" si="329"/>
        <v>0</v>
      </c>
      <c r="S702" s="76">
        <f t="shared" si="329"/>
        <v>0</v>
      </c>
      <c r="T702" s="76">
        <f t="shared" si="329"/>
        <v>0</v>
      </c>
      <c r="U702" s="76">
        <f t="shared" si="329"/>
        <v>0</v>
      </c>
      <c r="V702" s="76">
        <f t="shared" si="329"/>
        <v>0</v>
      </c>
      <c r="W702" s="76">
        <f t="shared" si="329"/>
        <v>0</v>
      </c>
      <c r="X702" s="76">
        <f t="shared" si="329"/>
        <v>0</v>
      </c>
      <c r="Y702" s="76">
        <f t="shared" si="329"/>
        <v>0</v>
      </c>
      <c r="Z702" s="76">
        <f t="shared" si="329"/>
        <v>0</v>
      </c>
      <c r="AA702" s="76">
        <f t="shared" si="330"/>
        <v>0</v>
      </c>
      <c r="AB702" s="90" t="str">
        <f t="shared" si="331"/>
        <v>ok</v>
      </c>
      <c r="AC702" s="62">
        <f t="shared" si="312"/>
        <v>0</v>
      </c>
    </row>
    <row r="703" spans="1:29" s="58" customFormat="1">
      <c r="A703" s="58" t="s">
        <v>1302</v>
      </c>
      <c r="D703" s="58" t="s">
        <v>1303</v>
      </c>
      <c r="E703" s="58" t="s">
        <v>701</v>
      </c>
      <c r="F703" s="76">
        <f>-3955200-379322</f>
        <v>-4334522</v>
      </c>
      <c r="G703" s="76">
        <f t="shared" si="328"/>
        <v>-1955263.3745016824</v>
      </c>
      <c r="H703" s="76">
        <f t="shared" si="328"/>
        <v>-494014.96598768421</v>
      </c>
      <c r="I703" s="76">
        <f t="shared" si="328"/>
        <v>-44728.747797478041</v>
      </c>
      <c r="J703" s="76">
        <f t="shared" si="328"/>
        <v>-49979.994060545949</v>
      </c>
      <c r="K703" s="76">
        <f t="shared" si="328"/>
        <v>-589777.13513683679</v>
      </c>
      <c r="L703" s="76">
        <f t="shared" si="328"/>
        <v>0</v>
      </c>
      <c r="M703" s="76">
        <f t="shared" si="328"/>
        <v>0</v>
      </c>
      <c r="N703" s="76">
        <f t="shared" si="328"/>
        <v>-522778.68818880263</v>
      </c>
      <c r="O703" s="76">
        <f t="shared" si="328"/>
        <v>-331449.06350449397</v>
      </c>
      <c r="P703" s="76">
        <f t="shared" si="328"/>
        <v>-296295.94646172563</v>
      </c>
      <c r="Q703" s="76">
        <f t="shared" si="329"/>
        <v>-33866.557524298172</v>
      </c>
      <c r="R703" s="76">
        <f t="shared" si="329"/>
        <v>-14630.211977254536</v>
      </c>
      <c r="S703" s="76">
        <f t="shared" si="329"/>
        <v>-1044.2487873637513</v>
      </c>
      <c r="T703" s="76">
        <f t="shared" si="329"/>
        <v>-33.783568742869328</v>
      </c>
      <c r="U703" s="76">
        <f t="shared" si="329"/>
        <v>-659.28250309609859</v>
      </c>
      <c r="V703" s="76">
        <f t="shared" si="329"/>
        <v>0</v>
      </c>
      <c r="W703" s="76">
        <f t="shared" si="329"/>
        <v>0</v>
      </c>
      <c r="X703" s="76">
        <f t="shared" si="329"/>
        <v>0</v>
      </c>
      <c r="Y703" s="76">
        <f t="shared" si="329"/>
        <v>0</v>
      </c>
      <c r="Z703" s="76">
        <f t="shared" si="329"/>
        <v>0</v>
      </c>
      <c r="AA703" s="76">
        <f t="shared" ref="AA703" si="332">SUM(G703:Z703)</f>
        <v>-4334522.0000000056</v>
      </c>
      <c r="AB703" s="90" t="str">
        <f t="shared" ref="AB703" si="333">IF(ABS(F703-AA703)&lt;0.01,"ok","err")</f>
        <v>ok</v>
      </c>
      <c r="AC703" s="62">
        <f t="shared" si="312"/>
        <v>0</v>
      </c>
    </row>
    <row r="704" spans="1:29" s="58" customFormat="1">
      <c r="A704" s="58" t="s">
        <v>679</v>
      </c>
      <c r="D704" s="58" t="s">
        <v>680</v>
      </c>
      <c r="E704" s="58" t="s">
        <v>724</v>
      </c>
      <c r="F704" s="76">
        <v>2623527</v>
      </c>
      <c r="G704" s="76">
        <f t="shared" si="328"/>
        <v>2068557.0073810685</v>
      </c>
      <c r="H704" s="76">
        <f t="shared" si="328"/>
        <v>375660.48751128826</v>
      </c>
      <c r="I704" s="76">
        <f t="shared" si="328"/>
        <v>0</v>
      </c>
      <c r="J704" s="76">
        <f t="shared" si="328"/>
        <v>4867.1788868687199</v>
      </c>
      <c r="K704" s="76">
        <f t="shared" si="328"/>
        <v>83926.923741793464</v>
      </c>
      <c r="L704" s="76">
        <f t="shared" si="328"/>
        <v>0</v>
      </c>
      <c r="M704" s="76">
        <f t="shared" si="328"/>
        <v>0</v>
      </c>
      <c r="N704" s="76">
        <f t="shared" si="328"/>
        <v>29247.034106126437</v>
      </c>
      <c r="O704" s="76">
        <f t="shared" si="328"/>
        <v>50539.800277713934</v>
      </c>
      <c r="P704" s="76">
        <f t="shared" si="328"/>
        <v>10394.647592420743</v>
      </c>
      <c r="Q704" s="76">
        <f t="shared" si="329"/>
        <v>0</v>
      </c>
      <c r="R704" s="76">
        <f t="shared" si="329"/>
        <v>0</v>
      </c>
      <c r="S704" s="76">
        <f t="shared" si="329"/>
        <v>333.92050271976024</v>
      </c>
      <c r="T704" s="76">
        <f t="shared" si="329"/>
        <v>0</v>
      </c>
      <c r="U704" s="76">
        <f t="shared" si="329"/>
        <v>0</v>
      </c>
      <c r="V704" s="76">
        <f t="shared" si="329"/>
        <v>0</v>
      </c>
      <c r="W704" s="76">
        <f t="shared" si="329"/>
        <v>0</v>
      </c>
      <c r="X704" s="76">
        <f t="shared" si="329"/>
        <v>0</v>
      </c>
      <c r="Y704" s="76">
        <f t="shared" si="329"/>
        <v>0</v>
      </c>
      <c r="Z704" s="76">
        <f t="shared" si="329"/>
        <v>0</v>
      </c>
      <c r="AA704" s="76">
        <f t="shared" si="330"/>
        <v>2623527</v>
      </c>
      <c r="AB704" s="90" t="str">
        <f t="shared" si="331"/>
        <v>ok</v>
      </c>
      <c r="AC704" s="62">
        <f t="shared" si="312"/>
        <v>0</v>
      </c>
    </row>
    <row r="705" spans="1:29" s="58" customFormat="1">
      <c r="A705" s="58" t="s">
        <v>681</v>
      </c>
      <c r="D705" s="58" t="s">
        <v>43</v>
      </c>
      <c r="E705" s="58" t="s">
        <v>182</v>
      </c>
      <c r="F705" s="76">
        <v>3775989</v>
      </c>
      <c r="G705" s="76">
        <f t="shared" si="328"/>
        <v>3513478.4570116438</v>
      </c>
      <c r="H705" s="76">
        <f t="shared" si="328"/>
        <v>227289.94509409383</v>
      </c>
      <c r="I705" s="76">
        <f t="shared" si="328"/>
        <v>0</v>
      </c>
      <c r="J705" s="76">
        <f t="shared" si="328"/>
        <v>883.27903951604094</v>
      </c>
      <c r="K705" s="76">
        <f t="shared" si="328"/>
        <v>33210.882960321876</v>
      </c>
      <c r="L705" s="76">
        <f t="shared" si="328"/>
        <v>0</v>
      </c>
      <c r="M705" s="76">
        <f t="shared" si="328"/>
        <v>0</v>
      </c>
      <c r="N705" s="76">
        <f t="shared" si="328"/>
        <v>101.32705960156945</v>
      </c>
      <c r="O705" s="76">
        <f t="shared" si="328"/>
        <v>261.24132902016009</v>
      </c>
      <c r="P705" s="76">
        <f t="shared" si="328"/>
        <v>12.485798813463536</v>
      </c>
      <c r="Q705" s="76">
        <f t="shared" si="329"/>
        <v>0</v>
      </c>
      <c r="R705" s="76">
        <f t="shared" si="329"/>
        <v>0</v>
      </c>
      <c r="S705" s="76">
        <f t="shared" si="329"/>
        <v>751.38170698822182</v>
      </c>
      <c r="T705" s="76">
        <f t="shared" si="329"/>
        <v>0</v>
      </c>
      <c r="U705" s="76">
        <f t="shared" si="329"/>
        <v>0</v>
      </c>
      <c r="V705" s="76">
        <f t="shared" si="329"/>
        <v>0</v>
      </c>
      <c r="W705" s="76">
        <f t="shared" si="329"/>
        <v>0</v>
      </c>
      <c r="X705" s="76">
        <f t="shared" si="329"/>
        <v>0</v>
      </c>
      <c r="Y705" s="76">
        <f t="shared" si="329"/>
        <v>0</v>
      </c>
      <c r="Z705" s="76">
        <f t="shared" si="329"/>
        <v>0</v>
      </c>
      <c r="AA705" s="76">
        <f t="shared" si="330"/>
        <v>3775988.9999999991</v>
      </c>
      <c r="AB705" s="90" t="str">
        <f t="shared" si="331"/>
        <v>ok</v>
      </c>
      <c r="AC705" s="62">
        <f t="shared" si="312"/>
        <v>0</v>
      </c>
    </row>
    <row r="706" spans="1:29" s="58" customFormat="1">
      <c r="A706" s="66" t="s">
        <v>682</v>
      </c>
      <c r="E706" s="58" t="s">
        <v>1104</v>
      </c>
      <c r="F706" s="76">
        <v>3785840</v>
      </c>
      <c r="G706" s="76">
        <f t="shared" si="328"/>
        <v>1949878.1320650459</v>
      </c>
      <c r="H706" s="76">
        <f t="shared" si="328"/>
        <v>441570.69421678886</v>
      </c>
      <c r="I706" s="76">
        <f t="shared" si="328"/>
        <v>34159.41601358341</v>
      </c>
      <c r="J706" s="76">
        <f t="shared" si="328"/>
        <v>34583.262521121731</v>
      </c>
      <c r="K706" s="76">
        <f t="shared" si="328"/>
        <v>405532.02312965825</v>
      </c>
      <c r="L706" s="76">
        <f t="shared" si="328"/>
        <v>0</v>
      </c>
      <c r="M706" s="76">
        <f t="shared" si="328"/>
        <v>0</v>
      </c>
      <c r="N706" s="76">
        <f t="shared" si="328"/>
        <v>360104.94263746589</v>
      </c>
      <c r="O706" s="76">
        <f t="shared" si="328"/>
        <v>227257.99730235204</v>
      </c>
      <c r="P706" s="76">
        <f t="shared" si="328"/>
        <v>179808.41497722373</v>
      </c>
      <c r="Q706" s="76">
        <f t="shared" si="329"/>
        <v>22958.74158308635</v>
      </c>
      <c r="R706" s="76">
        <f t="shared" si="329"/>
        <v>10538.929555290764</v>
      </c>
      <c r="S706" s="76">
        <f t="shared" si="329"/>
        <v>118509.0803051884</v>
      </c>
      <c r="T706" s="76">
        <f t="shared" si="329"/>
        <v>301.9703947570506</v>
      </c>
      <c r="U706" s="76">
        <f t="shared" si="329"/>
        <v>636.39529843972127</v>
      </c>
      <c r="V706" s="76">
        <f t="shared" si="329"/>
        <v>0</v>
      </c>
      <c r="W706" s="76">
        <f t="shared" si="329"/>
        <v>0</v>
      </c>
      <c r="X706" s="76">
        <f t="shared" si="329"/>
        <v>0</v>
      </c>
      <c r="Y706" s="76">
        <f t="shared" si="329"/>
        <v>0</v>
      </c>
      <c r="Z706" s="76">
        <f t="shared" si="329"/>
        <v>0</v>
      </c>
      <c r="AA706" s="76">
        <f t="shared" si="330"/>
        <v>3785840.0000000023</v>
      </c>
      <c r="AB706" s="90" t="str">
        <f t="shared" si="331"/>
        <v>ok</v>
      </c>
      <c r="AC706" s="62">
        <f t="shared" si="312"/>
        <v>0</v>
      </c>
    </row>
    <row r="707" spans="1:29" s="58" customFormat="1">
      <c r="A707" s="66" t="s">
        <v>683</v>
      </c>
      <c r="E707" s="58" t="s">
        <v>1104</v>
      </c>
      <c r="F707" s="76">
        <v>11598968</v>
      </c>
      <c r="G707" s="76">
        <f t="shared" si="328"/>
        <v>5973990.9921502871</v>
      </c>
      <c r="H707" s="76">
        <f t="shared" si="328"/>
        <v>1352873.9597971174</v>
      </c>
      <c r="I707" s="76">
        <f t="shared" si="328"/>
        <v>104656.81942190941</v>
      </c>
      <c r="J707" s="76">
        <f t="shared" si="328"/>
        <v>105955.39043332268</v>
      </c>
      <c r="K707" s="76">
        <f t="shared" si="328"/>
        <v>1242459.5226571027</v>
      </c>
      <c r="L707" s="76">
        <f t="shared" si="328"/>
        <v>0</v>
      </c>
      <c r="M707" s="76">
        <f t="shared" si="328"/>
        <v>0</v>
      </c>
      <c r="N707" s="76">
        <f t="shared" si="328"/>
        <v>1103281.0964789328</v>
      </c>
      <c r="O707" s="76">
        <f t="shared" si="328"/>
        <v>696267.73409707425</v>
      </c>
      <c r="P707" s="76">
        <f t="shared" si="328"/>
        <v>550892.81413148437</v>
      </c>
      <c r="Q707" s="76">
        <f t="shared" si="329"/>
        <v>70340.455207427658</v>
      </c>
      <c r="R707" s="76">
        <f t="shared" si="329"/>
        <v>32288.925751239305</v>
      </c>
      <c r="S707" s="76">
        <f t="shared" si="329"/>
        <v>363085.34702187905</v>
      </c>
      <c r="T707" s="76">
        <f t="shared" si="329"/>
        <v>925.16982908268642</v>
      </c>
      <c r="U707" s="76">
        <f t="shared" si="329"/>
        <v>1949.773023147512</v>
      </c>
      <c r="V707" s="76">
        <f t="shared" si="329"/>
        <v>0</v>
      </c>
      <c r="W707" s="76">
        <f t="shared" si="329"/>
        <v>0</v>
      </c>
      <c r="X707" s="76">
        <f t="shared" si="329"/>
        <v>0</v>
      </c>
      <c r="Y707" s="76">
        <f t="shared" si="329"/>
        <v>0</v>
      </c>
      <c r="Z707" s="76">
        <f t="shared" si="329"/>
        <v>0</v>
      </c>
      <c r="AA707" s="76">
        <f t="shared" si="330"/>
        <v>11598968.000000009</v>
      </c>
      <c r="AB707" s="90" t="str">
        <f t="shared" si="331"/>
        <v>ok</v>
      </c>
      <c r="AC707" s="62">
        <f t="shared" si="312"/>
        <v>0</v>
      </c>
    </row>
    <row r="708" spans="1:29" s="58" customFormat="1">
      <c r="A708" s="66" t="s">
        <v>685</v>
      </c>
      <c r="D708" s="58" t="s">
        <v>686</v>
      </c>
      <c r="E708" s="58" t="s">
        <v>130</v>
      </c>
      <c r="F708" s="141">
        <v>0</v>
      </c>
      <c r="G708" s="141">
        <f t="shared" si="328"/>
        <v>0</v>
      </c>
      <c r="H708" s="141">
        <f t="shared" si="328"/>
        <v>0</v>
      </c>
      <c r="I708" s="141">
        <f t="shared" si="328"/>
        <v>0</v>
      </c>
      <c r="J708" s="141">
        <f t="shared" si="328"/>
        <v>0</v>
      </c>
      <c r="K708" s="141">
        <f t="shared" si="328"/>
        <v>0</v>
      </c>
      <c r="L708" s="141">
        <f t="shared" si="328"/>
        <v>0</v>
      </c>
      <c r="M708" s="141">
        <f t="shared" si="328"/>
        <v>0</v>
      </c>
      <c r="N708" s="141">
        <f t="shared" si="328"/>
        <v>0</v>
      </c>
      <c r="O708" s="141">
        <f t="shared" si="328"/>
        <v>0</v>
      </c>
      <c r="P708" s="141">
        <f t="shared" si="328"/>
        <v>0</v>
      </c>
      <c r="Q708" s="141">
        <f t="shared" si="329"/>
        <v>0</v>
      </c>
      <c r="R708" s="141">
        <f t="shared" si="329"/>
        <v>0</v>
      </c>
      <c r="S708" s="141">
        <f t="shared" si="329"/>
        <v>0</v>
      </c>
      <c r="T708" s="141">
        <f t="shared" si="329"/>
        <v>0</v>
      </c>
      <c r="U708" s="141">
        <f t="shared" si="329"/>
        <v>0</v>
      </c>
      <c r="V708" s="141">
        <f t="shared" si="329"/>
        <v>0</v>
      </c>
      <c r="W708" s="141">
        <f t="shared" si="329"/>
        <v>0</v>
      </c>
      <c r="X708" s="141">
        <f t="shared" si="329"/>
        <v>0</v>
      </c>
      <c r="Y708" s="141">
        <f t="shared" si="329"/>
        <v>0</v>
      </c>
      <c r="Z708" s="141">
        <f t="shared" si="329"/>
        <v>0</v>
      </c>
      <c r="AA708" s="141">
        <f t="shared" si="330"/>
        <v>0</v>
      </c>
      <c r="AB708" s="142" t="str">
        <f t="shared" si="331"/>
        <v>ok</v>
      </c>
      <c r="AC708" s="62">
        <f t="shared" si="312"/>
        <v>0</v>
      </c>
    </row>
    <row r="709" spans="1:29" s="58" customFormat="1">
      <c r="AA709" s="77"/>
      <c r="AC709" s="62">
        <f t="shared" si="312"/>
        <v>0</v>
      </c>
    </row>
    <row r="710" spans="1:29" s="58" customFormat="1">
      <c r="A710" s="58" t="s">
        <v>1114</v>
      </c>
      <c r="D710" s="58" t="s">
        <v>1115</v>
      </c>
      <c r="F710" s="77">
        <f>SUM(F697:F709)</f>
        <v>1025624911.9999999</v>
      </c>
      <c r="G710" s="77">
        <f t="shared" ref="G710:Z710" si="334">SUM(G697:G709)</f>
        <v>406296694.18532974</v>
      </c>
      <c r="H710" s="77">
        <f t="shared" si="334"/>
        <v>142781102.05814916</v>
      </c>
      <c r="I710" s="77">
        <f t="shared" si="334"/>
        <v>13774760.415218834</v>
      </c>
      <c r="J710" s="77">
        <f t="shared" si="334"/>
        <v>12215850.313578423</v>
      </c>
      <c r="K710" s="77">
        <f t="shared" si="334"/>
        <v>146589835.50685716</v>
      </c>
      <c r="L710" s="77">
        <f t="shared" si="334"/>
        <v>0</v>
      </c>
      <c r="M710" s="77">
        <f t="shared" si="334"/>
        <v>0</v>
      </c>
      <c r="N710" s="77">
        <f t="shared" si="334"/>
        <v>124617828.87379679</v>
      </c>
      <c r="O710" s="77">
        <f>SUM(O697:O709)</f>
        <v>80679138.353719935</v>
      </c>
      <c r="P710" s="77">
        <f t="shared" si="334"/>
        <v>68827063.551054791</v>
      </c>
      <c r="Q710" s="77">
        <f t="shared" si="334"/>
        <v>6801128.6678373422</v>
      </c>
      <c r="R710" s="77">
        <f t="shared" si="334"/>
        <v>3532250.6956119523</v>
      </c>
      <c r="S710" s="77">
        <f t="shared" si="334"/>
        <v>19001293.165839769</v>
      </c>
      <c r="T710" s="77">
        <f t="shared" si="334"/>
        <v>224349.85278163722</v>
      </c>
      <c r="U710" s="77">
        <f t="shared" si="334"/>
        <v>283616.36022445967</v>
      </c>
      <c r="V710" s="77">
        <f t="shared" si="334"/>
        <v>0</v>
      </c>
      <c r="W710" s="77">
        <f t="shared" si="334"/>
        <v>0</v>
      </c>
      <c r="X710" s="77">
        <f t="shared" si="334"/>
        <v>0</v>
      </c>
      <c r="Y710" s="77">
        <f t="shared" si="334"/>
        <v>0</v>
      </c>
      <c r="Z710" s="77">
        <f t="shared" si="334"/>
        <v>0</v>
      </c>
      <c r="AA710" s="77">
        <f>SUM(G710:Z710)</f>
        <v>1025624912.0000001</v>
      </c>
      <c r="AB710" s="90" t="str">
        <f>IF(ABS(F710-AA710)&lt;0.01,"ok","err")</f>
        <v>ok</v>
      </c>
      <c r="AC710" s="62">
        <f t="shared" si="312"/>
        <v>0</v>
      </c>
    </row>
    <row r="711" spans="1:29" s="58" customFormat="1">
      <c r="C711" s="77"/>
      <c r="D711" s="77"/>
      <c r="E711" s="77"/>
      <c r="F711" s="77"/>
      <c r="G711" s="77"/>
      <c r="H711" s="77"/>
      <c r="I711" s="77"/>
      <c r="AC711" s="62">
        <f t="shared" si="312"/>
        <v>0</v>
      </c>
    </row>
    <row r="712" spans="1:29" s="58" customFormat="1" ht="15">
      <c r="A712" s="63" t="s">
        <v>1116</v>
      </c>
      <c r="F712" s="77"/>
      <c r="G712" s="77"/>
      <c r="AC712" s="62">
        <f t="shared" si="312"/>
        <v>0</v>
      </c>
    </row>
    <row r="713" spans="1:29" s="58" customFormat="1">
      <c r="A713" s="66" t="s">
        <v>1117</v>
      </c>
      <c r="F713" s="77">
        <f t="shared" ref="F713:Z713" si="335">F233</f>
        <v>685621902.81823468</v>
      </c>
      <c r="G713" s="77">
        <f t="shared" si="335"/>
        <v>293487894.43330032</v>
      </c>
      <c r="H713" s="77">
        <f t="shared" si="335"/>
        <v>83910608.178431645</v>
      </c>
      <c r="I713" s="77">
        <f t="shared" si="335"/>
        <v>6861489.0780213326</v>
      </c>
      <c r="J713" s="77">
        <f t="shared" si="335"/>
        <v>8319394.1911456613</v>
      </c>
      <c r="K713" s="77">
        <f t="shared" si="335"/>
        <v>91135114.806695938</v>
      </c>
      <c r="L713" s="77">
        <f t="shared" si="335"/>
        <v>0</v>
      </c>
      <c r="M713" s="77">
        <f t="shared" si="335"/>
        <v>0</v>
      </c>
      <c r="N713" s="77">
        <f t="shared" si="335"/>
        <v>90477952.028844476</v>
      </c>
      <c r="O713" s="77">
        <f>O233</f>
        <v>43046667.438506037</v>
      </c>
      <c r="P713" s="77">
        <f t="shared" si="335"/>
        <v>52826333.567979336</v>
      </c>
      <c r="Q713" s="77">
        <f t="shared" si="335"/>
        <v>5435234.8638723753</v>
      </c>
      <c r="R713" s="77">
        <f t="shared" si="335"/>
        <v>2798128.4405519343</v>
      </c>
      <c r="S713" s="77">
        <f t="shared" si="335"/>
        <v>6980697.4913578574</v>
      </c>
      <c r="T713" s="77">
        <f t="shared" si="335"/>
        <v>154702.599485171</v>
      </c>
      <c r="U713" s="77">
        <f t="shared" si="335"/>
        <v>187685.70004278672</v>
      </c>
      <c r="V713" s="77">
        <f t="shared" si="335"/>
        <v>0</v>
      </c>
      <c r="W713" s="77">
        <f t="shared" si="335"/>
        <v>0</v>
      </c>
      <c r="X713" s="77">
        <f t="shared" si="335"/>
        <v>0</v>
      </c>
      <c r="Y713" s="77">
        <f t="shared" si="335"/>
        <v>0</v>
      </c>
      <c r="Z713" s="77">
        <f t="shared" si="335"/>
        <v>0</v>
      </c>
      <c r="AA713" s="77">
        <f t="shared" ref="AA713:AA719" si="336">SUM(G713:Z713)</f>
        <v>685621902.8182348</v>
      </c>
      <c r="AB713" s="90" t="str">
        <f t="shared" ref="AB713:AB722" si="337">IF(ABS(F713-AA713)&lt;0.01,"ok","err")</f>
        <v>ok</v>
      </c>
      <c r="AC713" s="62">
        <f t="shared" si="312"/>
        <v>0</v>
      </c>
    </row>
    <row r="714" spans="1:29" s="58" customFormat="1">
      <c r="A714" s="66" t="s">
        <v>1238</v>
      </c>
      <c r="F714" s="76">
        <f>F347</f>
        <v>138842526.50563762</v>
      </c>
      <c r="G714" s="76">
        <f t="shared" ref="G714:P714" si="338">G347</f>
        <v>71673667.956508681</v>
      </c>
      <c r="H714" s="76">
        <f t="shared" si="338"/>
        <v>16120518.139783762</v>
      </c>
      <c r="I714" s="76">
        <f t="shared" si="338"/>
        <v>1245519.5748480279</v>
      </c>
      <c r="J714" s="76">
        <f t="shared" si="338"/>
        <v>1265471.3130744051</v>
      </c>
      <c r="K714" s="76">
        <f t="shared" si="338"/>
        <v>14924347.538634675</v>
      </c>
      <c r="L714" s="76">
        <f t="shared" si="338"/>
        <v>0</v>
      </c>
      <c r="M714" s="76">
        <f t="shared" si="338"/>
        <v>0</v>
      </c>
      <c r="N714" s="76">
        <f t="shared" si="338"/>
        <v>13152588.539079005</v>
      </c>
      <c r="O714" s="76">
        <f>O347</f>
        <v>8406033.2648344189</v>
      </c>
      <c r="P714" s="76">
        <f t="shared" si="338"/>
        <v>6535570.0129858684</v>
      </c>
      <c r="Q714" s="76">
        <f>Q347</f>
        <v>842161.92288918642</v>
      </c>
      <c r="R714" s="76">
        <f t="shared" ref="R714:Z714" si="339">R347</f>
        <v>381814.57399864419</v>
      </c>
      <c r="S714" s="76">
        <f t="shared" si="339"/>
        <v>4262475.4921343345</v>
      </c>
      <c r="T714" s="76">
        <f t="shared" si="339"/>
        <v>9459.4212991253116</v>
      </c>
      <c r="U714" s="76">
        <f t="shared" si="339"/>
        <v>22898.7555675494</v>
      </c>
      <c r="V714" s="76">
        <f t="shared" si="339"/>
        <v>0</v>
      </c>
      <c r="W714" s="76">
        <f t="shared" si="339"/>
        <v>0</v>
      </c>
      <c r="X714" s="76">
        <f t="shared" si="339"/>
        <v>0</v>
      </c>
      <c r="Y714" s="76">
        <f t="shared" si="339"/>
        <v>0</v>
      </c>
      <c r="Z714" s="76">
        <f t="shared" si="339"/>
        <v>0</v>
      </c>
      <c r="AA714" s="76">
        <f t="shared" si="336"/>
        <v>138842526.50563768</v>
      </c>
      <c r="AB714" s="90" t="str">
        <f t="shared" si="337"/>
        <v>ok</v>
      </c>
      <c r="AC714" s="62">
        <f t="shared" si="312"/>
        <v>0</v>
      </c>
    </row>
    <row r="715" spans="1:29" s="58" customFormat="1">
      <c r="A715" s="108" t="s">
        <v>281</v>
      </c>
      <c r="F715" s="76">
        <f>F405</f>
        <v>0</v>
      </c>
      <c r="G715" s="76">
        <f t="shared" ref="G715:Z715" si="340">G405</f>
        <v>0</v>
      </c>
      <c r="H715" s="76">
        <f t="shared" si="340"/>
        <v>0</v>
      </c>
      <c r="I715" s="76">
        <f t="shared" si="340"/>
        <v>0</v>
      </c>
      <c r="J715" s="76">
        <f t="shared" si="340"/>
        <v>0</v>
      </c>
      <c r="K715" s="76">
        <f t="shared" si="340"/>
        <v>0</v>
      </c>
      <c r="L715" s="76">
        <f t="shared" si="340"/>
        <v>0</v>
      </c>
      <c r="M715" s="76">
        <f t="shared" si="340"/>
        <v>0</v>
      </c>
      <c r="N715" s="76">
        <f t="shared" si="340"/>
        <v>0</v>
      </c>
      <c r="O715" s="76">
        <f>O405</f>
        <v>0</v>
      </c>
      <c r="P715" s="76">
        <f t="shared" si="340"/>
        <v>0</v>
      </c>
      <c r="Q715" s="76">
        <f t="shared" si="340"/>
        <v>0</v>
      </c>
      <c r="R715" s="76">
        <f t="shared" si="340"/>
        <v>0</v>
      </c>
      <c r="S715" s="76">
        <f t="shared" si="340"/>
        <v>0</v>
      </c>
      <c r="T715" s="76">
        <f t="shared" si="340"/>
        <v>0</v>
      </c>
      <c r="U715" s="76">
        <f t="shared" si="340"/>
        <v>0</v>
      </c>
      <c r="V715" s="76">
        <f t="shared" si="340"/>
        <v>0</v>
      </c>
      <c r="W715" s="76">
        <f t="shared" si="340"/>
        <v>0</v>
      </c>
      <c r="X715" s="76">
        <f t="shared" si="340"/>
        <v>0</v>
      </c>
      <c r="Y715" s="76">
        <f t="shared" si="340"/>
        <v>0</v>
      </c>
      <c r="Z715" s="76">
        <f t="shared" si="340"/>
        <v>0</v>
      </c>
      <c r="AA715" s="76">
        <f>SUM(G715:Z715)</f>
        <v>0</v>
      </c>
      <c r="AB715" s="90" t="str">
        <f t="shared" si="337"/>
        <v>ok</v>
      </c>
      <c r="AC715" s="62">
        <f t="shared" si="312"/>
        <v>0</v>
      </c>
    </row>
    <row r="716" spans="1:29" s="58" customFormat="1">
      <c r="A716" s="66" t="s">
        <v>804</v>
      </c>
      <c r="F716" s="76">
        <f>F462</f>
        <v>0</v>
      </c>
      <c r="G716" s="76">
        <f t="shared" ref="G716:Z716" si="341">G462</f>
        <v>0</v>
      </c>
      <c r="H716" s="76">
        <f t="shared" si="341"/>
        <v>0</v>
      </c>
      <c r="I716" s="76">
        <f t="shared" si="341"/>
        <v>0</v>
      </c>
      <c r="J716" s="76">
        <f t="shared" si="341"/>
        <v>0</v>
      </c>
      <c r="K716" s="76">
        <f t="shared" si="341"/>
        <v>0</v>
      </c>
      <c r="L716" s="76">
        <f t="shared" si="341"/>
        <v>0</v>
      </c>
      <c r="M716" s="76">
        <f t="shared" si="341"/>
        <v>0</v>
      </c>
      <c r="N716" s="76">
        <f t="shared" si="341"/>
        <v>0</v>
      </c>
      <c r="O716" s="76">
        <f>O462</f>
        <v>0</v>
      </c>
      <c r="P716" s="76">
        <f t="shared" si="341"/>
        <v>0</v>
      </c>
      <c r="Q716" s="76">
        <f t="shared" si="341"/>
        <v>0</v>
      </c>
      <c r="R716" s="76">
        <f t="shared" si="341"/>
        <v>0</v>
      </c>
      <c r="S716" s="76">
        <f t="shared" si="341"/>
        <v>0</v>
      </c>
      <c r="T716" s="76">
        <f t="shared" si="341"/>
        <v>0</v>
      </c>
      <c r="U716" s="76">
        <f t="shared" si="341"/>
        <v>0</v>
      </c>
      <c r="V716" s="76">
        <f t="shared" si="341"/>
        <v>0</v>
      </c>
      <c r="W716" s="76">
        <f t="shared" si="341"/>
        <v>0</v>
      </c>
      <c r="X716" s="76">
        <f t="shared" si="341"/>
        <v>0</v>
      </c>
      <c r="Y716" s="76">
        <f t="shared" si="341"/>
        <v>0</v>
      </c>
      <c r="Z716" s="76">
        <f t="shared" si="341"/>
        <v>0</v>
      </c>
      <c r="AA716" s="76">
        <f>SUM(G716:Z716)</f>
        <v>0</v>
      </c>
      <c r="AB716" s="90" t="str">
        <f t="shared" si="337"/>
        <v>ok</v>
      </c>
      <c r="AC716" s="62">
        <f t="shared" si="312"/>
        <v>0</v>
      </c>
    </row>
    <row r="717" spans="1:29" s="58" customFormat="1">
      <c r="A717" s="58" t="s">
        <v>1169</v>
      </c>
      <c r="E717" s="58" t="s">
        <v>532</v>
      </c>
      <c r="F717" s="76">
        <v>0</v>
      </c>
      <c r="G717" s="76">
        <f t="shared" ref="G717:P718" si="342">IF(VLOOKUP($E717,$D$6:$AN$1131,3,)=0,0,(VLOOKUP($E717,$D$6:$AN$1131,G$2,)/VLOOKUP($E717,$D$6:$AN$1131,3,))*$F717)</f>
        <v>0</v>
      </c>
      <c r="H717" s="76">
        <f t="shared" si="342"/>
        <v>0</v>
      </c>
      <c r="I717" s="76">
        <f t="shared" si="342"/>
        <v>0</v>
      </c>
      <c r="J717" s="76">
        <f t="shared" si="342"/>
        <v>0</v>
      </c>
      <c r="K717" s="76">
        <f t="shared" si="342"/>
        <v>0</v>
      </c>
      <c r="L717" s="76">
        <f t="shared" si="342"/>
        <v>0</v>
      </c>
      <c r="M717" s="76">
        <f t="shared" si="342"/>
        <v>0</v>
      </c>
      <c r="N717" s="76">
        <f t="shared" si="342"/>
        <v>0</v>
      </c>
      <c r="O717" s="76">
        <f t="shared" si="342"/>
        <v>0</v>
      </c>
      <c r="P717" s="76">
        <f t="shared" si="342"/>
        <v>0</v>
      </c>
      <c r="Q717" s="76">
        <f t="shared" ref="Q717:Z718" si="343">IF(VLOOKUP($E717,$D$6:$AN$1131,3,)=0,0,(VLOOKUP($E717,$D$6:$AN$1131,Q$2,)/VLOOKUP($E717,$D$6:$AN$1131,3,))*$F717)</f>
        <v>0</v>
      </c>
      <c r="R717" s="76">
        <f t="shared" si="343"/>
        <v>0</v>
      </c>
      <c r="S717" s="76">
        <f t="shared" si="343"/>
        <v>0</v>
      </c>
      <c r="T717" s="76">
        <f t="shared" si="343"/>
        <v>0</v>
      </c>
      <c r="U717" s="76">
        <f t="shared" si="343"/>
        <v>0</v>
      </c>
      <c r="V717" s="76">
        <f t="shared" si="343"/>
        <v>0</v>
      </c>
      <c r="W717" s="76">
        <f t="shared" si="343"/>
        <v>0</v>
      </c>
      <c r="X717" s="76">
        <f t="shared" si="343"/>
        <v>0</v>
      </c>
      <c r="Y717" s="76">
        <f t="shared" si="343"/>
        <v>0</v>
      </c>
      <c r="Z717" s="76">
        <f t="shared" si="343"/>
        <v>0</v>
      </c>
      <c r="AA717" s="76">
        <f>SUM(G717:Z717)</f>
        <v>0</v>
      </c>
      <c r="AB717" s="90" t="str">
        <f t="shared" si="337"/>
        <v>ok</v>
      </c>
      <c r="AC717" s="62">
        <f t="shared" si="312"/>
        <v>0</v>
      </c>
    </row>
    <row r="718" spans="1:29" s="58" customFormat="1">
      <c r="A718" s="58" t="s">
        <v>1170</v>
      </c>
      <c r="E718" s="58" t="s">
        <v>532</v>
      </c>
      <c r="F718" s="76">
        <v>0</v>
      </c>
      <c r="G718" s="76">
        <f t="shared" si="342"/>
        <v>0</v>
      </c>
      <c r="H718" s="76">
        <f t="shared" si="342"/>
        <v>0</v>
      </c>
      <c r="I718" s="76">
        <f t="shared" si="342"/>
        <v>0</v>
      </c>
      <c r="J718" s="76">
        <f t="shared" si="342"/>
        <v>0</v>
      </c>
      <c r="K718" s="76">
        <f t="shared" si="342"/>
        <v>0</v>
      </c>
      <c r="L718" s="76">
        <f t="shared" si="342"/>
        <v>0</v>
      </c>
      <c r="M718" s="76">
        <f t="shared" si="342"/>
        <v>0</v>
      </c>
      <c r="N718" s="76">
        <f t="shared" si="342"/>
        <v>0</v>
      </c>
      <c r="O718" s="76">
        <f t="shared" si="342"/>
        <v>0</v>
      </c>
      <c r="P718" s="76">
        <f t="shared" si="342"/>
        <v>0</v>
      </c>
      <c r="Q718" s="76">
        <f t="shared" si="343"/>
        <v>0</v>
      </c>
      <c r="R718" s="76">
        <f t="shared" si="343"/>
        <v>0</v>
      </c>
      <c r="S718" s="76">
        <f t="shared" si="343"/>
        <v>0</v>
      </c>
      <c r="T718" s="76">
        <f t="shared" si="343"/>
        <v>0</v>
      </c>
      <c r="U718" s="76">
        <f t="shared" si="343"/>
        <v>0</v>
      </c>
      <c r="V718" s="76">
        <f t="shared" si="343"/>
        <v>0</v>
      </c>
      <c r="W718" s="76">
        <f t="shared" si="343"/>
        <v>0</v>
      </c>
      <c r="X718" s="76">
        <f t="shared" si="343"/>
        <v>0</v>
      </c>
      <c r="Y718" s="76">
        <f t="shared" si="343"/>
        <v>0</v>
      </c>
      <c r="Z718" s="76">
        <f t="shared" si="343"/>
        <v>0</v>
      </c>
      <c r="AA718" s="76">
        <f>SUM(G718:Z718)</f>
        <v>0</v>
      </c>
      <c r="AB718" s="90" t="str">
        <f t="shared" si="337"/>
        <v>ok</v>
      </c>
      <c r="AC718" s="62">
        <f t="shared" si="312"/>
        <v>0</v>
      </c>
    </row>
    <row r="719" spans="1:29" s="58" customFormat="1">
      <c r="A719" s="66" t="s">
        <v>726</v>
      </c>
      <c r="E719" s="58" t="s">
        <v>1101</v>
      </c>
      <c r="F719" s="76">
        <f>F519</f>
        <v>32529208.918825753</v>
      </c>
      <c r="G719" s="76">
        <f t="shared" ref="G719:P719" si="344">G519</f>
        <v>16864664.923233185</v>
      </c>
      <c r="H719" s="76">
        <f t="shared" si="344"/>
        <v>3787830.0738551281</v>
      </c>
      <c r="I719" s="76">
        <f t="shared" si="344"/>
        <v>291987.60674109432</v>
      </c>
      <c r="J719" s="76">
        <f t="shared" si="344"/>
        <v>293549.90608506044</v>
      </c>
      <c r="K719" s="76">
        <f t="shared" si="344"/>
        <v>3452818.9419008656</v>
      </c>
      <c r="L719" s="76">
        <f t="shared" si="344"/>
        <v>0</v>
      </c>
      <c r="M719" s="76">
        <f t="shared" si="344"/>
        <v>0</v>
      </c>
      <c r="N719" s="76">
        <f t="shared" si="344"/>
        <v>3050768.3969187238</v>
      </c>
      <c r="O719" s="76">
        <f>O519</f>
        <v>1947288.1941352265</v>
      </c>
      <c r="P719" s="76">
        <f t="shared" si="344"/>
        <v>1509543.3105296309</v>
      </c>
      <c r="Q719" s="76">
        <f>Q519</f>
        <v>195031.28913122276</v>
      </c>
      <c r="R719" s="76">
        <f t="shared" ref="R719:Z719" si="345">R519</f>
        <v>89036.328567508535</v>
      </c>
      <c r="S719" s="76">
        <f t="shared" si="345"/>
        <v>1038903.1101037905</v>
      </c>
      <c r="T719" s="76">
        <f t="shared" si="345"/>
        <v>2431.3876984411613</v>
      </c>
      <c r="U719" s="76">
        <f t="shared" si="345"/>
        <v>5355.4499258931783</v>
      </c>
      <c r="V719" s="76">
        <f t="shared" si="345"/>
        <v>0</v>
      </c>
      <c r="W719" s="76">
        <f t="shared" si="345"/>
        <v>0</v>
      </c>
      <c r="X719" s="76">
        <f t="shared" si="345"/>
        <v>0</v>
      </c>
      <c r="Y719" s="76">
        <f t="shared" si="345"/>
        <v>0</v>
      </c>
      <c r="Z719" s="76">
        <f t="shared" si="345"/>
        <v>0</v>
      </c>
      <c r="AA719" s="76">
        <f t="shared" si="336"/>
        <v>32529208.918825768</v>
      </c>
      <c r="AB719" s="90" t="str">
        <f t="shared" si="337"/>
        <v>ok</v>
      </c>
      <c r="AC719" s="62">
        <f t="shared" si="312"/>
        <v>0</v>
      </c>
    </row>
    <row r="720" spans="1:29" s="58" customFormat="1">
      <c r="A720" s="66" t="s">
        <v>727</v>
      </c>
      <c r="F720" s="76">
        <f>F576</f>
        <v>-1002535.0000000001</v>
      </c>
      <c r="G720" s="76">
        <f t="shared" ref="G720:Z720" si="346">G576</f>
        <v>-519761.08275503397</v>
      </c>
      <c r="H720" s="76">
        <f t="shared" si="346"/>
        <v>-116739.15072968922</v>
      </c>
      <c r="I720" s="76">
        <f t="shared" si="346"/>
        <v>-8998.9214325704506</v>
      </c>
      <c r="J720" s="76">
        <f t="shared" si="346"/>
        <v>-9047.0707674255209</v>
      </c>
      <c r="K720" s="76">
        <f t="shared" si="346"/>
        <v>-106414.26437872136</v>
      </c>
      <c r="L720" s="76">
        <f t="shared" si="346"/>
        <v>0</v>
      </c>
      <c r="M720" s="76">
        <f t="shared" si="346"/>
        <v>0</v>
      </c>
      <c r="N720" s="76">
        <f t="shared" si="346"/>
        <v>-94023.254682804603</v>
      </c>
      <c r="O720" s="76">
        <f>O576</f>
        <v>-60014.511099209092</v>
      </c>
      <c r="P720" s="76">
        <f t="shared" si="346"/>
        <v>-46523.418586610169</v>
      </c>
      <c r="Q720" s="76">
        <f t="shared" si="346"/>
        <v>-6010.7730851091519</v>
      </c>
      <c r="R720" s="76">
        <f t="shared" si="346"/>
        <v>-2744.0579905639274</v>
      </c>
      <c r="S720" s="76">
        <f t="shared" si="346"/>
        <v>-32018.507799774106</v>
      </c>
      <c r="T720" s="76">
        <f t="shared" si="346"/>
        <v>-74.934231334658023</v>
      </c>
      <c r="U720" s="76">
        <f t="shared" si="346"/>
        <v>-165.05246115432209</v>
      </c>
      <c r="V720" s="76">
        <f t="shared" si="346"/>
        <v>0</v>
      </c>
      <c r="W720" s="76">
        <f t="shared" si="346"/>
        <v>0</v>
      </c>
      <c r="X720" s="76">
        <f t="shared" si="346"/>
        <v>0</v>
      </c>
      <c r="Y720" s="76">
        <f t="shared" si="346"/>
        <v>0</v>
      </c>
      <c r="Z720" s="76">
        <f t="shared" si="346"/>
        <v>0</v>
      </c>
      <c r="AA720" s="76">
        <f>SUM(G720:Z720)</f>
        <v>-1002535.0000000003</v>
      </c>
      <c r="AB720" s="90" t="str">
        <f t="shared" si="337"/>
        <v>ok</v>
      </c>
      <c r="AC720" s="62">
        <f t="shared" si="312"/>
        <v>0</v>
      </c>
    </row>
    <row r="721" spans="1:29" s="58" customFormat="1">
      <c r="A721" s="66" t="s">
        <v>692</v>
      </c>
      <c r="F721" s="76">
        <f>F634</f>
        <v>0</v>
      </c>
      <c r="G721" s="76">
        <f t="shared" ref="G721:Z721" si="347">G634</f>
        <v>0</v>
      </c>
      <c r="H721" s="76">
        <f t="shared" si="347"/>
        <v>0</v>
      </c>
      <c r="I721" s="76">
        <f t="shared" si="347"/>
        <v>0</v>
      </c>
      <c r="J721" s="76">
        <f t="shared" si="347"/>
        <v>0</v>
      </c>
      <c r="K721" s="76">
        <f t="shared" si="347"/>
        <v>0</v>
      </c>
      <c r="L721" s="76">
        <f t="shared" si="347"/>
        <v>0</v>
      </c>
      <c r="M721" s="76">
        <f t="shared" si="347"/>
        <v>0</v>
      </c>
      <c r="N721" s="76">
        <f t="shared" si="347"/>
        <v>0</v>
      </c>
      <c r="O721" s="76">
        <f>O634</f>
        <v>0</v>
      </c>
      <c r="P721" s="76">
        <f t="shared" si="347"/>
        <v>0</v>
      </c>
      <c r="Q721" s="76">
        <f t="shared" si="347"/>
        <v>0</v>
      </c>
      <c r="R721" s="76">
        <f t="shared" si="347"/>
        <v>0</v>
      </c>
      <c r="S721" s="76">
        <f t="shared" si="347"/>
        <v>0</v>
      </c>
      <c r="T721" s="76">
        <f t="shared" si="347"/>
        <v>0</v>
      </c>
      <c r="U721" s="76">
        <f t="shared" si="347"/>
        <v>0</v>
      </c>
      <c r="V721" s="76">
        <f t="shared" si="347"/>
        <v>0</v>
      </c>
      <c r="W721" s="76">
        <f t="shared" si="347"/>
        <v>0</v>
      </c>
      <c r="X721" s="76">
        <f t="shared" si="347"/>
        <v>0</v>
      </c>
      <c r="Y721" s="76">
        <f t="shared" si="347"/>
        <v>0</v>
      </c>
      <c r="Z721" s="76">
        <f t="shared" si="347"/>
        <v>0</v>
      </c>
      <c r="AA721" s="76">
        <f>SUM(G721:Z721)</f>
        <v>0</v>
      </c>
      <c r="AB721" s="90" t="str">
        <f t="shared" si="337"/>
        <v>ok</v>
      </c>
      <c r="AC721" s="62">
        <f t="shared" si="312"/>
        <v>0</v>
      </c>
    </row>
    <row r="722" spans="1:29" s="58" customFormat="1" ht="15.75" customHeight="1">
      <c r="A722" s="66" t="s">
        <v>206</v>
      </c>
      <c r="E722" s="58" t="s">
        <v>839</v>
      </c>
      <c r="F722" s="141">
        <f>41092999+7064087</f>
        <v>48157086</v>
      </c>
      <c r="G722" s="141">
        <f t="shared" ref="G722:Z722" si="348">IF(VLOOKUP($E722,$D$6:$AN$1131,3,)=0,0,(VLOOKUP($E722,$D$6:$AN$1131,G$2,)/VLOOKUP($E722,$D$6:$AN$1131,3,))*$F722)</f>
        <v>-3338859.5710463626</v>
      </c>
      <c r="H722" s="141">
        <f t="shared" si="348"/>
        <v>14269318.583795065</v>
      </c>
      <c r="I722" s="141">
        <f t="shared" si="348"/>
        <v>2163216.1111206668</v>
      </c>
      <c r="J722" s="141">
        <f t="shared" si="348"/>
        <v>800154.49636963115</v>
      </c>
      <c r="K722" s="141">
        <f t="shared" si="348"/>
        <v>13707074.437826343</v>
      </c>
      <c r="L722" s="141">
        <f t="shared" si="348"/>
        <v>0</v>
      </c>
      <c r="M722" s="141">
        <f t="shared" si="348"/>
        <v>0</v>
      </c>
      <c r="N722" s="141">
        <f t="shared" si="348"/>
        <v>5467201.8181082308</v>
      </c>
      <c r="O722" s="141">
        <f t="shared" si="348"/>
        <v>10584675.965170743</v>
      </c>
      <c r="P722" s="141">
        <f t="shared" si="348"/>
        <v>2293099.2795657427</v>
      </c>
      <c r="Q722" s="141">
        <f t="shared" si="348"/>
        <v>-17087.97393048754</v>
      </c>
      <c r="R722" s="141">
        <f t="shared" si="348"/>
        <v>42939.215525388558</v>
      </c>
      <c r="S722" s="141">
        <f t="shared" si="348"/>
        <v>2135700.2013403745</v>
      </c>
      <c r="T722" s="141">
        <f t="shared" si="348"/>
        <v>23836.165875045241</v>
      </c>
      <c r="U722" s="141">
        <f t="shared" si="348"/>
        <v>25817.270279517121</v>
      </c>
      <c r="V722" s="141">
        <f t="shared" si="348"/>
        <v>0</v>
      </c>
      <c r="W722" s="141">
        <f t="shared" si="348"/>
        <v>0</v>
      </c>
      <c r="X722" s="141">
        <f t="shared" si="348"/>
        <v>0</v>
      </c>
      <c r="Y722" s="141">
        <f t="shared" si="348"/>
        <v>0</v>
      </c>
      <c r="Z722" s="141">
        <f t="shared" si="348"/>
        <v>0</v>
      </c>
      <c r="AA722" s="141">
        <f>SUM(G722:Z722)</f>
        <v>48157085.999999911</v>
      </c>
      <c r="AB722" s="142" t="str">
        <f t="shared" si="337"/>
        <v>ok</v>
      </c>
      <c r="AC722" s="62">
        <f t="shared" ref="AC722:AC785" si="349">AA722-F722</f>
        <v>-8.9406967163085938E-8</v>
      </c>
    </row>
    <row r="723" spans="1:29" s="58" customFormat="1">
      <c r="A723" s="66"/>
      <c r="F723" s="76"/>
      <c r="G723" s="76"/>
      <c r="H723" s="76"/>
      <c r="I723" s="76"/>
      <c r="J723" s="76"/>
      <c r="K723" s="76"/>
      <c r="L723" s="76"/>
      <c r="M723" s="76"/>
      <c r="N723" s="76"/>
      <c r="O723" s="76"/>
      <c r="P723" s="76"/>
      <c r="Q723" s="76"/>
      <c r="R723" s="76"/>
      <c r="S723" s="76"/>
      <c r="T723" s="76"/>
      <c r="U723" s="76"/>
      <c r="V723" s="76"/>
      <c r="W723" s="76"/>
      <c r="X723" s="76"/>
      <c r="Y723" s="76"/>
      <c r="Z723" s="76"/>
      <c r="AA723" s="76"/>
      <c r="AB723" s="90"/>
      <c r="AC723" s="62">
        <f t="shared" si="349"/>
        <v>0</v>
      </c>
    </row>
    <row r="724" spans="1:29" s="68" customFormat="1">
      <c r="A724" s="199"/>
      <c r="F724" s="140"/>
      <c r="G724" s="140"/>
      <c r="H724" s="140"/>
      <c r="I724" s="140"/>
      <c r="J724" s="140"/>
      <c r="K724" s="140"/>
      <c r="L724" s="140"/>
      <c r="M724" s="140"/>
      <c r="N724" s="140"/>
      <c r="O724" s="140"/>
      <c r="P724" s="140"/>
      <c r="Q724" s="140"/>
      <c r="R724" s="140"/>
      <c r="S724" s="140"/>
      <c r="T724" s="140"/>
      <c r="U724" s="140"/>
      <c r="V724" s="140"/>
      <c r="W724" s="140"/>
      <c r="X724" s="140"/>
      <c r="Y724" s="140"/>
      <c r="Z724" s="140"/>
      <c r="AA724" s="140"/>
      <c r="AB724" s="138"/>
      <c r="AC724" s="62">
        <f t="shared" si="349"/>
        <v>0</v>
      </c>
    </row>
    <row r="725" spans="1:29" s="58" customFormat="1">
      <c r="A725" s="66"/>
      <c r="AA725" s="77"/>
      <c r="AB725" s="90"/>
      <c r="AC725" s="62">
        <f t="shared" si="349"/>
        <v>0</v>
      </c>
    </row>
    <row r="726" spans="1:29" s="58" customFormat="1">
      <c r="A726" s="58" t="s">
        <v>1119</v>
      </c>
      <c r="D726" s="58" t="s">
        <v>1080</v>
      </c>
      <c r="F726" s="77">
        <f>SUM(F713:F722)</f>
        <v>904148189.24269807</v>
      </c>
      <c r="G726" s="77">
        <f t="shared" ref="G726:U726" si="350">SUM(G713:G722)</f>
        <v>378167606.65924084</v>
      </c>
      <c r="H726" s="77">
        <f t="shared" si="350"/>
        <v>117971535.82513592</v>
      </c>
      <c r="I726" s="77">
        <f t="shared" si="350"/>
        <v>10553213.449298553</v>
      </c>
      <c r="J726" s="77">
        <f t="shared" si="350"/>
        <v>10669522.835907334</v>
      </c>
      <c r="K726" s="77">
        <f t="shared" si="350"/>
        <v>123112941.46067908</v>
      </c>
      <c r="L726" s="77">
        <f t="shared" si="350"/>
        <v>0</v>
      </c>
      <c r="M726" s="77">
        <f t="shared" si="350"/>
        <v>0</v>
      </c>
      <c r="N726" s="77">
        <f t="shared" si="350"/>
        <v>112054487.52826764</v>
      </c>
      <c r="O726" s="77">
        <f t="shared" si="350"/>
        <v>63924650.351547211</v>
      </c>
      <c r="P726" s="77">
        <f t="shared" si="350"/>
        <v>63118022.752473973</v>
      </c>
      <c r="Q726" s="77">
        <f t="shared" si="350"/>
        <v>6449329.3288771873</v>
      </c>
      <c r="R726" s="77">
        <f t="shared" si="350"/>
        <v>3309174.5006529116</v>
      </c>
      <c r="S726" s="77">
        <f t="shared" si="350"/>
        <v>14385757.787136581</v>
      </c>
      <c r="T726" s="77">
        <f t="shared" si="350"/>
        <v>190354.64012644804</v>
      </c>
      <c r="U726" s="77">
        <f t="shared" si="350"/>
        <v>241592.12335459213</v>
      </c>
      <c r="V726" s="77">
        <f>SUM(V713:V725)</f>
        <v>0</v>
      </c>
      <c r="W726" s="77">
        <f>SUM(W713:W725)</f>
        <v>0</v>
      </c>
      <c r="X726" s="77">
        <f>SUM(X713:X725)</f>
        <v>0</v>
      </c>
      <c r="Y726" s="77">
        <f>SUM(Y713:Y725)</f>
        <v>0</v>
      </c>
      <c r="Z726" s="77">
        <f>SUM(Z713:Z725)</f>
        <v>0</v>
      </c>
      <c r="AA726" s="77">
        <f>SUM(G726:Z726)</f>
        <v>904148189.24269831</v>
      </c>
      <c r="AB726" s="90" t="str">
        <f>IF(ABS(F726-AA726)&lt;0.01,"ok","err")</f>
        <v>ok</v>
      </c>
      <c r="AC726" s="62">
        <f t="shared" si="349"/>
        <v>0</v>
      </c>
    </row>
    <row r="727" spans="1:29" s="58" customFormat="1">
      <c r="A727" s="66"/>
      <c r="AC727" s="62">
        <f t="shared" si="349"/>
        <v>0</v>
      </c>
    </row>
    <row r="728" spans="1:29" s="58" customFormat="1">
      <c r="A728" s="58" t="s">
        <v>704</v>
      </c>
      <c r="D728" s="58" t="s">
        <v>1068</v>
      </c>
      <c r="F728" s="77">
        <f t="shared" ref="F728:Z728" si="351">F710-F726</f>
        <v>121476722.75730181</v>
      </c>
      <c r="G728" s="77">
        <f t="shared" si="351"/>
        <v>28129087.526088893</v>
      </c>
      <c r="H728" s="77">
        <f t="shared" si="351"/>
        <v>24809566.233013242</v>
      </c>
      <c r="I728" s="77">
        <f t="shared" si="351"/>
        <v>3221546.9659202807</v>
      </c>
      <c r="J728" s="77">
        <f t="shared" si="351"/>
        <v>1546327.4776710887</v>
      </c>
      <c r="K728" s="77">
        <f t="shared" si="351"/>
        <v>23476894.046178073</v>
      </c>
      <c r="L728" s="77">
        <f t="shared" si="351"/>
        <v>0</v>
      </c>
      <c r="M728" s="77">
        <f t="shared" si="351"/>
        <v>0</v>
      </c>
      <c r="N728" s="77">
        <f t="shared" si="351"/>
        <v>12563341.345529154</v>
      </c>
      <c r="O728" s="77">
        <f t="shared" si="351"/>
        <v>16754488.002172723</v>
      </c>
      <c r="P728" s="77">
        <f t="shared" si="351"/>
        <v>5709040.7985808179</v>
      </c>
      <c r="Q728" s="77">
        <f t="shared" si="351"/>
        <v>351799.33896015491</v>
      </c>
      <c r="R728" s="77">
        <f t="shared" si="351"/>
        <v>223076.19495904073</v>
      </c>
      <c r="S728" s="77">
        <f t="shared" si="351"/>
        <v>4615535.3787031882</v>
      </c>
      <c r="T728" s="77">
        <f t="shared" si="351"/>
        <v>33995.212655189185</v>
      </c>
      <c r="U728" s="77">
        <f t="shared" si="351"/>
        <v>42024.236869867542</v>
      </c>
      <c r="V728" s="77">
        <f t="shared" si="351"/>
        <v>0</v>
      </c>
      <c r="W728" s="77">
        <f t="shared" si="351"/>
        <v>0</v>
      </c>
      <c r="X728" s="77">
        <f t="shared" si="351"/>
        <v>0</v>
      </c>
      <c r="Y728" s="77">
        <f t="shared" si="351"/>
        <v>0</v>
      </c>
      <c r="Z728" s="77">
        <f t="shared" si="351"/>
        <v>0</v>
      </c>
      <c r="AA728" s="77">
        <f>SUM(G728:Z728)</f>
        <v>121476722.75730172</v>
      </c>
      <c r="AB728" s="90" t="str">
        <f>IF(ABS(F728-AA728)&lt;0.01,"ok","err")</f>
        <v>ok</v>
      </c>
      <c r="AC728" s="62">
        <f t="shared" si="349"/>
        <v>0</v>
      </c>
    </row>
    <row r="729" spans="1:29" s="58" customFormat="1">
      <c r="AC729" s="62">
        <f t="shared" si="349"/>
        <v>0</v>
      </c>
    </row>
    <row r="730" spans="1:29" s="58" customFormat="1">
      <c r="A730" s="58" t="s">
        <v>1102</v>
      </c>
      <c r="F730" s="77">
        <f t="shared" ref="F730:Z730" si="352">F176</f>
        <v>2380933927.241509</v>
      </c>
      <c r="G730" s="77">
        <f t="shared" si="352"/>
        <v>1226288221.0077467</v>
      </c>
      <c r="H730" s="77">
        <f t="shared" si="352"/>
        <v>277706043.34476328</v>
      </c>
      <c r="I730" s="77">
        <f t="shared" si="352"/>
        <v>21483029.531490404</v>
      </c>
      <c r="J730" s="77">
        <f t="shared" si="352"/>
        <v>21749588.744172618</v>
      </c>
      <c r="K730" s="77">
        <f t="shared" si="352"/>
        <v>255041140.79102436</v>
      </c>
      <c r="L730" s="77">
        <f t="shared" si="352"/>
        <v>0</v>
      </c>
      <c r="M730" s="77">
        <f t="shared" si="352"/>
        <v>0</v>
      </c>
      <c r="N730" s="77">
        <f t="shared" si="352"/>
        <v>226471820.06975994</v>
      </c>
      <c r="O730" s="77">
        <f t="shared" si="352"/>
        <v>142923704.12223688</v>
      </c>
      <c r="P730" s="77">
        <f t="shared" si="352"/>
        <v>113082421.76710908</v>
      </c>
      <c r="Q730" s="77">
        <f t="shared" si="352"/>
        <v>14438868.721853202</v>
      </c>
      <c r="R730" s="77">
        <f t="shared" si="352"/>
        <v>6627986.110083905</v>
      </c>
      <c r="S730" s="77">
        <f t="shared" si="352"/>
        <v>74530960.099954456</v>
      </c>
      <c r="T730" s="77">
        <f t="shared" si="352"/>
        <v>189910.70882540554</v>
      </c>
      <c r="U730" s="77">
        <f t="shared" si="352"/>
        <v>400232.22249015223</v>
      </c>
      <c r="V730" s="77">
        <f t="shared" si="352"/>
        <v>0</v>
      </c>
      <c r="W730" s="77">
        <f t="shared" si="352"/>
        <v>0</v>
      </c>
      <c r="X730" s="77">
        <f t="shared" si="352"/>
        <v>0</v>
      </c>
      <c r="Y730" s="77">
        <f t="shared" si="352"/>
        <v>0</v>
      </c>
      <c r="Z730" s="77">
        <f t="shared" si="352"/>
        <v>0</v>
      </c>
      <c r="AA730" s="77">
        <f>SUM(G730:Z730)</f>
        <v>2380933927.2415109</v>
      </c>
      <c r="AB730" s="90" t="str">
        <f>IF(ABS(F730-AA730)&lt;0.01,"ok","err")</f>
        <v>ok</v>
      </c>
      <c r="AC730" s="62">
        <f t="shared" si="349"/>
        <v>0</v>
      </c>
    </row>
    <row r="731" spans="1:29" s="58" customFormat="1">
      <c r="AC731" s="62">
        <f t="shared" si="349"/>
        <v>0</v>
      </c>
    </row>
    <row r="732" spans="1:29" s="63" customFormat="1" ht="15">
      <c r="A732" s="133"/>
      <c r="B732" s="133"/>
      <c r="C732" s="133"/>
      <c r="D732" s="133"/>
      <c r="E732" s="133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8"/>
      <c r="AC732" s="62">
        <f t="shared" si="349"/>
        <v>0</v>
      </c>
    </row>
    <row r="733" spans="1:29" s="58" customFormat="1">
      <c r="A733" s="68"/>
      <c r="B733" s="68"/>
      <c r="C733" s="68"/>
      <c r="D733" s="68"/>
      <c r="E733" s="68"/>
      <c r="F733" s="155"/>
      <c r="G733" s="155"/>
      <c r="H733" s="155"/>
      <c r="I733" s="155"/>
      <c r="J733" s="155"/>
      <c r="K733" s="155"/>
      <c r="L733" s="155"/>
      <c r="M733" s="155"/>
      <c r="N733" s="155"/>
      <c r="O733" s="155"/>
      <c r="P733" s="155"/>
      <c r="Q733" s="155"/>
      <c r="R733" s="155"/>
      <c r="S733" s="155"/>
      <c r="T733" s="155"/>
      <c r="U733" s="155"/>
      <c r="V733" s="68"/>
      <c r="W733" s="68"/>
      <c r="X733" s="68"/>
      <c r="Y733" s="68"/>
      <c r="Z733" s="68"/>
      <c r="AA733" s="68"/>
      <c r="AB733" s="68"/>
      <c r="AC733" s="62">
        <f t="shared" si="349"/>
        <v>0</v>
      </c>
    </row>
    <row r="734" spans="1:29" s="58" customFormat="1">
      <c r="A734" s="68"/>
      <c r="B734" s="68"/>
      <c r="C734" s="68"/>
      <c r="D734" s="68"/>
      <c r="E734" s="68"/>
      <c r="F734" s="139"/>
      <c r="G734" s="139"/>
      <c r="H734" s="139"/>
      <c r="I734" s="139"/>
      <c r="J734" s="139"/>
      <c r="K734" s="139"/>
      <c r="L734" s="139"/>
      <c r="M734" s="139"/>
      <c r="N734" s="139"/>
      <c r="O734" s="139"/>
      <c r="P734" s="139"/>
      <c r="Q734" s="139"/>
      <c r="R734" s="139"/>
      <c r="S734" s="139"/>
      <c r="T734" s="139"/>
      <c r="U734" s="139"/>
      <c r="V734" s="139"/>
      <c r="W734" s="139"/>
      <c r="X734" s="139"/>
      <c r="Y734" s="139"/>
      <c r="Z734" s="139"/>
      <c r="AA734" s="139"/>
      <c r="AB734" s="68"/>
      <c r="AC734" s="62">
        <f t="shared" si="349"/>
        <v>0</v>
      </c>
    </row>
    <row r="735" spans="1:29" s="58" customFormat="1">
      <c r="AC735" s="62">
        <f t="shared" si="349"/>
        <v>0</v>
      </c>
    </row>
    <row r="736" spans="1:29" s="58" customFormat="1">
      <c r="AC736" s="62">
        <f t="shared" si="349"/>
        <v>0</v>
      </c>
    </row>
    <row r="737" spans="1:29" s="58" customFormat="1" ht="15">
      <c r="A737" s="63" t="s">
        <v>840</v>
      </c>
      <c r="AC737" s="62">
        <f t="shared" si="349"/>
        <v>0</v>
      </c>
    </row>
    <row r="738" spans="1:29" s="58" customFormat="1">
      <c r="AC738" s="62">
        <f t="shared" si="349"/>
        <v>0</v>
      </c>
    </row>
    <row r="739" spans="1:29" s="58" customFormat="1">
      <c r="A739" s="58" t="s">
        <v>837</v>
      </c>
      <c r="F739" s="77">
        <f t="shared" ref="F739:Z739" si="353">F710</f>
        <v>1025624911.9999999</v>
      </c>
      <c r="G739" s="77">
        <f t="shared" si="353"/>
        <v>406296694.18532974</v>
      </c>
      <c r="H739" s="77">
        <f t="shared" si="353"/>
        <v>142781102.05814916</v>
      </c>
      <c r="I739" s="77">
        <f t="shared" si="353"/>
        <v>13774760.415218834</v>
      </c>
      <c r="J739" s="77">
        <f t="shared" si="353"/>
        <v>12215850.313578423</v>
      </c>
      <c r="K739" s="77">
        <f t="shared" si="353"/>
        <v>146589835.50685716</v>
      </c>
      <c r="L739" s="77">
        <f t="shared" si="353"/>
        <v>0</v>
      </c>
      <c r="M739" s="77">
        <f t="shared" si="353"/>
        <v>0</v>
      </c>
      <c r="N739" s="77">
        <f t="shared" si="353"/>
        <v>124617828.87379679</v>
      </c>
      <c r="O739" s="77">
        <f t="shared" si="353"/>
        <v>80679138.353719935</v>
      </c>
      <c r="P739" s="77">
        <f t="shared" si="353"/>
        <v>68827063.551054791</v>
      </c>
      <c r="Q739" s="77">
        <f t="shared" si="353"/>
        <v>6801128.6678373422</v>
      </c>
      <c r="R739" s="77">
        <f t="shared" si="353"/>
        <v>3532250.6956119523</v>
      </c>
      <c r="S739" s="77">
        <f t="shared" si="353"/>
        <v>19001293.165839769</v>
      </c>
      <c r="T739" s="77">
        <f t="shared" si="353"/>
        <v>224349.85278163722</v>
      </c>
      <c r="U739" s="77">
        <f t="shared" si="353"/>
        <v>283616.36022445967</v>
      </c>
      <c r="V739" s="77">
        <f t="shared" si="353"/>
        <v>0</v>
      </c>
      <c r="W739" s="77">
        <f t="shared" si="353"/>
        <v>0</v>
      </c>
      <c r="X739" s="77">
        <f t="shared" si="353"/>
        <v>0</v>
      </c>
      <c r="Y739" s="77">
        <f t="shared" si="353"/>
        <v>0</v>
      </c>
      <c r="Z739" s="77">
        <f t="shared" si="353"/>
        <v>0</v>
      </c>
      <c r="AA739" s="77">
        <f>SUM(G739:Z739)</f>
        <v>1025624912.0000001</v>
      </c>
      <c r="AB739" s="90" t="str">
        <f>IF(ABS(F739-AA739)&lt;0.01,"ok","err")</f>
        <v>ok</v>
      </c>
      <c r="AC739" s="62">
        <f t="shared" si="349"/>
        <v>0</v>
      </c>
    </row>
    <row r="740" spans="1:29" s="58" customFormat="1">
      <c r="AC740" s="62">
        <f t="shared" si="349"/>
        <v>0</v>
      </c>
    </row>
    <row r="741" spans="1:29" s="58" customFormat="1">
      <c r="A741" s="58" t="s">
        <v>1116</v>
      </c>
      <c r="F741" s="77">
        <f t="shared" ref="F741:U741" si="354">F713+F714+F715+F716+F719+F720+F721+F723+F724+F718+F717</f>
        <v>855991103.24269807</v>
      </c>
      <c r="G741" s="77">
        <f t="shared" si="354"/>
        <v>381506466.23028719</v>
      </c>
      <c r="H741" s="77">
        <f t="shared" si="354"/>
        <v>103702217.24134085</v>
      </c>
      <c r="I741" s="77">
        <f t="shared" si="354"/>
        <v>8389997.3381778859</v>
      </c>
      <c r="J741" s="77">
        <f t="shared" si="354"/>
        <v>9869368.3395377025</v>
      </c>
      <c r="K741" s="77">
        <f t="shared" si="354"/>
        <v>109405867.02285275</v>
      </c>
      <c r="L741" s="77">
        <f t="shared" si="354"/>
        <v>0</v>
      </c>
      <c r="M741" s="77">
        <f t="shared" si="354"/>
        <v>0</v>
      </c>
      <c r="N741" s="77">
        <f t="shared" si="354"/>
        <v>106587285.71015941</v>
      </c>
      <c r="O741" s="77">
        <f t="shared" si="354"/>
        <v>53339974.38637647</v>
      </c>
      <c r="P741" s="77">
        <f t="shared" si="354"/>
        <v>60824923.472908229</v>
      </c>
      <c r="Q741" s="77">
        <f t="shared" si="354"/>
        <v>6466417.3028076747</v>
      </c>
      <c r="R741" s="77">
        <f t="shared" si="354"/>
        <v>3266235.2851275229</v>
      </c>
      <c r="S741" s="77">
        <f t="shared" si="354"/>
        <v>12250057.585796207</v>
      </c>
      <c r="T741" s="77">
        <f t="shared" si="354"/>
        <v>166518.4742514028</v>
      </c>
      <c r="U741" s="77">
        <f t="shared" si="354"/>
        <v>215774.85307507499</v>
      </c>
      <c r="V741" s="77">
        <f>V713+V714+V716+V719+V720+V721+V723+V724+V718+V717</f>
        <v>0</v>
      </c>
      <c r="W741" s="77">
        <f>W713+W714+W716+W719+W720+W721+W723+W724+W718+W717</f>
        <v>0</v>
      </c>
      <c r="X741" s="77">
        <f>X713+X714+X716+X719+X720+X721+X723+X724+X718+X717</f>
        <v>0</v>
      </c>
      <c r="Y741" s="77">
        <f>Y713+Y714+Y716+Y719+Y720+Y721+Y723+Y724+Y718+Y717</f>
        <v>0</v>
      </c>
      <c r="Z741" s="77">
        <f>Z713+Z714+Z716+Z719+Z720+Z721+Z723+Z724+Z718+Z717</f>
        <v>0</v>
      </c>
      <c r="AA741" s="77">
        <f>SUM(G741:Z741)</f>
        <v>855991103.24269843</v>
      </c>
      <c r="AB741" s="90" t="str">
        <f>IF(ABS(F741-AA741)&lt;0.01,"ok","err")</f>
        <v>ok</v>
      </c>
      <c r="AC741" s="62">
        <f t="shared" si="349"/>
        <v>0</v>
      </c>
    </row>
    <row r="742" spans="1:29" s="58" customFormat="1">
      <c r="AC742" s="62">
        <f t="shared" si="349"/>
        <v>0</v>
      </c>
    </row>
    <row r="743" spans="1:29" s="58" customFormat="1">
      <c r="A743" s="58" t="s">
        <v>838</v>
      </c>
      <c r="D743" s="58" t="s">
        <v>843</v>
      </c>
      <c r="F743" s="130">
        <f t="shared" ref="F743:Z743" si="355">F691</f>
        <v>62185554.183806494</v>
      </c>
      <c r="G743" s="130">
        <f t="shared" si="355"/>
        <v>32239902.820646763</v>
      </c>
      <c r="H743" s="130">
        <f t="shared" si="355"/>
        <v>7241132.5121543314</v>
      </c>
      <c r="I743" s="130">
        <f t="shared" si="355"/>
        <v>558187.90998910507</v>
      </c>
      <c r="J743" s="130">
        <f t="shared" si="355"/>
        <v>561174.53197391762</v>
      </c>
      <c r="K743" s="130">
        <f t="shared" si="355"/>
        <v>6600697.2359597282</v>
      </c>
      <c r="L743" s="130">
        <f t="shared" si="355"/>
        <v>0</v>
      </c>
      <c r="M743" s="130">
        <f t="shared" si="355"/>
        <v>0</v>
      </c>
      <c r="N743" s="130">
        <f t="shared" si="355"/>
        <v>5832103.8154432354</v>
      </c>
      <c r="O743" s="130">
        <f t="shared" si="355"/>
        <v>3722598.8437057291</v>
      </c>
      <c r="P743" s="130">
        <f t="shared" si="355"/>
        <v>2885769.1425571744</v>
      </c>
      <c r="Q743" s="130">
        <f t="shared" si="355"/>
        <v>372838.11075984471</v>
      </c>
      <c r="R743" s="130">
        <f t="shared" si="355"/>
        <v>170209.28631491197</v>
      </c>
      <c r="S743" s="130">
        <f t="shared" si="355"/>
        <v>1986054.0047654032</v>
      </c>
      <c r="T743" s="130">
        <f t="shared" si="355"/>
        <v>4648.0439115674435</v>
      </c>
      <c r="U743" s="130">
        <f t="shared" si="355"/>
        <v>10237.925624823787</v>
      </c>
      <c r="V743" s="130">
        <f t="shared" si="355"/>
        <v>0</v>
      </c>
      <c r="W743" s="130">
        <f t="shared" si="355"/>
        <v>0</v>
      </c>
      <c r="X743" s="130">
        <f t="shared" si="355"/>
        <v>0</v>
      </c>
      <c r="Y743" s="130">
        <f t="shared" si="355"/>
        <v>0</v>
      </c>
      <c r="Z743" s="130">
        <f t="shared" si="355"/>
        <v>0</v>
      </c>
      <c r="AA743" s="130">
        <f>SUM(G743:Z743)</f>
        <v>62185554.183806546</v>
      </c>
      <c r="AB743" s="90" t="str">
        <f>IF(ABS(F743-AA743)&lt;0.01,"ok","err")</f>
        <v>ok</v>
      </c>
      <c r="AC743" s="62">
        <f t="shared" si="349"/>
        <v>0</v>
      </c>
    </row>
    <row r="744" spans="1:29" s="58" customFormat="1">
      <c r="AC744" s="62">
        <f t="shared" si="349"/>
        <v>0</v>
      </c>
    </row>
    <row r="745" spans="1:29" s="58" customFormat="1">
      <c r="A745" s="58" t="s">
        <v>836</v>
      </c>
      <c r="D745" s="58" t="s">
        <v>839</v>
      </c>
      <c r="F745" s="77">
        <f>F739-F741-F743</f>
        <v>107448254.57349531</v>
      </c>
      <c r="G745" s="77">
        <f t="shared" ref="G745:Z745" si="356">G739-G741-G743</f>
        <v>-7449674.8656042218</v>
      </c>
      <c r="H745" s="77">
        <f t="shared" si="356"/>
        <v>31837752.30465398</v>
      </c>
      <c r="I745" s="77">
        <f t="shared" si="356"/>
        <v>4826575.1670518424</v>
      </c>
      <c r="J745" s="77">
        <f t="shared" si="356"/>
        <v>1785307.4420668031</v>
      </c>
      <c r="K745" s="77">
        <f t="shared" si="356"/>
        <v>30583271.248044681</v>
      </c>
      <c r="L745" s="77">
        <f t="shared" si="356"/>
        <v>0</v>
      </c>
      <c r="M745" s="77">
        <f t="shared" si="356"/>
        <v>0</v>
      </c>
      <c r="N745" s="77">
        <f t="shared" si="356"/>
        <v>12198439.348194148</v>
      </c>
      <c r="O745" s="77">
        <f>O739-O741-O743</f>
        <v>23616565.123637736</v>
      </c>
      <c r="P745" s="77">
        <f t="shared" si="356"/>
        <v>5116370.935589388</v>
      </c>
      <c r="Q745" s="77">
        <f t="shared" si="356"/>
        <v>-38126.745730177208</v>
      </c>
      <c r="R745" s="77">
        <f t="shared" si="356"/>
        <v>95806.124169517483</v>
      </c>
      <c r="S745" s="77">
        <f t="shared" si="356"/>
        <v>4765181.5752781583</v>
      </c>
      <c r="T745" s="77">
        <f t="shared" si="356"/>
        <v>53183.334618666973</v>
      </c>
      <c r="U745" s="77">
        <f t="shared" si="356"/>
        <v>57603.58152456089</v>
      </c>
      <c r="V745" s="77">
        <f t="shared" si="356"/>
        <v>0</v>
      </c>
      <c r="W745" s="77">
        <f t="shared" si="356"/>
        <v>0</v>
      </c>
      <c r="X745" s="77">
        <f t="shared" si="356"/>
        <v>0</v>
      </c>
      <c r="Y745" s="77">
        <f t="shared" si="356"/>
        <v>0</v>
      </c>
      <c r="Z745" s="77">
        <f t="shared" si="356"/>
        <v>0</v>
      </c>
      <c r="AA745" s="77">
        <f>SUM(G745:Z745)</f>
        <v>107448254.5734951</v>
      </c>
      <c r="AB745" s="90" t="str">
        <f>IF(ABS(F745-AA745)&lt;0.01,"ok","err")</f>
        <v>ok</v>
      </c>
      <c r="AC745" s="62">
        <f t="shared" si="349"/>
        <v>-2.0861625671386719E-7</v>
      </c>
    </row>
    <row r="746" spans="1:29" s="58" customFormat="1">
      <c r="F746" s="77"/>
      <c r="G746" s="77"/>
      <c r="H746" s="77"/>
      <c r="I746" s="77"/>
      <c r="J746" s="77"/>
      <c r="K746" s="77"/>
      <c r="L746" s="77"/>
      <c r="M746" s="77"/>
      <c r="N746" s="77"/>
      <c r="O746" s="77"/>
      <c r="P746" s="77"/>
      <c r="Q746" s="77"/>
      <c r="R746" s="77"/>
      <c r="S746" s="77"/>
      <c r="T746" s="77"/>
      <c r="U746" s="77"/>
      <c r="V746" s="77"/>
      <c r="W746" s="77"/>
      <c r="X746" s="77"/>
      <c r="Y746" s="77"/>
      <c r="Z746" s="77"/>
      <c r="AA746" s="77"/>
      <c r="AB746" s="90"/>
      <c r="AC746" s="62">
        <f t="shared" si="349"/>
        <v>0</v>
      </c>
    </row>
    <row r="747" spans="1:29" s="58" customFormat="1">
      <c r="F747" s="77"/>
      <c r="G747" s="77"/>
      <c r="H747" s="77"/>
      <c r="I747" s="77"/>
      <c r="J747" s="77"/>
      <c r="K747" s="77"/>
      <c r="L747" s="77"/>
      <c r="M747" s="77"/>
      <c r="N747" s="77"/>
      <c r="O747" s="77"/>
      <c r="P747" s="77"/>
      <c r="Q747" s="77"/>
      <c r="R747" s="77"/>
      <c r="S747" s="77"/>
      <c r="T747" s="77"/>
      <c r="U747" s="77"/>
      <c r="V747" s="77"/>
      <c r="W747" s="77"/>
      <c r="X747" s="77"/>
      <c r="Y747" s="77"/>
      <c r="Z747" s="77"/>
      <c r="AA747" s="77"/>
      <c r="AB747" s="90"/>
      <c r="AC747" s="62">
        <f t="shared" si="349"/>
        <v>0</v>
      </c>
    </row>
    <row r="748" spans="1:29" s="58" customFormat="1">
      <c r="F748" s="77"/>
      <c r="G748" s="77"/>
      <c r="H748" s="77"/>
      <c r="I748" s="77"/>
      <c r="J748" s="77"/>
      <c r="K748" s="77"/>
      <c r="L748" s="77"/>
      <c r="M748" s="77"/>
      <c r="N748" s="77"/>
      <c r="O748" s="77"/>
      <c r="P748" s="77"/>
      <c r="Q748" s="77"/>
      <c r="R748" s="77"/>
      <c r="S748" s="77"/>
      <c r="T748" s="77"/>
      <c r="U748" s="77"/>
      <c r="V748" s="77"/>
      <c r="W748" s="77"/>
      <c r="X748" s="77"/>
      <c r="Y748" s="77"/>
      <c r="Z748" s="77"/>
      <c r="AA748" s="77"/>
      <c r="AB748" s="90"/>
      <c r="AC748" s="62">
        <f t="shared" si="349"/>
        <v>0</v>
      </c>
    </row>
    <row r="749" spans="1:29" s="58" customFormat="1">
      <c r="F749" s="77"/>
      <c r="G749" s="77"/>
      <c r="H749" s="77"/>
      <c r="I749" s="77"/>
      <c r="J749" s="77"/>
      <c r="K749" s="77"/>
      <c r="L749" s="77"/>
      <c r="M749" s="77"/>
      <c r="N749" s="77"/>
      <c r="O749" s="77"/>
      <c r="P749" s="77"/>
      <c r="Q749" s="77"/>
      <c r="R749" s="77"/>
      <c r="S749" s="77"/>
      <c r="T749" s="77"/>
      <c r="U749" s="77"/>
      <c r="V749" s="77"/>
      <c r="W749" s="77"/>
      <c r="X749" s="77"/>
      <c r="Y749" s="77"/>
      <c r="Z749" s="77"/>
      <c r="AA749" s="77"/>
      <c r="AB749" s="90"/>
      <c r="AC749" s="62">
        <f t="shared" si="349"/>
        <v>0</v>
      </c>
    </row>
    <row r="750" spans="1:29" s="58" customFormat="1">
      <c r="AC750" s="62">
        <f t="shared" si="349"/>
        <v>0</v>
      </c>
    </row>
    <row r="751" spans="1:29">
      <c r="AC751" s="62">
        <f t="shared" si="349"/>
        <v>0</v>
      </c>
    </row>
    <row r="752" spans="1:29">
      <c r="AC752" s="62">
        <f t="shared" si="349"/>
        <v>0</v>
      </c>
    </row>
    <row r="753" spans="1:29" ht="15">
      <c r="A753" s="63" t="s">
        <v>208</v>
      </c>
      <c r="AC753" s="62">
        <f t="shared" si="349"/>
        <v>0</v>
      </c>
    </row>
    <row r="754" spans="1:29">
      <c r="F754" s="77"/>
      <c r="AC754" s="62">
        <f t="shared" si="349"/>
        <v>0</v>
      </c>
    </row>
    <row r="755" spans="1:29" ht="15">
      <c r="A755" s="63" t="s">
        <v>1112</v>
      </c>
      <c r="AC755" s="62">
        <f t="shared" si="349"/>
        <v>0</v>
      </c>
    </row>
    <row r="756" spans="1:29" s="58" customFormat="1">
      <c r="AC756" s="62">
        <f t="shared" si="349"/>
        <v>0</v>
      </c>
    </row>
    <row r="757" spans="1:29" s="58" customFormat="1">
      <c r="A757" s="58" t="s">
        <v>134</v>
      </c>
      <c r="F757" s="77">
        <f t="shared" ref="F757:Z757" si="357">F710</f>
        <v>1025624911.9999999</v>
      </c>
      <c r="G757" s="77">
        <f t="shared" si="357"/>
        <v>406296694.18532974</v>
      </c>
      <c r="H757" s="77">
        <f t="shared" si="357"/>
        <v>142781102.05814916</v>
      </c>
      <c r="I757" s="77">
        <f t="shared" si="357"/>
        <v>13774760.415218834</v>
      </c>
      <c r="J757" s="77">
        <f t="shared" si="357"/>
        <v>12215850.313578423</v>
      </c>
      <c r="K757" s="77">
        <f t="shared" si="357"/>
        <v>146589835.50685716</v>
      </c>
      <c r="L757" s="77">
        <f t="shared" si="357"/>
        <v>0</v>
      </c>
      <c r="M757" s="77">
        <f t="shared" si="357"/>
        <v>0</v>
      </c>
      <c r="N757" s="77">
        <f t="shared" si="357"/>
        <v>124617828.87379679</v>
      </c>
      <c r="O757" s="77">
        <f t="shared" si="357"/>
        <v>80679138.353719935</v>
      </c>
      <c r="P757" s="77">
        <f t="shared" si="357"/>
        <v>68827063.551054791</v>
      </c>
      <c r="Q757" s="77">
        <f t="shared" si="357"/>
        <v>6801128.6678373422</v>
      </c>
      <c r="R757" s="77">
        <f t="shared" si="357"/>
        <v>3532250.6956119523</v>
      </c>
      <c r="S757" s="77">
        <f t="shared" si="357"/>
        <v>19001293.165839769</v>
      </c>
      <c r="T757" s="77">
        <f t="shared" si="357"/>
        <v>224349.85278163722</v>
      </c>
      <c r="U757" s="77">
        <f t="shared" si="357"/>
        <v>283616.36022445967</v>
      </c>
      <c r="V757" s="77">
        <f t="shared" si="357"/>
        <v>0</v>
      </c>
      <c r="W757" s="77">
        <f t="shared" si="357"/>
        <v>0</v>
      </c>
      <c r="X757" s="77">
        <f t="shared" si="357"/>
        <v>0</v>
      </c>
      <c r="Y757" s="77">
        <f t="shared" si="357"/>
        <v>0</v>
      </c>
      <c r="Z757" s="77">
        <f t="shared" si="357"/>
        <v>0</v>
      </c>
      <c r="AA757" s="77">
        <f>SUM(G757:Z757)</f>
        <v>1025624912.0000001</v>
      </c>
      <c r="AB757" s="90" t="str">
        <f>IF(ABS(F757-AA757)&lt;0.01,"ok","err")</f>
        <v>ok</v>
      </c>
      <c r="AC757" s="62">
        <f t="shared" si="349"/>
        <v>0</v>
      </c>
    </row>
    <row r="758" spans="1:29" s="58" customFormat="1">
      <c r="F758" s="77"/>
      <c r="G758" s="77"/>
      <c r="H758" s="77"/>
      <c r="I758" s="77"/>
      <c r="J758" s="77"/>
      <c r="K758" s="77"/>
      <c r="L758" s="77"/>
      <c r="M758" s="77"/>
      <c r="N758" s="77"/>
      <c r="O758" s="77"/>
      <c r="P758" s="77"/>
      <c r="Q758" s="77"/>
      <c r="R758" s="77"/>
      <c r="S758" s="77"/>
      <c r="T758" s="77"/>
      <c r="U758" s="77"/>
      <c r="V758" s="77"/>
      <c r="W758" s="77"/>
      <c r="X758" s="77"/>
      <c r="Y758" s="77"/>
      <c r="Z758" s="77"/>
      <c r="AA758" s="77"/>
      <c r="AB758" s="90"/>
      <c r="AC758" s="62">
        <f t="shared" si="349"/>
        <v>0</v>
      </c>
    </row>
    <row r="759" spans="1:29" s="58" customFormat="1">
      <c r="A759" s="58" t="s">
        <v>135</v>
      </c>
      <c r="F759" s="77"/>
      <c r="G759" s="77"/>
      <c r="H759" s="77"/>
      <c r="I759" s="77"/>
      <c r="J759" s="77"/>
      <c r="K759" s="77"/>
      <c r="L759" s="77"/>
      <c r="M759" s="77"/>
      <c r="N759" s="77"/>
      <c r="O759" s="156"/>
      <c r="P759" s="156"/>
      <c r="Q759" s="77"/>
      <c r="R759" s="77"/>
      <c r="S759" s="77"/>
      <c r="T759" s="77"/>
      <c r="U759" s="77"/>
      <c r="V759" s="77"/>
      <c r="W759" s="77"/>
      <c r="X759" s="77"/>
      <c r="Y759" s="77"/>
      <c r="Z759" s="77"/>
      <c r="AA759" s="77"/>
      <c r="AB759" s="90"/>
      <c r="AC759" s="62">
        <f t="shared" si="349"/>
        <v>0</v>
      </c>
    </row>
    <row r="760" spans="1:29" s="58" customFormat="1" ht="14.25" hidden="1" customHeight="1">
      <c r="B760" s="58" t="s">
        <v>1207</v>
      </c>
      <c r="E760" s="58" t="s">
        <v>130</v>
      </c>
      <c r="F760" s="73"/>
      <c r="G760" s="73">
        <f t="shared" ref="G760:P767" si="358">IF(VLOOKUP($E760,$D$6:$AN$1131,3,)=0,0,(VLOOKUP($E760,$D$6:$AN$1131,G$2,)/VLOOKUP($E760,$D$6:$AN$1131,3,))*$F760)</f>
        <v>0</v>
      </c>
      <c r="H760" s="73">
        <f t="shared" si="358"/>
        <v>0</v>
      </c>
      <c r="I760" s="73">
        <f t="shared" si="358"/>
        <v>0</v>
      </c>
      <c r="J760" s="73">
        <f t="shared" si="358"/>
        <v>0</v>
      </c>
      <c r="K760" s="73">
        <f t="shared" si="358"/>
        <v>0</v>
      </c>
      <c r="L760" s="73">
        <f t="shared" si="358"/>
        <v>0</v>
      </c>
      <c r="M760" s="73">
        <f t="shared" si="358"/>
        <v>0</v>
      </c>
      <c r="N760" s="73">
        <f t="shared" si="358"/>
        <v>0</v>
      </c>
      <c r="O760" s="73">
        <f t="shared" si="358"/>
        <v>0</v>
      </c>
      <c r="P760" s="73">
        <f t="shared" si="358"/>
        <v>0</v>
      </c>
      <c r="Q760" s="73">
        <f t="shared" ref="Q760:Z767" si="359">IF(VLOOKUP($E760,$D$6:$AN$1131,3,)=0,0,(VLOOKUP($E760,$D$6:$AN$1131,Q$2,)/VLOOKUP($E760,$D$6:$AN$1131,3,))*$F760)</f>
        <v>0</v>
      </c>
      <c r="R760" s="73">
        <f t="shared" si="359"/>
        <v>0</v>
      </c>
      <c r="S760" s="73">
        <f t="shared" si="359"/>
        <v>0</v>
      </c>
      <c r="T760" s="73">
        <f t="shared" si="359"/>
        <v>0</v>
      </c>
      <c r="U760" s="73">
        <f t="shared" si="359"/>
        <v>0</v>
      </c>
      <c r="V760" s="73">
        <f t="shared" si="359"/>
        <v>0</v>
      </c>
      <c r="W760" s="73">
        <f t="shared" si="359"/>
        <v>0</v>
      </c>
      <c r="X760" s="73">
        <f t="shared" si="359"/>
        <v>0</v>
      </c>
      <c r="Y760" s="73">
        <f t="shared" si="359"/>
        <v>0</v>
      </c>
      <c r="Z760" s="73">
        <f t="shared" si="359"/>
        <v>0</v>
      </c>
      <c r="AA760" s="77">
        <f t="shared" ref="AA760:AA768" si="360">SUM(G760:Z760)</f>
        <v>0</v>
      </c>
      <c r="AB760" s="90" t="str">
        <f t="shared" ref="AB760:AB768" si="361">IF(ABS(F760-AA760)&lt;0.01,"ok","err")</f>
        <v>ok</v>
      </c>
      <c r="AC760" s="62">
        <f t="shared" si="349"/>
        <v>0</v>
      </c>
    </row>
    <row r="761" spans="1:29" s="58" customFormat="1" ht="14.25" hidden="1" customHeight="1">
      <c r="B761" s="58" t="s">
        <v>1250</v>
      </c>
      <c r="E761" s="58" t="s">
        <v>130</v>
      </c>
      <c r="F761" s="76"/>
      <c r="G761" s="76">
        <f t="shared" si="358"/>
        <v>0</v>
      </c>
      <c r="H761" s="76">
        <f t="shared" si="358"/>
        <v>0</v>
      </c>
      <c r="I761" s="76">
        <f t="shared" si="358"/>
        <v>0</v>
      </c>
      <c r="J761" s="76">
        <f t="shared" si="358"/>
        <v>0</v>
      </c>
      <c r="K761" s="76">
        <f t="shared" si="358"/>
        <v>0</v>
      </c>
      <c r="L761" s="76">
        <f t="shared" si="358"/>
        <v>0</v>
      </c>
      <c r="M761" s="76">
        <f t="shared" si="358"/>
        <v>0</v>
      </c>
      <c r="N761" s="76">
        <f t="shared" si="358"/>
        <v>0</v>
      </c>
      <c r="O761" s="76">
        <f t="shared" si="358"/>
        <v>0</v>
      </c>
      <c r="P761" s="76">
        <f t="shared" si="358"/>
        <v>0</v>
      </c>
      <c r="Q761" s="76">
        <f t="shared" si="359"/>
        <v>0</v>
      </c>
      <c r="R761" s="76">
        <f t="shared" si="359"/>
        <v>0</v>
      </c>
      <c r="S761" s="76">
        <f t="shared" si="359"/>
        <v>0</v>
      </c>
      <c r="T761" s="76">
        <f t="shared" si="359"/>
        <v>0</v>
      </c>
      <c r="U761" s="76">
        <f t="shared" si="359"/>
        <v>0</v>
      </c>
      <c r="V761" s="76">
        <f t="shared" si="359"/>
        <v>0</v>
      </c>
      <c r="W761" s="76">
        <f t="shared" si="359"/>
        <v>0</v>
      </c>
      <c r="X761" s="76">
        <f t="shared" si="359"/>
        <v>0</v>
      </c>
      <c r="Y761" s="76">
        <f t="shared" si="359"/>
        <v>0</v>
      </c>
      <c r="Z761" s="76">
        <f t="shared" si="359"/>
        <v>0</v>
      </c>
      <c r="AA761" s="76">
        <f>SUM(G761:Z761)</f>
        <v>0</v>
      </c>
      <c r="AB761" s="90" t="str">
        <f t="shared" si="361"/>
        <v>ok</v>
      </c>
      <c r="AC761" s="62">
        <f t="shared" si="349"/>
        <v>0</v>
      </c>
    </row>
    <row r="762" spans="1:29" s="58" customFormat="1" ht="14.25" hidden="1" customHeight="1">
      <c r="B762" s="58" t="s">
        <v>687</v>
      </c>
      <c r="E762" s="58" t="s">
        <v>930</v>
      </c>
      <c r="F762" s="76"/>
      <c r="G762" s="76">
        <f t="shared" si="358"/>
        <v>0</v>
      </c>
      <c r="H762" s="76">
        <f t="shared" si="358"/>
        <v>0</v>
      </c>
      <c r="I762" s="76">
        <f t="shared" si="358"/>
        <v>0</v>
      </c>
      <c r="J762" s="76">
        <f t="shared" si="358"/>
        <v>0</v>
      </c>
      <c r="K762" s="76">
        <f t="shared" si="358"/>
        <v>0</v>
      </c>
      <c r="L762" s="76">
        <f t="shared" si="358"/>
        <v>0</v>
      </c>
      <c r="M762" s="76">
        <f t="shared" si="358"/>
        <v>0</v>
      </c>
      <c r="N762" s="76">
        <f t="shared" si="358"/>
        <v>0</v>
      </c>
      <c r="O762" s="76">
        <f t="shared" si="358"/>
        <v>0</v>
      </c>
      <c r="P762" s="76">
        <f t="shared" si="358"/>
        <v>0</v>
      </c>
      <c r="Q762" s="76">
        <f t="shared" si="359"/>
        <v>0</v>
      </c>
      <c r="R762" s="76">
        <f t="shared" si="359"/>
        <v>0</v>
      </c>
      <c r="S762" s="76">
        <f t="shared" si="359"/>
        <v>0</v>
      </c>
      <c r="T762" s="76">
        <f t="shared" si="359"/>
        <v>0</v>
      </c>
      <c r="U762" s="76">
        <f t="shared" si="359"/>
        <v>0</v>
      </c>
      <c r="V762" s="76">
        <f t="shared" si="359"/>
        <v>0</v>
      </c>
      <c r="W762" s="76">
        <f t="shared" si="359"/>
        <v>0</v>
      </c>
      <c r="X762" s="76">
        <f t="shared" si="359"/>
        <v>0</v>
      </c>
      <c r="Y762" s="76">
        <f t="shared" si="359"/>
        <v>0</v>
      </c>
      <c r="Z762" s="76">
        <f t="shared" si="359"/>
        <v>0</v>
      </c>
      <c r="AA762" s="76">
        <f t="shared" si="360"/>
        <v>0</v>
      </c>
      <c r="AB762" s="90" t="str">
        <f t="shared" si="361"/>
        <v>ok</v>
      </c>
      <c r="AC762" s="62">
        <f t="shared" si="349"/>
        <v>0</v>
      </c>
    </row>
    <row r="763" spans="1:29" s="58" customFormat="1" ht="14.25" hidden="1" customHeight="1">
      <c r="B763" s="58" t="s">
        <v>1208</v>
      </c>
      <c r="D763" s="58" t="s">
        <v>875</v>
      </c>
      <c r="E763" s="58" t="s">
        <v>1193</v>
      </c>
      <c r="F763" s="76"/>
      <c r="G763" s="76">
        <f t="shared" si="358"/>
        <v>0</v>
      </c>
      <c r="H763" s="76">
        <f t="shared" si="358"/>
        <v>0</v>
      </c>
      <c r="I763" s="76">
        <f t="shared" si="358"/>
        <v>0</v>
      </c>
      <c r="J763" s="76">
        <f t="shared" si="358"/>
        <v>0</v>
      </c>
      <c r="K763" s="76">
        <f t="shared" si="358"/>
        <v>0</v>
      </c>
      <c r="L763" s="76">
        <f t="shared" si="358"/>
        <v>0</v>
      </c>
      <c r="M763" s="76">
        <f t="shared" si="358"/>
        <v>0</v>
      </c>
      <c r="N763" s="76">
        <f t="shared" si="358"/>
        <v>0</v>
      </c>
      <c r="O763" s="76">
        <f t="shared" si="358"/>
        <v>0</v>
      </c>
      <c r="P763" s="76">
        <f t="shared" si="358"/>
        <v>0</v>
      </c>
      <c r="Q763" s="76">
        <f t="shared" si="359"/>
        <v>0</v>
      </c>
      <c r="R763" s="76">
        <f t="shared" si="359"/>
        <v>0</v>
      </c>
      <c r="S763" s="76">
        <f t="shared" si="359"/>
        <v>0</v>
      </c>
      <c r="T763" s="76">
        <f t="shared" si="359"/>
        <v>0</v>
      </c>
      <c r="U763" s="76">
        <f t="shared" si="359"/>
        <v>0</v>
      </c>
      <c r="V763" s="76">
        <f t="shared" si="359"/>
        <v>0</v>
      </c>
      <c r="W763" s="76">
        <f t="shared" si="359"/>
        <v>0</v>
      </c>
      <c r="X763" s="76">
        <f t="shared" si="359"/>
        <v>0</v>
      </c>
      <c r="Y763" s="76">
        <f t="shared" si="359"/>
        <v>0</v>
      </c>
      <c r="Z763" s="76">
        <f t="shared" si="359"/>
        <v>0</v>
      </c>
      <c r="AA763" s="76">
        <f t="shared" si="360"/>
        <v>0</v>
      </c>
      <c r="AB763" s="90" t="str">
        <f t="shared" si="361"/>
        <v>ok</v>
      </c>
      <c r="AC763" s="62">
        <f t="shared" si="349"/>
        <v>0</v>
      </c>
    </row>
    <row r="764" spans="1:29" s="58" customFormat="1" ht="14.25" hidden="1" customHeight="1">
      <c r="B764" s="58" t="s">
        <v>1249</v>
      </c>
      <c r="E764" s="58" t="s">
        <v>1193</v>
      </c>
      <c r="F764" s="76"/>
      <c r="G764" s="76">
        <f t="shared" si="358"/>
        <v>0</v>
      </c>
      <c r="H764" s="76">
        <f t="shared" si="358"/>
        <v>0</v>
      </c>
      <c r="I764" s="76">
        <f t="shared" si="358"/>
        <v>0</v>
      </c>
      <c r="J764" s="76">
        <f t="shared" si="358"/>
        <v>0</v>
      </c>
      <c r="K764" s="76">
        <f t="shared" si="358"/>
        <v>0</v>
      </c>
      <c r="L764" s="76">
        <f t="shared" si="358"/>
        <v>0</v>
      </c>
      <c r="M764" s="76">
        <f t="shared" si="358"/>
        <v>0</v>
      </c>
      <c r="N764" s="76">
        <f t="shared" si="358"/>
        <v>0</v>
      </c>
      <c r="O764" s="76">
        <f t="shared" si="358"/>
        <v>0</v>
      </c>
      <c r="P764" s="76">
        <f t="shared" si="358"/>
        <v>0</v>
      </c>
      <c r="Q764" s="76">
        <f t="shared" si="359"/>
        <v>0</v>
      </c>
      <c r="R764" s="76">
        <f t="shared" si="359"/>
        <v>0</v>
      </c>
      <c r="S764" s="76">
        <f t="shared" si="359"/>
        <v>0</v>
      </c>
      <c r="T764" s="76">
        <f t="shared" si="359"/>
        <v>0</v>
      </c>
      <c r="U764" s="76">
        <f t="shared" si="359"/>
        <v>0</v>
      </c>
      <c r="V764" s="76">
        <f t="shared" si="359"/>
        <v>0</v>
      </c>
      <c r="W764" s="76">
        <f t="shared" si="359"/>
        <v>0</v>
      </c>
      <c r="X764" s="76">
        <f t="shared" si="359"/>
        <v>0</v>
      </c>
      <c r="Y764" s="76">
        <f t="shared" si="359"/>
        <v>0</v>
      </c>
      <c r="Z764" s="76">
        <f t="shared" si="359"/>
        <v>0</v>
      </c>
      <c r="AA764" s="76">
        <f>SUM(G764:Z764)</f>
        <v>0</v>
      </c>
      <c r="AB764" s="90" t="str">
        <f>IF(ABS(F764-AA764)&lt;0.01,"ok","err")</f>
        <v>ok</v>
      </c>
      <c r="AC764" s="62">
        <f t="shared" si="349"/>
        <v>0</v>
      </c>
    </row>
    <row r="765" spans="1:29" s="58" customFormat="1" ht="14.25" hidden="1" customHeight="1">
      <c r="B765" s="58" t="s">
        <v>1209</v>
      </c>
      <c r="E765" s="58" t="s">
        <v>693</v>
      </c>
      <c r="F765" s="76">
        <v>0</v>
      </c>
      <c r="G765" s="76">
        <f t="shared" si="358"/>
        <v>0</v>
      </c>
      <c r="H765" s="76">
        <f t="shared" si="358"/>
        <v>0</v>
      </c>
      <c r="I765" s="76">
        <f t="shared" si="358"/>
        <v>0</v>
      </c>
      <c r="J765" s="76">
        <f t="shared" si="358"/>
        <v>0</v>
      </c>
      <c r="K765" s="76">
        <f t="shared" si="358"/>
        <v>0</v>
      </c>
      <c r="L765" s="76">
        <f t="shared" si="358"/>
        <v>0</v>
      </c>
      <c r="M765" s="76">
        <f t="shared" si="358"/>
        <v>0</v>
      </c>
      <c r="N765" s="76">
        <f t="shared" si="358"/>
        <v>0</v>
      </c>
      <c r="O765" s="76">
        <f t="shared" si="358"/>
        <v>0</v>
      </c>
      <c r="P765" s="76">
        <f t="shared" si="358"/>
        <v>0</v>
      </c>
      <c r="Q765" s="76">
        <f t="shared" si="359"/>
        <v>0</v>
      </c>
      <c r="R765" s="76">
        <f t="shared" si="359"/>
        <v>0</v>
      </c>
      <c r="S765" s="76">
        <f t="shared" si="359"/>
        <v>0</v>
      </c>
      <c r="T765" s="76">
        <f t="shared" si="359"/>
        <v>0</v>
      </c>
      <c r="U765" s="76">
        <f t="shared" si="359"/>
        <v>0</v>
      </c>
      <c r="V765" s="76">
        <f t="shared" si="359"/>
        <v>0</v>
      </c>
      <c r="W765" s="76">
        <f t="shared" si="359"/>
        <v>0</v>
      </c>
      <c r="X765" s="76">
        <f t="shared" si="359"/>
        <v>0</v>
      </c>
      <c r="Y765" s="76">
        <f t="shared" si="359"/>
        <v>0</v>
      </c>
      <c r="Z765" s="76">
        <f t="shared" si="359"/>
        <v>0</v>
      </c>
      <c r="AA765" s="76">
        <f t="shared" si="360"/>
        <v>0</v>
      </c>
      <c r="AB765" s="90" t="str">
        <f t="shared" si="361"/>
        <v>ok</v>
      </c>
      <c r="AC765" s="62">
        <f t="shared" si="349"/>
        <v>0</v>
      </c>
    </row>
    <row r="766" spans="1:29" s="58" customFormat="1" ht="14.25" hidden="1" customHeight="1">
      <c r="B766" s="58" t="s">
        <v>841</v>
      </c>
      <c r="D766" s="58" t="s">
        <v>876</v>
      </c>
      <c r="E766" s="58" t="s">
        <v>1194</v>
      </c>
      <c r="F766" s="76"/>
      <c r="G766" s="76">
        <f t="shared" si="358"/>
        <v>0</v>
      </c>
      <c r="H766" s="76">
        <f t="shared" si="358"/>
        <v>0</v>
      </c>
      <c r="I766" s="76">
        <f t="shared" si="358"/>
        <v>0</v>
      </c>
      <c r="J766" s="76">
        <f t="shared" si="358"/>
        <v>0</v>
      </c>
      <c r="K766" s="76">
        <f t="shared" si="358"/>
        <v>0</v>
      </c>
      <c r="L766" s="76">
        <f t="shared" si="358"/>
        <v>0</v>
      </c>
      <c r="M766" s="76">
        <f t="shared" si="358"/>
        <v>0</v>
      </c>
      <c r="N766" s="76">
        <f t="shared" si="358"/>
        <v>0</v>
      </c>
      <c r="O766" s="76">
        <f t="shared" si="358"/>
        <v>0</v>
      </c>
      <c r="P766" s="76">
        <f t="shared" si="358"/>
        <v>0</v>
      </c>
      <c r="Q766" s="76">
        <f t="shared" si="359"/>
        <v>0</v>
      </c>
      <c r="R766" s="76">
        <f t="shared" si="359"/>
        <v>0</v>
      </c>
      <c r="S766" s="76">
        <f t="shared" si="359"/>
        <v>0</v>
      </c>
      <c r="T766" s="76">
        <f t="shared" si="359"/>
        <v>0</v>
      </c>
      <c r="U766" s="76">
        <f t="shared" si="359"/>
        <v>0</v>
      </c>
      <c r="V766" s="76">
        <f t="shared" si="359"/>
        <v>0</v>
      </c>
      <c r="W766" s="76">
        <f t="shared" si="359"/>
        <v>0</v>
      </c>
      <c r="X766" s="76">
        <f t="shared" si="359"/>
        <v>0</v>
      </c>
      <c r="Y766" s="76">
        <f t="shared" si="359"/>
        <v>0</v>
      </c>
      <c r="Z766" s="76">
        <f t="shared" si="359"/>
        <v>0</v>
      </c>
      <c r="AA766" s="76">
        <f t="shared" si="360"/>
        <v>0</v>
      </c>
      <c r="AB766" s="90" t="str">
        <f t="shared" si="361"/>
        <v>ok</v>
      </c>
      <c r="AC766" s="62">
        <f t="shared" si="349"/>
        <v>0</v>
      </c>
    </row>
    <row r="767" spans="1:29" s="58" customFormat="1">
      <c r="B767" s="58" t="s">
        <v>1210</v>
      </c>
      <c r="E767" s="58" t="s">
        <v>693</v>
      </c>
      <c r="F767" s="76">
        <v>-8423259.5387509596</v>
      </c>
      <c r="G767" s="76">
        <f t="shared" si="358"/>
        <v>-3297836.5637638657</v>
      </c>
      <c r="H767" s="76">
        <f t="shared" si="358"/>
        <v>-1848541.9147539535</v>
      </c>
      <c r="I767" s="76">
        <f t="shared" si="358"/>
        <v>-34883.19690107715</v>
      </c>
      <c r="J767" s="76">
        <f t="shared" si="358"/>
        <v>-80618.546479590106</v>
      </c>
      <c r="K767" s="76">
        <f t="shared" si="358"/>
        <v>-968228.66715242562</v>
      </c>
      <c r="L767" s="76">
        <f t="shared" si="358"/>
        <v>0</v>
      </c>
      <c r="M767" s="76">
        <f t="shared" si="358"/>
        <v>0</v>
      </c>
      <c r="N767" s="76">
        <f t="shared" si="358"/>
        <v>-833193.57320102572</v>
      </c>
      <c r="O767" s="76">
        <f t="shared" si="358"/>
        <v>-537531.57060345705</v>
      </c>
      <c r="P767" s="76">
        <f t="shared" si="358"/>
        <v>-461699.26012290485</v>
      </c>
      <c r="Q767" s="76">
        <f t="shared" si="359"/>
        <v>-42712.387941544512</v>
      </c>
      <c r="R767" s="76">
        <f t="shared" si="359"/>
        <v>-23116.949883436577</v>
      </c>
      <c r="S767" s="76">
        <f t="shared" si="359"/>
        <v>-290133.08100865397</v>
      </c>
      <c r="T767" s="76">
        <f t="shared" si="359"/>
        <v>-2398.9515506920206</v>
      </c>
      <c r="U767" s="76">
        <f t="shared" si="359"/>
        <v>-2364.8753883329678</v>
      </c>
      <c r="V767" s="76">
        <f t="shared" si="359"/>
        <v>0</v>
      </c>
      <c r="W767" s="76">
        <f t="shared" si="359"/>
        <v>0</v>
      </c>
      <c r="X767" s="76">
        <f t="shared" si="359"/>
        <v>0</v>
      </c>
      <c r="Y767" s="76">
        <f t="shared" si="359"/>
        <v>0</v>
      </c>
      <c r="Z767" s="76">
        <f t="shared" si="359"/>
        <v>0</v>
      </c>
      <c r="AA767" s="76">
        <f t="shared" si="360"/>
        <v>-8423259.5387509614</v>
      </c>
      <c r="AB767" s="90" t="str">
        <f t="shared" si="361"/>
        <v>ok</v>
      </c>
      <c r="AC767" s="62">
        <f t="shared" si="349"/>
        <v>0</v>
      </c>
    </row>
    <row r="768" spans="1:29" s="58" customFormat="1">
      <c r="B768" s="58" t="s">
        <v>1276</v>
      </c>
      <c r="F768" s="76">
        <v>0</v>
      </c>
      <c r="G768" s="76"/>
      <c r="H768" s="76"/>
      <c r="I768" s="76"/>
      <c r="J768" s="76"/>
      <c r="K768" s="76"/>
      <c r="L768" s="76"/>
      <c r="M768" s="76"/>
      <c r="N768" s="76"/>
      <c r="O768" s="76">
        <v>0</v>
      </c>
      <c r="P768" s="76"/>
      <c r="Q768" s="76">
        <v>0</v>
      </c>
      <c r="R768" s="76"/>
      <c r="S768" s="76"/>
      <c r="T768" s="76"/>
      <c r="U768" s="76"/>
      <c r="V768" s="76"/>
      <c r="W768" s="76"/>
      <c r="X768" s="76"/>
      <c r="Y768" s="76"/>
      <c r="Z768" s="76"/>
      <c r="AA768" s="76">
        <f t="shared" si="360"/>
        <v>0</v>
      </c>
      <c r="AB768" s="90" t="str">
        <f t="shared" si="361"/>
        <v>ok</v>
      </c>
      <c r="AC768" s="62">
        <f t="shared" si="349"/>
        <v>0</v>
      </c>
    </row>
    <row r="769" spans="1:29" s="58" customFormat="1">
      <c r="E769" s="109"/>
      <c r="F769" s="77"/>
      <c r="G769" s="77"/>
      <c r="AC769" s="62">
        <f t="shared" si="349"/>
        <v>0</v>
      </c>
    </row>
    <row r="770" spans="1:29" s="58" customFormat="1">
      <c r="A770" s="58" t="s">
        <v>136</v>
      </c>
      <c r="E770" s="109"/>
      <c r="F770" s="77">
        <f t="shared" ref="F770:Z770" si="362">SUM(F757:F768)</f>
        <v>1017201652.4612489</v>
      </c>
      <c r="G770" s="77">
        <f t="shared" si="362"/>
        <v>402998857.62156588</v>
      </c>
      <c r="H770" s="77">
        <f t="shared" si="362"/>
        <v>140932560.14339522</v>
      </c>
      <c r="I770" s="77">
        <f t="shared" si="362"/>
        <v>13739877.218317756</v>
      </c>
      <c r="J770" s="77">
        <f t="shared" si="362"/>
        <v>12135231.767098833</v>
      </c>
      <c r="K770" s="77">
        <f t="shared" si="362"/>
        <v>145621606.83970472</v>
      </c>
      <c r="L770" s="77">
        <f t="shared" si="362"/>
        <v>0</v>
      </c>
      <c r="M770" s="77">
        <f t="shared" si="362"/>
        <v>0</v>
      </c>
      <c r="N770" s="77">
        <f t="shared" si="362"/>
        <v>123784635.30059576</v>
      </c>
      <c r="O770" s="77">
        <f t="shared" si="362"/>
        <v>80141606.783116475</v>
      </c>
      <c r="P770" s="77">
        <f t="shared" si="362"/>
        <v>68365364.29093188</v>
      </c>
      <c r="Q770" s="77">
        <f t="shared" si="362"/>
        <v>6758416.2798957974</v>
      </c>
      <c r="R770" s="77">
        <f t="shared" si="362"/>
        <v>3509133.7457285156</v>
      </c>
      <c r="S770" s="77">
        <f t="shared" si="362"/>
        <v>18711160.084831115</v>
      </c>
      <c r="T770" s="77">
        <f t="shared" si="362"/>
        <v>221950.90123094519</v>
      </c>
      <c r="U770" s="77">
        <f t="shared" si="362"/>
        <v>281251.48483612668</v>
      </c>
      <c r="V770" s="77">
        <f t="shared" si="362"/>
        <v>0</v>
      </c>
      <c r="W770" s="77">
        <f t="shared" si="362"/>
        <v>0</v>
      </c>
      <c r="X770" s="77">
        <f t="shared" si="362"/>
        <v>0</v>
      </c>
      <c r="Y770" s="77">
        <f t="shared" si="362"/>
        <v>0</v>
      </c>
      <c r="Z770" s="77">
        <f t="shared" si="362"/>
        <v>0</v>
      </c>
      <c r="AA770" s="77">
        <f>SUM(G770:Z770)</f>
        <v>1017201652.4612489</v>
      </c>
      <c r="AB770" s="90" t="str">
        <f>IF(ABS(F770-AA770)&lt;0.01,"ok","err")</f>
        <v>ok</v>
      </c>
      <c r="AC770" s="62">
        <f t="shared" si="349"/>
        <v>0</v>
      </c>
    </row>
    <row r="771" spans="1:29" s="58" customFormat="1" ht="16.5" customHeight="1">
      <c r="E771" s="77"/>
      <c r="AC771" s="62">
        <f t="shared" si="349"/>
        <v>0</v>
      </c>
    </row>
    <row r="772" spans="1:29" s="58" customFormat="1" ht="15">
      <c r="A772" s="63" t="s">
        <v>1116</v>
      </c>
      <c r="F772" s="77"/>
      <c r="AC772" s="62">
        <f t="shared" si="349"/>
        <v>0</v>
      </c>
    </row>
    <row r="773" spans="1:29" s="58" customFormat="1">
      <c r="AC773" s="62">
        <f t="shared" si="349"/>
        <v>0</v>
      </c>
    </row>
    <row r="774" spans="1:29">
      <c r="A774" s="66" t="s">
        <v>1117</v>
      </c>
      <c r="F774" s="77">
        <f t="shared" ref="F774:AA774" si="363">F233</f>
        <v>685621902.81823468</v>
      </c>
      <c r="G774" s="77">
        <f t="shared" si="363"/>
        <v>293487894.43330032</v>
      </c>
      <c r="H774" s="77">
        <f t="shared" si="363"/>
        <v>83910608.178431645</v>
      </c>
      <c r="I774" s="77">
        <f t="shared" si="363"/>
        <v>6861489.0780213326</v>
      </c>
      <c r="J774" s="77">
        <f t="shared" si="363"/>
        <v>8319394.1911456613</v>
      </c>
      <c r="K774" s="77">
        <f t="shared" si="363"/>
        <v>91135114.806695938</v>
      </c>
      <c r="L774" s="77">
        <f t="shared" si="363"/>
        <v>0</v>
      </c>
      <c r="M774" s="77">
        <f t="shared" si="363"/>
        <v>0</v>
      </c>
      <c r="N774" s="77">
        <f t="shared" si="363"/>
        <v>90477952.028844476</v>
      </c>
      <c r="O774" s="77">
        <f t="shared" si="363"/>
        <v>43046667.438506037</v>
      </c>
      <c r="P774" s="77">
        <f t="shared" si="363"/>
        <v>52826333.567979336</v>
      </c>
      <c r="Q774" s="77">
        <f t="shared" si="363"/>
        <v>5435234.8638723753</v>
      </c>
      <c r="R774" s="77">
        <f t="shared" si="363"/>
        <v>2798128.4405519343</v>
      </c>
      <c r="S774" s="77">
        <f t="shared" si="363"/>
        <v>6980697.4913578574</v>
      </c>
      <c r="T774" s="77">
        <f t="shared" si="363"/>
        <v>154702.599485171</v>
      </c>
      <c r="U774" s="77">
        <f t="shared" si="363"/>
        <v>187685.70004278672</v>
      </c>
      <c r="V774" s="77">
        <f t="shared" si="363"/>
        <v>0</v>
      </c>
      <c r="W774" s="77">
        <f t="shared" si="363"/>
        <v>0</v>
      </c>
      <c r="X774" s="62">
        <f t="shared" si="363"/>
        <v>0</v>
      </c>
      <c r="Y774" s="62">
        <f t="shared" si="363"/>
        <v>0</v>
      </c>
      <c r="Z774" s="62">
        <f t="shared" si="363"/>
        <v>0</v>
      </c>
      <c r="AA774" s="62">
        <f t="shared" si="363"/>
        <v>685621902.8182348</v>
      </c>
      <c r="AB774" s="56" t="str">
        <f t="shared" ref="AB774:AB785" si="364">IF(ABS(F774-AA774)&lt;0.01,"ok","err")</f>
        <v>ok</v>
      </c>
      <c r="AC774" s="62">
        <f t="shared" si="349"/>
        <v>0</v>
      </c>
    </row>
    <row r="775" spans="1:29">
      <c r="A775" s="66" t="s">
        <v>1118</v>
      </c>
      <c r="F775" s="76">
        <f t="shared" ref="F775:AA775" si="365">F347</f>
        <v>138842526.50563762</v>
      </c>
      <c r="G775" s="76">
        <f t="shared" si="365"/>
        <v>71673667.956508681</v>
      </c>
      <c r="H775" s="76">
        <f t="shared" si="365"/>
        <v>16120518.139783762</v>
      </c>
      <c r="I775" s="76">
        <f t="shared" si="365"/>
        <v>1245519.5748480279</v>
      </c>
      <c r="J775" s="76">
        <f t="shared" si="365"/>
        <v>1265471.3130744051</v>
      </c>
      <c r="K775" s="76">
        <f t="shared" si="365"/>
        <v>14924347.538634675</v>
      </c>
      <c r="L775" s="76">
        <f t="shared" si="365"/>
        <v>0</v>
      </c>
      <c r="M775" s="76">
        <f t="shared" si="365"/>
        <v>0</v>
      </c>
      <c r="N775" s="76">
        <f t="shared" si="365"/>
        <v>13152588.539079005</v>
      </c>
      <c r="O775" s="76">
        <f t="shared" si="365"/>
        <v>8406033.2648344189</v>
      </c>
      <c r="P775" s="76">
        <f t="shared" si="365"/>
        <v>6535570.0129858684</v>
      </c>
      <c r="Q775" s="76">
        <f t="shared" si="365"/>
        <v>842161.92288918642</v>
      </c>
      <c r="R775" s="76">
        <f t="shared" si="365"/>
        <v>381814.57399864419</v>
      </c>
      <c r="S775" s="76">
        <f t="shared" si="365"/>
        <v>4262475.4921343345</v>
      </c>
      <c r="T775" s="76">
        <f t="shared" si="365"/>
        <v>9459.4212991253116</v>
      </c>
      <c r="U775" s="76">
        <f t="shared" si="365"/>
        <v>22898.7555675494</v>
      </c>
      <c r="V775" s="76">
        <f t="shared" si="365"/>
        <v>0</v>
      </c>
      <c r="W775" s="76">
        <f t="shared" si="365"/>
        <v>0</v>
      </c>
      <c r="X775" s="61">
        <f t="shared" si="365"/>
        <v>0</v>
      </c>
      <c r="Y775" s="61">
        <f t="shared" si="365"/>
        <v>0</v>
      </c>
      <c r="Z775" s="61">
        <f t="shared" si="365"/>
        <v>0</v>
      </c>
      <c r="AA775" s="61">
        <f t="shared" si="365"/>
        <v>138842526.50563768</v>
      </c>
      <c r="AB775" s="56" t="str">
        <f t="shared" si="364"/>
        <v>ok</v>
      </c>
      <c r="AC775" s="62">
        <f t="shared" si="349"/>
        <v>0</v>
      </c>
    </row>
    <row r="776" spans="1:29" hidden="1">
      <c r="A776" s="108" t="s">
        <v>281</v>
      </c>
      <c r="F776" s="76">
        <f t="shared" ref="F776:Z776" si="366">F715</f>
        <v>0</v>
      </c>
      <c r="G776" s="76">
        <f t="shared" si="366"/>
        <v>0</v>
      </c>
      <c r="H776" s="76">
        <f t="shared" si="366"/>
        <v>0</v>
      </c>
      <c r="I776" s="76">
        <f t="shared" si="366"/>
        <v>0</v>
      </c>
      <c r="J776" s="76">
        <f t="shared" si="366"/>
        <v>0</v>
      </c>
      <c r="K776" s="76">
        <f t="shared" si="366"/>
        <v>0</v>
      </c>
      <c r="L776" s="76">
        <f t="shared" si="366"/>
        <v>0</v>
      </c>
      <c r="M776" s="76">
        <f t="shared" si="366"/>
        <v>0</v>
      </c>
      <c r="N776" s="76">
        <f t="shared" si="366"/>
        <v>0</v>
      </c>
      <c r="O776" s="76">
        <f t="shared" si="366"/>
        <v>0</v>
      </c>
      <c r="P776" s="76">
        <f t="shared" si="366"/>
        <v>0</v>
      </c>
      <c r="Q776" s="76">
        <f t="shared" si="366"/>
        <v>0</v>
      </c>
      <c r="R776" s="76">
        <f t="shared" si="366"/>
        <v>0</v>
      </c>
      <c r="S776" s="76">
        <f t="shared" si="366"/>
        <v>0</v>
      </c>
      <c r="T776" s="76">
        <f t="shared" si="366"/>
        <v>0</v>
      </c>
      <c r="U776" s="76">
        <f t="shared" si="366"/>
        <v>0</v>
      </c>
      <c r="V776" s="76">
        <f t="shared" si="366"/>
        <v>0</v>
      </c>
      <c r="W776" s="76">
        <f t="shared" si="366"/>
        <v>0</v>
      </c>
      <c r="X776" s="61">
        <f t="shared" si="366"/>
        <v>0</v>
      </c>
      <c r="Y776" s="61">
        <f t="shared" si="366"/>
        <v>0</v>
      </c>
      <c r="Z776" s="61">
        <f t="shared" si="366"/>
        <v>0</v>
      </c>
      <c r="AA776" s="61">
        <f t="shared" ref="AA776:AA781" si="367">SUM(G776:Z776)</f>
        <v>0</v>
      </c>
      <c r="AB776" s="56" t="str">
        <f t="shared" si="364"/>
        <v>ok</v>
      </c>
      <c r="AC776" s="62">
        <f t="shared" si="349"/>
        <v>0</v>
      </c>
    </row>
    <row r="777" spans="1:29" hidden="1">
      <c r="A777" s="66" t="s">
        <v>804</v>
      </c>
      <c r="F777" s="76">
        <f t="shared" ref="F777:Z777" si="368">F716</f>
        <v>0</v>
      </c>
      <c r="G777" s="76">
        <f t="shared" si="368"/>
        <v>0</v>
      </c>
      <c r="H777" s="76">
        <f t="shared" si="368"/>
        <v>0</v>
      </c>
      <c r="I777" s="76">
        <f t="shared" si="368"/>
        <v>0</v>
      </c>
      <c r="J777" s="76">
        <f t="shared" si="368"/>
        <v>0</v>
      </c>
      <c r="K777" s="76">
        <f t="shared" si="368"/>
        <v>0</v>
      </c>
      <c r="L777" s="76">
        <f t="shared" si="368"/>
        <v>0</v>
      </c>
      <c r="M777" s="76">
        <f t="shared" si="368"/>
        <v>0</v>
      </c>
      <c r="N777" s="76">
        <f t="shared" si="368"/>
        <v>0</v>
      </c>
      <c r="O777" s="76">
        <f t="shared" si="368"/>
        <v>0</v>
      </c>
      <c r="P777" s="76">
        <f t="shared" si="368"/>
        <v>0</v>
      </c>
      <c r="Q777" s="76">
        <f t="shared" si="368"/>
        <v>0</v>
      </c>
      <c r="R777" s="76">
        <f t="shared" si="368"/>
        <v>0</v>
      </c>
      <c r="S777" s="76">
        <f t="shared" si="368"/>
        <v>0</v>
      </c>
      <c r="T777" s="76">
        <f t="shared" si="368"/>
        <v>0</v>
      </c>
      <c r="U777" s="76">
        <f t="shared" si="368"/>
        <v>0</v>
      </c>
      <c r="V777" s="76">
        <f t="shared" si="368"/>
        <v>0</v>
      </c>
      <c r="W777" s="76">
        <f t="shared" si="368"/>
        <v>0</v>
      </c>
      <c r="X777" s="61">
        <f t="shared" si="368"/>
        <v>0</v>
      </c>
      <c r="Y777" s="61">
        <f t="shared" si="368"/>
        <v>0</v>
      </c>
      <c r="Z777" s="61">
        <f t="shared" si="368"/>
        <v>0</v>
      </c>
      <c r="AA777" s="61">
        <f t="shared" si="367"/>
        <v>0</v>
      </c>
      <c r="AB777" s="56" t="str">
        <f t="shared" si="364"/>
        <v>ok</v>
      </c>
      <c r="AC777" s="62">
        <f t="shared" si="349"/>
        <v>0</v>
      </c>
    </row>
    <row r="778" spans="1:29" hidden="1">
      <c r="A778" s="58" t="s">
        <v>1169</v>
      </c>
      <c r="F778" s="76">
        <f t="shared" ref="F778:Z778" si="369">F717</f>
        <v>0</v>
      </c>
      <c r="G778" s="76">
        <f t="shared" si="369"/>
        <v>0</v>
      </c>
      <c r="H778" s="76">
        <f t="shared" si="369"/>
        <v>0</v>
      </c>
      <c r="I778" s="76">
        <f t="shared" si="369"/>
        <v>0</v>
      </c>
      <c r="J778" s="76">
        <f t="shared" si="369"/>
        <v>0</v>
      </c>
      <c r="K778" s="76">
        <f t="shared" si="369"/>
        <v>0</v>
      </c>
      <c r="L778" s="76">
        <f t="shared" si="369"/>
        <v>0</v>
      </c>
      <c r="M778" s="76">
        <f t="shared" si="369"/>
        <v>0</v>
      </c>
      <c r="N778" s="76">
        <f t="shared" si="369"/>
        <v>0</v>
      </c>
      <c r="O778" s="76">
        <f t="shared" si="369"/>
        <v>0</v>
      </c>
      <c r="P778" s="76">
        <f t="shared" si="369"/>
        <v>0</v>
      </c>
      <c r="Q778" s="76">
        <f t="shared" si="369"/>
        <v>0</v>
      </c>
      <c r="R778" s="76">
        <f t="shared" si="369"/>
        <v>0</v>
      </c>
      <c r="S778" s="76">
        <f t="shared" si="369"/>
        <v>0</v>
      </c>
      <c r="T778" s="76">
        <f t="shared" si="369"/>
        <v>0</v>
      </c>
      <c r="U778" s="76">
        <f t="shared" si="369"/>
        <v>0</v>
      </c>
      <c r="V778" s="76">
        <f t="shared" si="369"/>
        <v>0</v>
      </c>
      <c r="W778" s="76">
        <f t="shared" si="369"/>
        <v>0</v>
      </c>
      <c r="X778" s="61">
        <f t="shared" si="369"/>
        <v>0</v>
      </c>
      <c r="Y778" s="61">
        <f t="shared" si="369"/>
        <v>0</v>
      </c>
      <c r="Z778" s="61">
        <f t="shared" si="369"/>
        <v>0</v>
      </c>
      <c r="AA778" s="61">
        <f t="shared" si="367"/>
        <v>0</v>
      </c>
      <c r="AB778" s="56" t="str">
        <f t="shared" si="364"/>
        <v>ok</v>
      </c>
      <c r="AC778" s="62">
        <f t="shared" si="349"/>
        <v>0</v>
      </c>
    </row>
    <row r="779" spans="1:29" hidden="1">
      <c r="A779" s="58" t="s">
        <v>1170</v>
      </c>
      <c r="F779" s="76">
        <f t="shared" ref="F779:W779" si="370">F718</f>
        <v>0</v>
      </c>
      <c r="G779" s="76">
        <f t="shared" si="370"/>
        <v>0</v>
      </c>
      <c r="H779" s="76">
        <f t="shared" si="370"/>
        <v>0</v>
      </c>
      <c r="I779" s="76">
        <f t="shared" si="370"/>
        <v>0</v>
      </c>
      <c r="J779" s="76">
        <f t="shared" si="370"/>
        <v>0</v>
      </c>
      <c r="K779" s="76">
        <f t="shared" si="370"/>
        <v>0</v>
      </c>
      <c r="L779" s="76">
        <f t="shared" si="370"/>
        <v>0</v>
      </c>
      <c r="M779" s="76">
        <f t="shared" si="370"/>
        <v>0</v>
      </c>
      <c r="N779" s="76">
        <f t="shared" si="370"/>
        <v>0</v>
      </c>
      <c r="O779" s="76">
        <f t="shared" si="370"/>
        <v>0</v>
      </c>
      <c r="P779" s="76">
        <f t="shared" si="370"/>
        <v>0</v>
      </c>
      <c r="Q779" s="76">
        <f t="shared" si="370"/>
        <v>0</v>
      </c>
      <c r="R779" s="76">
        <f t="shared" si="370"/>
        <v>0</v>
      </c>
      <c r="S779" s="76">
        <f t="shared" si="370"/>
        <v>0</v>
      </c>
      <c r="T779" s="76">
        <f t="shared" si="370"/>
        <v>0</v>
      </c>
      <c r="U779" s="76">
        <f t="shared" si="370"/>
        <v>0</v>
      </c>
      <c r="V779" s="76">
        <f t="shared" si="370"/>
        <v>0</v>
      </c>
      <c r="W779" s="76">
        <f t="shared" si="370"/>
        <v>0</v>
      </c>
      <c r="X779" s="61"/>
      <c r="Y779" s="61"/>
      <c r="Z779" s="61"/>
      <c r="AA779" s="61">
        <f t="shared" si="367"/>
        <v>0</v>
      </c>
      <c r="AB779" s="56" t="str">
        <f t="shared" si="364"/>
        <v>ok</v>
      </c>
      <c r="AC779" s="62">
        <f t="shared" si="349"/>
        <v>0</v>
      </c>
    </row>
    <row r="780" spans="1:29">
      <c r="A780" s="66" t="s">
        <v>726</v>
      </c>
      <c r="E780" s="58" t="s">
        <v>1101</v>
      </c>
      <c r="F780" s="76">
        <f t="shared" ref="F780:W780" si="371">F719</f>
        <v>32529208.918825753</v>
      </c>
      <c r="G780" s="76">
        <f t="shared" si="371"/>
        <v>16864664.923233185</v>
      </c>
      <c r="H780" s="76">
        <f t="shared" si="371"/>
        <v>3787830.0738551281</v>
      </c>
      <c r="I780" s="76">
        <f t="shared" si="371"/>
        <v>291987.60674109432</v>
      </c>
      <c r="J780" s="76">
        <f t="shared" si="371"/>
        <v>293549.90608506044</v>
      </c>
      <c r="K780" s="76">
        <f t="shared" si="371"/>
        <v>3452818.9419008656</v>
      </c>
      <c r="L780" s="76">
        <f t="shared" si="371"/>
        <v>0</v>
      </c>
      <c r="M780" s="76">
        <f t="shared" si="371"/>
        <v>0</v>
      </c>
      <c r="N780" s="76">
        <f t="shared" si="371"/>
        <v>3050768.3969187238</v>
      </c>
      <c r="O780" s="76">
        <f t="shared" si="371"/>
        <v>1947288.1941352265</v>
      </c>
      <c r="P780" s="76">
        <f t="shared" si="371"/>
        <v>1509543.3105296309</v>
      </c>
      <c r="Q780" s="76">
        <f t="shared" si="371"/>
        <v>195031.28913122276</v>
      </c>
      <c r="R780" s="76">
        <f t="shared" si="371"/>
        <v>89036.328567508535</v>
      </c>
      <c r="S780" s="76">
        <f t="shared" si="371"/>
        <v>1038903.1101037905</v>
      </c>
      <c r="T780" s="76">
        <f t="shared" si="371"/>
        <v>2431.3876984411613</v>
      </c>
      <c r="U780" s="76">
        <f t="shared" si="371"/>
        <v>5355.4499258931783</v>
      </c>
      <c r="V780" s="76">
        <f t="shared" si="371"/>
        <v>0</v>
      </c>
      <c r="W780" s="76">
        <f t="shared" si="371"/>
        <v>0</v>
      </c>
      <c r="X780" s="61">
        <f>X719</f>
        <v>0</v>
      </c>
      <c r="Y780" s="61">
        <f>Y719</f>
        <v>0</v>
      </c>
      <c r="Z780" s="61">
        <f>Z719</f>
        <v>0</v>
      </c>
      <c r="AA780" s="61">
        <f t="shared" si="367"/>
        <v>32529208.918825768</v>
      </c>
      <c r="AB780" s="56" t="str">
        <f t="shared" si="364"/>
        <v>ok</v>
      </c>
      <c r="AC780" s="62">
        <f t="shared" si="349"/>
        <v>0</v>
      </c>
    </row>
    <row r="781" spans="1:29">
      <c r="A781" s="66" t="s">
        <v>727</v>
      </c>
      <c r="F781" s="76">
        <f t="shared" ref="F781:Z781" si="372">F576</f>
        <v>-1002535.0000000001</v>
      </c>
      <c r="G781" s="76">
        <f t="shared" si="372"/>
        <v>-519761.08275503397</v>
      </c>
      <c r="H781" s="76">
        <f t="shared" si="372"/>
        <v>-116739.15072968922</v>
      </c>
      <c r="I781" s="76">
        <f t="shared" si="372"/>
        <v>-8998.9214325704506</v>
      </c>
      <c r="J781" s="76">
        <f t="shared" si="372"/>
        <v>-9047.0707674255209</v>
      </c>
      <c r="K781" s="76">
        <f t="shared" si="372"/>
        <v>-106414.26437872136</v>
      </c>
      <c r="L781" s="76">
        <f t="shared" si="372"/>
        <v>0</v>
      </c>
      <c r="M781" s="76">
        <f t="shared" si="372"/>
        <v>0</v>
      </c>
      <c r="N781" s="76">
        <f t="shared" si="372"/>
        <v>-94023.254682804603</v>
      </c>
      <c r="O781" s="76">
        <f t="shared" si="372"/>
        <v>-60014.511099209092</v>
      </c>
      <c r="P781" s="76">
        <f t="shared" si="372"/>
        <v>-46523.418586610169</v>
      </c>
      <c r="Q781" s="76">
        <f t="shared" si="372"/>
        <v>-6010.7730851091519</v>
      </c>
      <c r="R781" s="76">
        <f t="shared" si="372"/>
        <v>-2744.0579905639274</v>
      </c>
      <c r="S781" s="76">
        <f t="shared" si="372"/>
        <v>-32018.507799774106</v>
      </c>
      <c r="T781" s="76">
        <f t="shared" si="372"/>
        <v>-74.934231334658023</v>
      </c>
      <c r="U781" s="76">
        <f t="shared" si="372"/>
        <v>-165.05246115432209</v>
      </c>
      <c r="V781" s="76">
        <f t="shared" si="372"/>
        <v>0</v>
      </c>
      <c r="W781" s="76">
        <f t="shared" si="372"/>
        <v>0</v>
      </c>
      <c r="X781" s="61">
        <f t="shared" si="372"/>
        <v>0</v>
      </c>
      <c r="Y781" s="61">
        <f t="shared" si="372"/>
        <v>0</v>
      </c>
      <c r="Z781" s="61">
        <f t="shared" si="372"/>
        <v>0</v>
      </c>
      <c r="AA781" s="61">
        <f t="shared" si="367"/>
        <v>-1002535.0000000003</v>
      </c>
      <c r="AB781" s="56" t="str">
        <f t="shared" si="364"/>
        <v>ok</v>
      </c>
      <c r="AC781" s="62">
        <f t="shared" si="349"/>
        <v>0</v>
      </c>
    </row>
    <row r="782" spans="1:29" hidden="1">
      <c r="A782" s="66" t="s">
        <v>692</v>
      </c>
      <c r="F782" s="76">
        <f t="shared" ref="F782:AA782" si="373">F721</f>
        <v>0</v>
      </c>
      <c r="G782" s="76">
        <f t="shared" si="373"/>
        <v>0</v>
      </c>
      <c r="H782" s="76">
        <f t="shared" si="373"/>
        <v>0</v>
      </c>
      <c r="I782" s="76">
        <f t="shared" si="373"/>
        <v>0</v>
      </c>
      <c r="J782" s="76">
        <f t="shared" si="373"/>
        <v>0</v>
      </c>
      <c r="K782" s="76">
        <f t="shared" si="373"/>
        <v>0</v>
      </c>
      <c r="L782" s="76">
        <f t="shared" si="373"/>
        <v>0</v>
      </c>
      <c r="M782" s="76">
        <f t="shared" si="373"/>
        <v>0</v>
      </c>
      <c r="N782" s="76">
        <f t="shared" si="373"/>
        <v>0</v>
      </c>
      <c r="O782" s="76">
        <f t="shared" si="373"/>
        <v>0</v>
      </c>
      <c r="P782" s="76">
        <f t="shared" si="373"/>
        <v>0</v>
      </c>
      <c r="Q782" s="76">
        <f t="shared" si="373"/>
        <v>0</v>
      </c>
      <c r="R782" s="76">
        <f t="shared" si="373"/>
        <v>0</v>
      </c>
      <c r="S782" s="76">
        <f t="shared" si="373"/>
        <v>0</v>
      </c>
      <c r="T782" s="76">
        <f t="shared" si="373"/>
        <v>0</v>
      </c>
      <c r="U782" s="76">
        <f t="shared" si="373"/>
        <v>0</v>
      </c>
      <c r="V782" s="76">
        <f t="shared" si="373"/>
        <v>0</v>
      </c>
      <c r="W782" s="76">
        <f t="shared" si="373"/>
        <v>0</v>
      </c>
      <c r="X782" s="61">
        <f t="shared" si="373"/>
        <v>0</v>
      </c>
      <c r="Y782" s="61">
        <f t="shared" si="373"/>
        <v>0</v>
      </c>
      <c r="Z782" s="61">
        <f t="shared" si="373"/>
        <v>0</v>
      </c>
      <c r="AA782" s="61">
        <f t="shared" si="373"/>
        <v>0</v>
      </c>
      <c r="AB782" s="56" t="str">
        <f t="shared" si="364"/>
        <v>ok</v>
      </c>
      <c r="AC782" s="62">
        <f t="shared" si="349"/>
        <v>0</v>
      </c>
    </row>
    <row r="783" spans="1:29">
      <c r="A783" s="66" t="s">
        <v>206</v>
      </c>
      <c r="E783" s="58" t="s">
        <v>839</v>
      </c>
      <c r="F783" s="76">
        <f>F722</f>
        <v>48157086</v>
      </c>
      <c r="G783" s="76">
        <f t="shared" ref="G783:Z783" si="374">IF(VLOOKUP($E783,$D$6:$AN$1131,3,)=0,0,(VLOOKUP($E783,$D$6:$AN$1131,G$2,)/VLOOKUP($E783,$D$6:$AN$1131,3,))*$F783)</f>
        <v>-3338859.5710463626</v>
      </c>
      <c r="H783" s="76">
        <f t="shared" si="374"/>
        <v>14269318.583795065</v>
      </c>
      <c r="I783" s="76">
        <f t="shared" si="374"/>
        <v>2163216.1111206668</v>
      </c>
      <c r="J783" s="76">
        <f t="shared" si="374"/>
        <v>800154.49636963115</v>
      </c>
      <c r="K783" s="76">
        <f t="shared" si="374"/>
        <v>13707074.437826343</v>
      </c>
      <c r="L783" s="76">
        <f t="shared" si="374"/>
        <v>0</v>
      </c>
      <c r="M783" s="76">
        <f t="shared" si="374"/>
        <v>0</v>
      </c>
      <c r="N783" s="76">
        <f t="shared" si="374"/>
        <v>5467201.8181082308</v>
      </c>
      <c r="O783" s="76">
        <f t="shared" si="374"/>
        <v>10584675.965170743</v>
      </c>
      <c r="P783" s="76">
        <f t="shared" si="374"/>
        <v>2293099.2795657427</v>
      </c>
      <c r="Q783" s="76">
        <f t="shared" si="374"/>
        <v>-17087.97393048754</v>
      </c>
      <c r="R783" s="76">
        <f t="shared" si="374"/>
        <v>42939.215525388558</v>
      </c>
      <c r="S783" s="76">
        <f t="shared" si="374"/>
        <v>2135700.2013403745</v>
      </c>
      <c r="T783" s="76">
        <f t="shared" si="374"/>
        <v>23836.165875045241</v>
      </c>
      <c r="U783" s="76">
        <f t="shared" si="374"/>
        <v>25817.270279517121</v>
      </c>
      <c r="V783" s="76">
        <f t="shared" si="374"/>
        <v>0</v>
      </c>
      <c r="W783" s="76">
        <f t="shared" si="374"/>
        <v>0</v>
      </c>
      <c r="X783" s="61">
        <f t="shared" si="374"/>
        <v>0</v>
      </c>
      <c r="Y783" s="61">
        <f t="shared" si="374"/>
        <v>0</v>
      </c>
      <c r="Z783" s="61">
        <f t="shared" si="374"/>
        <v>0</v>
      </c>
      <c r="AA783" s="61">
        <f>SUM(G783:Z783)</f>
        <v>48157085.999999911</v>
      </c>
      <c r="AB783" s="56" t="str">
        <f t="shared" si="364"/>
        <v>ok</v>
      </c>
      <c r="AC783" s="62">
        <f t="shared" si="349"/>
        <v>-8.9406967163085938E-8</v>
      </c>
    </row>
    <row r="784" spans="1:29">
      <c r="A784" s="66" t="s">
        <v>699</v>
      </c>
      <c r="F784" s="76">
        <f>F723</f>
        <v>0</v>
      </c>
      <c r="G784" s="76">
        <f t="shared" ref="G784:Z784" si="375">G1102</f>
        <v>0</v>
      </c>
      <c r="H784" s="76">
        <f t="shared" si="375"/>
        <v>0</v>
      </c>
      <c r="I784" s="76">
        <f t="shared" si="375"/>
        <v>0</v>
      </c>
      <c r="J784" s="76">
        <f t="shared" si="375"/>
        <v>0</v>
      </c>
      <c r="K784" s="76">
        <f t="shared" si="375"/>
        <v>0</v>
      </c>
      <c r="L784" s="76">
        <f t="shared" si="375"/>
        <v>0</v>
      </c>
      <c r="M784" s="76">
        <f>-M1102</f>
        <v>0</v>
      </c>
      <c r="N784" s="76">
        <f t="shared" si="375"/>
        <v>0</v>
      </c>
      <c r="O784" s="76">
        <f>-O1102</f>
        <v>0</v>
      </c>
      <c r="P784" s="76">
        <v>0</v>
      </c>
      <c r="Q784" s="76">
        <f t="shared" si="375"/>
        <v>0</v>
      </c>
      <c r="R784" s="76">
        <f t="shared" si="375"/>
        <v>0</v>
      </c>
      <c r="S784" s="76">
        <f t="shared" si="375"/>
        <v>0</v>
      </c>
      <c r="T784" s="76">
        <f t="shared" si="375"/>
        <v>0</v>
      </c>
      <c r="U784" s="76">
        <f t="shared" si="375"/>
        <v>0</v>
      </c>
      <c r="V784" s="76">
        <f t="shared" si="375"/>
        <v>0</v>
      </c>
      <c r="W784" s="76">
        <f t="shared" si="375"/>
        <v>0</v>
      </c>
      <c r="X784" s="61">
        <f t="shared" si="375"/>
        <v>0</v>
      </c>
      <c r="Y784" s="61">
        <f t="shared" si="375"/>
        <v>0</v>
      </c>
      <c r="Z784" s="61">
        <f t="shared" si="375"/>
        <v>0</v>
      </c>
      <c r="AA784" s="61">
        <f>SUM(G784:Z784)</f>
        <v>0</v>
      </c>
      <c r="AB784" s="56" t="str">
        <f t="shared" si="364"/>
        <v>ok</v>
      </c>
      <c r="AC784" s="62">
        <f t="shared" si="349"/>
        <v>0</v>
      </c>
    </row>
    <row r="785" spans="1:29">
      <c r="A785" s="66" t="s">
        <v>700</v>
      </c>
      <c r="E785" s="58" t="s">
        <v>701</v>
      </c>
      <c r="F785" s="76">
        <f>F724</f>
        <v>0</v>
      </c>
      <c r="G785" s="76">
        <f t="shared" ref="G785:Z785" si="376">IF(VLOOKUP($E785,$D$6:$AN$1131,3,)=0,0,(VLOOKUP($E785,$D$6:$AN$1131,G$2,)/VLOOKUP($E785,$D$6:$AN$1131,3,))*$F785)</f>
        <v>0</v>
      </c>
      <c r="H785" s="76">
        <f t="shared" si="376"/>
        <v>0</v>
      </c>
      <c r="I785" s="76">
        <f t="shared" si="376"/>
        <v>0</v>
      </c>
      <c r="J785" s="76">
        <f t="shared" si="376"/>
        <v>0</v>
      </c>
      <c r="K785" s="76">
        <f t="shared" si="376"/>
        <v>0</v>
      </c>
      <c r="L785" s="76">
        <f t="shared" si="376"/>
        <v>0</v>
      </c>
      <c r="M785" s="76">
        <f t="shared" si="376"/>
        <v>0</v>
      </c>
      <c r="N785" s="76">
        <f t="shared" si="376"/>
        <v>0</v>
      </c>
      <c r="O785" s="76">
        <f t="shared" si="376"/>
        <v>0</v>
      </c>
      <c r="P785" s="76">
        <f t="shared" si="376"/>
        <v>0</v>
      </c>
      <c r="Q785" s="76">
        <f t="shared" si="376"/>
        <v>0</v>
      </c>
      <c r="R785" s="76">
        <f t="shared" si="376"/>
        <v>0</v>
      </c>
      <c r="S785" s="76">
        <f t="shared" si="376"/>
        <v>0</v>
      </c>
      <c r="T785" s="76">
        <f t="shared" si="376"/>
        <v>0</v>
      </c>
      <c r="U785" s="76">
        <f t="shared" si="376"/>
        <v>0</v>
      </c>
      <c r="V785" s="76">
        <f t="shared" si="376"/>
        <v>0</v>
      </c>
      <c r="W785" s="76">
        <f t="shared" si="376"/>
        <v>0</v>
      </c>
      <c r="X785" s="61">
        <f t="shared" si="376"/>
        <v>0</v>
      </c>
      <c r="Y785" s="61">
        <f t="shared" si="376"/>
        <v>0</v>
      </c>
      <c r="Z785" s="61">
        <f t="shared" si="376"/>
        <v>0</v>
      </c>
      <c r="AA785" s="61">
        <f>SUM(G785:Z785)</f>
        <v>0</v>
      </c>
      <c r="AB785" s="56" t="str">
        <f t="shared" si="364"/>
        <v>ok</v>
      </c>
      <c r="AC785" s="62">
        <f t="shared" si="349"/>
        <v>0</v>
      </c>
    </row>
    <row r="786" spans="1:29">
      <c r="A786" s="66"/>
      <c r="D786" s="76"/>
      <c r="G786" s="76"/>
      <c r="H786" s="76"/>
      <c r="I786" s="76"/>
      <c r="J786" s="76"/>
      <c r="K786" s="76"/>
      <c r="L786" s="76"/>
      <c r="M786" s="76"/>
      <c r="N786" s="76"/>
      <c r="O786" s="76"/>
      <c r="P786" s="76"/>
      <c r="Q786" s="76"/>
      <c r="R786" s="76"/>
      <c r="S786" s="76"/>
      <c r="T786" s="76"/>
      <c r="U786" s="76"/>
      <c r="V786" s="76"/>
      <c r="W786" s="76"/>
      <c r="X786" s="61"/>
      <c r="Y786" s="61"/>
      <c r="Z786" s="61"/>
      <c r="AA786" s="61"/>
      <c r="AB786" s="56"/>
      <c r="AC786" s="62">
        <f t="shared" ref="AC786:AC849" si="377">AA786-F786</f>
        <v>0</v>
      </c>
    </row>
    <row r="787" spans="1:29">
      <c r="A787" s="58" t="s">
        <v>207</v>
      </c>
      <c r="AA787" s="62"/>
      <c r="AB787" s="56"/>
      <c r="AC787" s="62">
        <f t="shared" si="377"/>
        <v>0</v>
      </c>
    </row>
    <row r="788" spans="1:29" s="58" customFormat="1" hidden="1">
      <c r="B788" s="58" t="s">
        <v>688</v>
      </c>
      <c r="E788" s="58" t="s">
        <v>930</v>
      </c>
      <c r="F788" s="201"/>
      <c r="G788" s="73">
        <f t="shared" ref="G788:P797" si="378">IF(VLOOKUP($E788,$D$6:$AN$1131,3,)=0,0,(VLOOKUP($E788,$D$6:$AN$1131,G$2,)/VLOOKUP($E788,$D$6:$AN$1131,3,))*$F788)</f>
        <v>0</v>
      </c>
      <c r="H788" s="73">
        <f t="shared" si="378"/>
        <v>0</v>
      </c>
      <c r="I788" s="73">
        <f t="shared" si="378"/>
        <v>0</v>
      </c>
      <c r="J788" s="73">
        <f t="shared" si="378"/>
        <v>0</v>
      </c>
      <c r="K788" s="73">
        <f t="shared" si="378"/>
        <v>0</v>
      </c>
      <c r="L788" s="73">
        <f t="shared" si="378"/>
        <v>0</v>
      </c>
      <c r="M788" s="73">
        <f t="shared" si="378"/>
        <v>0</v>
      </c>
      <c r="N788" s="73">
        <f t="shared" si="378"/>
        <v>0</v>
      </c>
      <c r="O788" s="73">
        <f t="shared" si="378"/>
        <v>0</v>
      </c>
      <c r="P788" s="73">
        <f t="shared" si="378"/>
        <v>0</v>
      </c>
      <c r="Q788" s="73">
        <f t="shared" ref="Q788:Z797" si="379">IF(VLOOKUP($E788,$D$6:$AN$1131,3,)=0,0,(VLOOKUP($E788,$D$6:$AN$1131,Q$2,)/VLOOKUP($E788,$D$6:$AN$1131,3,))*$F788)</f>
        <v>0</v>
      </c>
      <c r="R788" s="73">
        <f t="shared" si="379"/>
        <v>0</v>
      </c>
      <c r="S788" s="73">
        <f t="shared" si="379"/>
        <v>0</v>
      </c>
      <c r="T788" s="73">
        <f t="shared" si="379"/>
        <v>0</v>
      </c>
      <c r="U788" s="73">
        <f t="shared" si="379"/>
        <v>0</v>
      </c>
      <c r="V788" s="73">
        <f t="shared" si="379"/>
        <v>0</v>
      </c>
      <c r="W788" s="73">
        <f t="shared" si="379"/>
        <v>0</v>
      </c>
      <c r="X788" s="76">
        <f t="shared" si="379"/>
        <v>0</v>
      </c>
      <c r="Y788" s="76">
        <f t="shared" si="379"/>
        <v>0</v>
      </c>
      <c r="Z788" s="76">
        <f t="shared" si="379"/>
        <v>0</v>
      </c>
      <c r="AA788" s="77">
        <f>SUM(G788:Z788)</f>
        <v>0</v>
      </c>
      <c r="AB788" s="90" t="str">
        <f t="shared" ref="AB788:AB819" si="380">IF(ABS(F788-AA788)&lt;0.01,"ok","err")</f>
        <v>ok</v>
      </c>
      <c r="AC788" s="62">
        <f t="shared" si="377"/>
        <v>0</v>
      </c>
    </row>
    <row r="789" spans="1:29" s="58" customFormat="1" hidden="1">
      <c r="B789" s="58" t="s">
        <v>689</v>
      </c>
      <c r="E789" s="58" t="s">
        <v>693</v>
      </c>
      <c r="F789" s="197"/>
      <c r="G789" s="76">
        <f t="shared" si="378"/>
        <v>0</v>
      </c>
      <c r="H789" s="76">
        <f t="shared" si="378"/>
        <v>0</v>
      </c>
      <c r="I789" s="76">
        <f t="shared" si="378"/>
        <v>0</v>
      </c>
      <c r="J789" s="76">
        <f t="shared" si="378"/>
        <v>0</v>
      </c>
      <c r="K789" s="76">
        <f t="shared" si="378"/>
        <v>0</v>
      </c>
      <c r="L789" s="76">
        <f t="shared" si="378"/>
        <v>0</v>
      </c>
      <c r="M789" s="76">
        <f t="shared" si="378"/>
        <v>0</v>
      </c>
      <c r="N789" s="76">
        <f t="shared" si="378"/>
        <v>0</v>
      </c>
      <c r="O789" s="76">
        <f t="shared" si="378"/>
        <v>0</v>
      </c>
      <c r="P789" s="76">
        <f t="shared" si="378"/>
        <v>0</v>
      </c>
      <c r="Q789" s="76">
        <f t="shared" si="379"/>
        <v>0</v>
      </c>
      <c r="R789" s="76">
        <f t="shared" si="379"/>
        <v>0</v>
      </c>
      <c r="S789" s="76">
        <f t="shared" si="379"/>
        <v>0</v>
      </c>
      <c r="T789" s="76">
        <f t="shared" si="379"/>
        <v>0</v>
      </c>
      <c r="U789" s="76">
        <f t="shared" si="379"/>
        <v>0</v>
      </c>
      <c r="V789" s="76">
        <f t="shared" si="379"/>
        <v>0</v>
      </c>
      <c r="W789" s="76">
        <f t="shared" si="379"/>
        <v>0</v>
      </c>
      <c r="X789" s="76">
        <f t="shared" si="379"/>
        <v>0</v>
      </c>
      <c r="Y789" s="76">
        <f t="shared" si="379"/>
        <v>0</v>
      </c>
      <c r="Z789" s="76">
        <f t="shared" si="379"/>
        <v>0</v>
      </c>
      <c r="AA789" s="76">
        <f t="shared" ref="AA789:AA818" si="381">SUM(G789:Z789)</f>
        <v>0</v>
      </c>
      <c r="AB789" s="90" t="str">
        <f t="shared" si="380"/>
        <v>ok</v>
      </c>
      <c r="AC789" s="62">
        <f t="shared" si="377"/>
        <v>0</v>
      </c>
    </row>
    <row r="790" spans="1:29" s="58" customFormat="1" hidden="1">
      <c r="B790" s="58" t="s">
        <v>280</v>
      </c>
      <c r="E790" s="58" t="s">
        <v>1194</v>
      </c>
      <c r="F790" s="197"/>
      <c r="G790" s="76">
        <f t="shared" si="378"/>
        <v>0</v>
      </c>
      <c r="H790" s="76">
        <f t="shared" si="378"/>
        <v>0</v>
      </c>
      <c r="I790" s="76">
        <f t="shared" si="378"/>
        <v>0</v>
      </c>
      <c r="J790" s="76">
        <f t="shared" si="378"/>
        <v>0</v>
      </c>
      <c r="K790" s="76">
        <f t="shared" si="378"/>
        <v>0</v>
      </c>
      <c r="L790" s="76">
        <f t="shared" si="378"/>
        <v>0</v>
      </c>
      <c r="M790" s="76">
        <f t="shared" si="378"/>
        <v>0</v>
      </c>
      <c r="N790" s="76">
        <f t="shared" si="378"/>
        <v>0</v>
      </c>
      <c r="O790" s="76">
        <f t="shared" si="378"/>
        <v>0</v>
      </c>
      <c r="P790" s="76">
        <f t="shared" si="378"/>
        <v>0</v>
      </c>
      <c r="Q790" s="76">
        <f t="shared" si="379"/>
        <v>0</v>
      </c>
      <c r="R790" s="76">
        <f t="shared" si="379"/>
        <v>0</v>
      </c>
      <c r="S790" s="76">
        <f t="shared" si="379"/>
        <v>0</v>
      </c>
      <c r="T790" s="76">
        <f t="shared" si="379"/>
        <v>0</v>
      </c>
      <c r="U790" s="76">
        <f t="shared" si="379"/>
        <v>0</v>
      </c>
      <c r="V790" s="76">
        <f t="shared" si="379"/>
        <v>0</v>
      </c>
      <c r="W790" s="76">
        <f t="shared" si="379"/>
        <v>0</v>
      </c>
      <c r="X790" s="76">
        <f t="shared" si="379"/>
        <v>0</v>
      </c>
      <c r="Y790" s="76">
        <f t="shared" si="379"/>
        <v>0</v>
      </c>
      <c r="Z790" s="76">
        <f t="shared" si="379"/>
        <v>0</v>
      </c>
      <c r="AA790" s="76">
        <f>SUM(G790:Z790)</f>
        <v>0</v>
      </c>
      <c r="AB790" s="90" t="str">
        <f t="shared" si="380"/>
        <v>ok</v>
      </c>
      <c r="AC790" s="62">
        <f t="shared" si="377"/>
        <v>0</v>
      </c>
    </row>
    <row r="791" spans="1:29" s="58" customFormat="1" hidden="1">
      <c r="B791" s="58" t="s">
        <v>690</v>
      </c>
      <c r="E791" s="58" t="s">
        <v>930</v>
      </c>
      <c r="F791" s="197"/>
      <c r="G791" s="76">
        <f t="shared" si="378"/>
        <v>0</v>
      </c>
      <c r="H791" s="76">
        <f t="shared" si="378"/>
        <v>0</v>
      </c>
      <c r="I791" s="76">
        <f t="shared" si="378"/>
        <v>0</v>
      </c>
      <c r="J791" s="76">
        <f t="shared" si="378"/>
        <v>0</v>
      </c>
      <c r="K791" s="76">
        <f t="shared" si="378"/>
        <v>0</v>
      </c>
      <c r="L791" s="76">
        <f t="shared" si="378"/>
        <v>0</v>
      </c>
      <c r="M791" s="76">
        <f t="shared" si="378"/>
        <v>0</v>
      </c>
      <c r="N791" s="76">
        <f t="shared" si="378"/>
        <v>0</v>
      </c>
      <c r="O791" s="76">
        <f t="shared" si="378"/>
        <v>0</v>
      </c>
      <c r="P791" s="76">
        <f t="shared" si="378"/>
        <v>0</v>
      </c>
      <c r="Q791" s="76">
        <f t="shared" si="379"/>
        <v>0</v>
      </c>
      <c r="R791" s="76">
        <f t="shared" si="379"/>
        <v>0</v>
      </c>
      <c r="S791" s="76">
        <f t="shared" si="379"/>
        <v>0</v>
      </c>
      <c r="T791" s="76">
        <f t="shared" si="379"/>
        <v>0</v>
      </c>
      <c r="U791" s="76">
        <f t="shared" si="379"/>
        <v>0</v>
      </c>
      <c r="V791" s="76">
        <f t="shared" si="379"/>
        <v>0</v>
      </c>
      <c r="W791" s="76">
        <f t="shared" si="379"/>
        <v>0</v>
      </c>
      <c r="X791" s="76">
        <f t="shared" si="379"/>
        <v>0</v>
      </c>
      <c r="Y791" s="76">
        <f t="shared" si="379"/>
        <v>0</v>
      </c>
      <c r="Z791" s="76">
        <f t="shared" si="379"/>
        <v>0</v>
      </c>
      <c r="AA791" s="76">
        <f t="shared" si="381"/>
        <v>0</v>
      </c>
      <c r="AB791" s="90" t="str">
        <f t="shared" si="380"/>
        <v>ok</v>
      </c>
      <c r="AC791" s="62">
        <f t="shared" si="377"/>
        <v>0</v>
      </c>
    </row>
    <row r="792" spans="1:29" s="58" customFormat="1" hidden="1">
      <c r="B792" s="58" t="s">
        <v>1249</v>
      </c>
      <c r="E792" s="58" t="s">
        <v>1193</v>
      </c>
      <c r="F792" s="197"/>
      <c r="G792" s="76">
        <f t="shared" si="378"/>
        <v>0</v>
      </c>
      <c r="H792" s="76">
        <f t="shared" si="378"/>
        <v>0</v>
      </c>
      <c r="I792" s="76">
        <f t="shared" si="378"/>
        <v>0</v>
      </c>
      <c r="J792" s="76">
        <f t="shared" si="378"/>
        <v>0</v>
      </c>
      <c r="K792" s="76">
        <f t="shared" si="378"/>
        <v>0</v>
      </c>
      <c r="L792" s="76">
        <f t="shared" si="378"/>
        <v>0</v>
      </c>
      <c r="M792" s="76">
        <f t="shared" si="378"/>
        <v>0</v>
      </c>
      <c r="N792" s="76">
        <f t="shared" si="378"/>
        <v>0</v>
      </c>
      <c r="O792" s="76">
        <f t="shared" si="378"/>
        <v>0</v>
      </c>
      <c r="P792" s="76">
        <f t="shared" si="378"/>
        <v>0</v>
      </c>
      <c r="Q792" s="76">
        <f t="shared" si="379"/>
        <v>0</v>
      </c>
      <c r="R792" s="76">
        <f t="shared" si="379"/>
        <v>0</v>
      </c>
      <c r="S792" s="76">
        <f t="shared" si="379"/>
        <v>0</v>
      </c>
      <c r="T792" s="76">
        <f t="shared" si="379"/>
        <v>0</v>
      </c>
      <c r="U792" s="76">
        <f t="shared" si="379"/>
        <v>0</v>
      </c>
      <c r="V792" s="76">
        <f t="shared" si="379"/>
        <v>0</v>
      </c>
      <c r="W792" s="76">
        <f t="shared" si="379"/>
        <v>0</v>
      </c>
      <c r="X792" s="76">
        <f t="shared" si="379"/>
        <v>0</v>
      </c>
      <c r="Y792" s="76">
        <f t="shared" si="379"/>
        <v>0</v>
      </c>
      <c r="Z792" s="76">
        <f t="shared" si="379"/>
        <v>0</v>
      </c>
      <c r="AA792" s="76">
        <f>SUM(G792:Z792)</f>
        <v>0</v>
      </c>
      <c r="AB792" s="90" t="str">
        <f>IF(ABS(F792-AA792)&lt;0.01,"ok","err")</f>
        <v>ok</v>
      </c>
      <c r="AC792" s="62">
        <f t="shared" si="377"/>
        <v>0</v>
      </c>
    </row>
    <row r="793" spans="1:29" s="58" customFormat="1" hidden="1">
      <c r="B793" s="58" t="s">
        <v>1214</v>
      </c>
      <c r="E793" s="58" t="s">
        <v>874</v>
      </c>
      <c r="F793" s="197"/>
      <c r="G793" s="76">
        <f t="shared" si="378"/>
        <v>0</v>
      </c>
      <c r="H793" s="76">
        <f t="shared" si="378"/>
        <v>0</v>
      </c>
      <c r="I793" s="76">
        <f t="shared" si="378"/>
        <v>0</v>
      </c>
      <c r="J793" s="76">
        <f t="shared" si="378"/>
        <v>0</v>
      </c>
      <c r="K793" s="76">
        <f t="shared" si="378"/>
        <v>0</v>
      </c>
      <c r="L793" s="76">
        <f t="shared" si="378"/>
        <v>0</v>
      </c>
      <c r="M793" s="76">
        <f t="shared" si="378"/>
        <v>0</v>
      </c>
      <c r="N793" s="76">
        <f t="shared" si="378"/>
        <v>0</v>
      </c>
      <c r="O793" s="76">
        <f t="shared" si="378"/>
        <v>0</v>
      </c>
      <c r="P793" s="76">
        <f t="shared" si="378"/>
        <v>0</v>
      </c>
      <c r="Q793" s="76">
        <f t="shared" si="379"/>
        <v>0</v>
      </c>
      <c r="R793" s="76">
        <f t="shared" si="379"/>
        <v>0</v>
      </c>
      <c r="S793" s="76">
        <f t="shared" si="379"/>
        <v>0</v>
      </c>
      <c r="T793" s="76">
        <f t="shared" si="379"/>
        <v>0</v>
      </c>
      <c r="U793" s="76">
        <f t="shared" si="379"/>
        <v>0</v>
      </c>
      <c r="V793" s="76">
        <f t="shared" si="379"/>
        <v>0</v>
      </c>
      <c r="W793" s="76">
        <f t="shared" si="379"/>
        <v>0</v>
      </c>
      <c r="X793" s="76">
        <f t="shared" si="379"/>
        <v>0</v>
      </c>
      <c r="Y793" s="76">
        <f t="shared" si="379"/>
        <v>0</v>
      </c>
      <c r="Z793" s="76">
        <f t="shared" si="379"/>
        <v>0</v>
      </c>
      <c r="AA793" s="76">
        <f t="shared" si="381"/>
        <v>0</v>
      </c>
      <c r="AB793" s="90" t="str">
        <f t="shared" si="380"/>
        <v>ok</v>
      </c>
      <c r="AC793" s="62">
        <f t="shared" si="377"/>
        <v>0</v>
      </c>
    </row>
    <row r="794" spans="1:29" s="58" customFormat="1" hidden="1">
      <c r="B794" s="58" t="s">
        <v>1211</v>
      </c>
      <c r="E794" s="58" t="s">
        <v>873</v>
      </c>
      <c r="F794" s="197"/>
      <c r="G794" s="76">
        <f t="shared" si="378"/>
        <v>0</v>
      </c>
      <c r="H794" s="76">
        <f t="shared" si="378"/>
        <v>0</v>
      </c>
      <c r="I794" s="76">
        <f t="shared" si="378"/>
        <v>0</v>
      </c>
      <c r="J794" s="76">
        <f t="shared" si="378"/>
        <v>0</v>
      </c>
      <c r="K794" s="76">
        <f t="shared" si="378"/>
        <v>0</v>
      </c>
      <c r="L794" s="76">
        <f t="shared" si="378"/>
        <v>0</v>
      </c>
      <c r="M794" s="76">
        <f t="shared" si="378"/>
        <v>0</v>
      </c>
      <c r="N794" s="76">
        <f t="shared" si="378"/>
        <v>0</v>
      </c>
      <c r="O794" s="76">
        <f t="shared" si="378"/>
        <v>0</v>
      </c>
      <c r="P794" s="76">
        <f t="shared" si="378"/>
        <v>0</v>
      </c>
      <c r="Q794" s="76">
        <f t="shared" si="379"/>
        <v>0</v>
      </c>
      <c r="R794" s="76">
        <f t="shared" si="379"/>
        <v>0</v>
      </c>
      <c r="S794" s="76">
        <f t="shared" si="379"/>
        <v>0</v>
      </c>
      <c r="T794" s="76">
        <f t="shared" si="379"/>
        <v>0</v>
      </c>
      <c r="U794" s="76">
        <f t="shared" si="379"/>
        <v>0</v>
      </c>
      <c r="V794" s="76">
        <f t="shared" si="379"/>
        <v>0</v>
      </c>
      <c r="W794" s="76">
        <f t="shared" si="379"/>
        <v>0</v>
      </c>
      <c r="X794" s="76">
        <f t="shared" si="379"/>
        <v>0</v>
      </c>
      <c r="Y794" s="76">
        <f t="shared" si="379"/>
        <v>0</v>
      </c>
      <c r="Z794" s="76">
        <f t="shared" si="379"/>
        <v>0</v>
      </c>
      <c r="AA794" s="76">
        <f t="shared" si="381"/>
        <v>0</v>
      </c>
      <c r="AB794" s="90" t="str">
        <f t="shared" si="380"/>
        <v>ok</v>
      </c>
      <c r="AC794" s="62">
        <f t="shared" si="377"/>
        <v>0</v>
      </c>
    </row>
    <row r="795" spans="1:29" s="58" customFormat="1" hidden="1">
      <c r="B795" s="58" t="s">
        <v>1212</v>
      </c>
      <c r="E795" s="58" t="s">
        <v>532</v>
      </c>
      <c r="F795" s="197"/>
      <c r="G795" s="76">
        <f t="shared" si="378"/>
        <v>0</v>
      </c>
      <c r="H795" s="76">
        <f t="shared" si="378"/>
        <v>0</v>
      </c>
      <c r="I795" s="76">
        <f t="shared" si="378"/>
        <v>0</v>
      </c>
      <c r="J795" s="76">
        <f t="shared" si="378"/>
        <v>0</v>
      </c>
      <c r="K795" s="76">
        <f t="shared" si="378"/>
        <v>0</v>
      </c>
      <c r="L795" s="76">
        <f t="shared" si="378"/>
        <v>0</v>
      </c>
      <c r="M795" s="76">
        <f t="shared" si="378"/>
        <v>0</v>
      </c>
      <c r="N795" s="76">
        <f t="shared" si="378"/>
        <v>0</v>
      </c>
      <c r="O795" s="76">
        <f t="shared" si="378"/>
        <v>0</v>
      </c>
      <c r="P795" s="76">
        <f t="shared" si="378"/>
        <v>0</v>
      </c>
      <c r="Q795" s="76">
        <f t="shared" si="379"/>
        <v>0</v>
      </c>
      <c r="R795" s="76">
        <f t="shared" si="379"/>
        <v>0</v>
      </c>
      <c r="S795" s="76">
        <f t="shared" si="379"/>
        <v>0</v>
      </c>
      <c r="T795" s="76">
        <f t="shared" si="379"/>
        <v>0</v>
      </c>
      <c r="U795" s="76">
        <f t="shared" si="379"/>
        <v>0</v>
      </c>
      <c r="V795" s="76">
        <f t="shared" si="379"/>
        <v>0</v>
      </c>
      <c r="W795" s="76">
        <f t="shared" si="379"/>
        <v>0</v>
      </c>
      <c r="X795" s="76">
        <f t="shared" si="379"/>
        <v>0</v>
      </c>
      <c r="Y795" s="76">
        <f t="shared" si="379"/>
        <v>0</v>
      </c>
      <c r="Z795" s="76">
        <f t="shared" si="379"/>
        <v>0</v>
      </c>
      <c r="AA795" s="76">
        <f t="shared" si="381"/>
        <v>0</v>
      </c>
      <c r="AB795" s="90" t="str">
        <f t="shared" si="380"/>
        <v>ok</v>
      </c>
      <c r="AC795" s="62">
        <f t="shared" si="377"/>
        <v>0</v>
      </c>
    </row>
    <row r="796" spans="1:29" s="58" customFormat="1" hidden="1">
      <c r="B796" s="58" t="s">
        <v>1216</v>
      </c>
      <c r="E796" s="58" t="s">
        <v>1108</v>
      </c>
      <c r="F796" s="197"/>
      <c r="G796" s="76">
        <f t="shared" si="378"/>
        <v>0</v>
      </c>
      <c r="H796" s="76">
        <f t="shared" si="378"/>
        <v>0</v>
      </c>
      <c r="I796" s="76">
        <f t="shared" si="378"/>
        <v>0</v>
      </c>
      <c r="J796" s="76">
        <f t="shared" si="378"/>
        <v>0</v>
      </c>
      <c r="K796" s="76">
        <f t="shared" si="378"/>
        <v>0</v>
      </c>
      <c r="L796" s="76">
        <f t="shared" si="378"/>
        <v>0</v>
      </c>
      <c r="M796" s="76">
        <f t="shared" si="378"/>
        <v>0</v>
      </c>
      <c r="N796" s="76">
        <f t="shared" si="378"/>
        <v>0</v>
      </c>
      <c r="O796" s="76">
        <f t="shared" si="378"/>
        <v>0</v>
      </c>
      <c r="P796" s="76">
        <f t="shared" si="378"/>
        <v>0</v>
      </c>
      <c r="Q796" s="76">
        <f t="shared" si="379"/>
        <v>0</v>
      </c>
      <c r="R796" s="76">
        <f t="shared" si="379"/>
        <v>0</v>
      </c>
      <c r="S796" s="76">
        <f t="shared" si="379"/>
        <v>0</v>
      </c>
      <c r="T796" s="76">
        <f t="shared" si="379"/>
        <v>0</v>
      </c>
      <c r="U796" s="76">
        <f t="shared" si="379"/>
        <v>0</v>
      </c>
      <c r="V796" s="76">
        <f t="shared" si="379"/>
        <v>0</v>
      </c>
      <c r="W796" s="76">
        <f t="shared" si="379"/>
        <v>0</v>
      </c>
      <c r="X796" s="76">
        <f t="shared" si="379"/>
        <v>0</v>
      </c>
      <c r="Y796" s="76">
        <f t="shared" si="379"/>
        <v>0</v>
      </c>
      <c r="Z796" s="76">
        <f t="shared" si="379"/>
        <v>0</v>
      </c>
      <c r="AA796" s="76">
        <f t="shared" si="381"/>
        <v>0</v>
      </c>
      <c r="AB796" s="90" t="str">
        <f t="shared" si="380"/>
        <v>ok</v>
      </c>
      <c r="AC796" s="62">
        <f t="shared" si="377"/>
        <v>0</v>
      </c>
    </row>
    <row r="797" spans="1:29" s="58" customFormat="1" hidden="1">
      <c r="B797" s="58" t="s">
        <v>1213</v>
      </c>
      <c r="E797" s="58" t="s">
        <v>1108</v>
      </c>
      <c r="F797" s="197"/>
      <c r="G797" s="76">
        <f t="shared" si="378"/>
        <v>0</v>
      </c>
      <c r="H797" s="76">
        <f t="shared" si="378"/>
        <v>0</v>
      </c>
      <c r="I797" s="76">
        <f t="shared" si="378"/>
        <v>0</v>
      </c>
      <c r="J797" s="76">
        <f t="shared" si="378"/>
        <v>0</v>
      </c>
      <c r="K797" s="76">
        <f t="shared" si="378"/>
        <v>0</v>
      </c>
      <c r="L797" s="76">
        <f t="shared" si="378"/>
        <v>0</v>
      </c>
      <c r="M797" s="76">
        <f t="shared" si="378"/>
        <v>0</v>
      </c>
      <c r="N797" s="76">
        <f t="shared" si="378"/>
        <v>0</v>
      </c>
      <c r="O797" s="76">
        <f t="shared" si="378"/>
        <v>0</v>
      </c>
      <c r="P797" s="76">
        <f t="shared" si="378"/>
        <v>0</v>
      </c>
      <c r="Q797" s="76">
        <f t="shared" si="379"/>
        <v>0</v>
      </c>
      <c r="R797" s="76">
        <f t="shared" si="379"/>
        <v>0</v>
      </c>
      <c r="S797" s="76">
        <f t="shared" si="379"/>
        <v>0</v>
      </c>
      <c r="T797" s="76">
        <f t="shared" si="379"/>
        <v>0</v>
      </c>
      <c r="U797" s="76">
        <f t="shared" si="379"/>
        <v>0</v>
      </c>
      <c r="V797" s="76">
        <f t="shared" si="379"/>
        <v>0</v>
      </c>
      <c r="W797" s="76">
        <f t="shared" si="379"/>
        <v>0</v>
      </c>
      <c r="X797" s="76">
        <f t="shared" si="379"/>
        <v>0</v>
      </c>
      <c r="Y797" s="76">
        <f t="shared" si="379"/>
        <v>0</v>
      </c>
      <c r="Z797" s="76">
        <f t="shared" si="379"/>
        <v>0</v>
      </c>
      <c r="AA797" s="76">
        <f t="shared" si="381"/>
        <v>0</v>
      </c>
      <c r="AB797" s="90" t="str">
        <f t="shared" si="380"/>
        <v>ok</v>
      </c>
      <c r="AC797" s="62">
        <f t="shared" si="377"/>
        <v>0</v>
      </c>
    </row>
    <row r="798" spans="1:29" s="58" customFormat="1" hidden="1">
      <c r="B798" s="58" t="s">
        <v>1215</v>
      </c>
      <c r="E798" s="58" t="s">
        <v>422</v>
      </c>
      <c r="F798" s="76">
        <v>0</v>
      </c>
      <c r="G798" s="76">
        <f t="shared" ref="G798:P807" si="382">IF(VLOOKUP($E798,$D$6:$AN$1131,3,)=0,0,(VLOOKUP($E798,$D$6:$AN$1131,G$2,)/VLOOKUP($E798,$D$6:$AN$1131,3,))*$F798)</f>
        <v>0</v>
      </c>
      <c r="H798" s="76">
        <f t="shared" si="382"/>
        <v>0</v>
      </c>
      <c r="I798" s="76">
        <f t="shared" si="382"/>
        <v>0</v>
      </c>
      <c r="J798" s="76">
        <f t="shared" si="382"/>
        <v>0</v>
      </c>
      <c r="K798" s="76">
        <f t="shared" si="382"/>
        <v>0</v>
      </c>
      <c r="L798" s="76">
        <f t="shared" si="382"/>
        <v>0</v>
      </c>
      <c r="M798" s="76">
        <f t="shared" si="382"/>
        <v>0</v>
      </c>
      <c r="N798" s="76">
        <f t="shared" si="382"/>
        <v>0</v>
      </c>
      <c r="O798" s="76">
        <f t="shared" si="382"/>
        <v>0</v>
      </c>
      <c r="P798" s="76">
        <f t="shared" si="382"/>
        <v>0</v>
      </c>
      <c r="Q798" s="76">
        <f t="shared" ref="Q798:Z807" si="383">IF(VLOOKUP($E798,$D$6:$AN$1131,3,)=0,0,(VLOOKUP($E798,$D$6:$AN$1131,Q$2,)/VLOOKUP($E798,$D$6:$AN$1131,3,))*$F798)</f>
        <v>0</v>
      </c>
      <c r="R798" s="76">
        <f t="shared" si="383"/>
        <v>0</v>
      </c>
      <c r="S798" s="76">
        <f t="shared" si="383"/>
        <v>0</v>
      </c>
      <c r="T798" s="76">
        <f t="shared" si="383"/>
        <v>0</v>
      </c>
      <c r="U798" s="76">
        <f t="shared" si="383"/>
        <v>0</v>
      </c>
      <c r="V798" s="76">
        <f t="shared" si="383"/>
        <v>0</v>
      </c>
      <c r="W798" s="76">
        <f t="shared" si="383"/>
        <v>0</v>
      </c>
      <c r="X798" s="76">
        <f t="shared" si="383"/>
        <v>0</v>
      </c>
      <c r="Y798" s="76">
        <f t="shared" si="383"/>
        <v>0</v>
      </c>
      <c r="Z798" s="76">
        <f t="shared" si="383"/>
        <v>0</v>
      </c>
      <c r="AA798" s="76">
        <f>SUM(G798:Z798)</f>
        <v>0</v>
      </c>
      <c r="AB798" s="90" t="str">
        <f t="shared" si="380"/>
        <v>ok</v>
      </c>
      <c r="AC798" s="62">
        <f t="shared" si="377"/>
        <v>0</v>
      </c>
    </row>
    <row r="799" spans="1:29" s="58" customFormat="1" hidden="1">
      <c r="B799" s="58" t="s">
        <v>1253</v>
      </c>
      <c r="E799" s="58" t="s">
        <v>363</v>
      </c>
      <c r="F799" s="197"/>
      <c r="G799" s="76">
        <f t="shared" si="382"/>
        <v>0</v>
      </c>
      <c r="H799" s="76">
        <f t="shared" si="382"/>
        <v>0</v>
      </c>
      <c r="I799" s="76">
        <f t="shared" si="382"/>
        <v>0</v>
      </c>
      <c r="J799" s="76">
        <f t="shared" si="382"/>
        <v>0</v>
      </c>
      <c r="K799" s="76">
        <f t="shared" si="382"/>
        <v>0</v>
      </c>
      <c r="L799" s="76">
        <f t="shared" si="382"/>
        <v>0</v>
      </c>
      <c r="M799" s="76">
        <f t="shared" si="382"/>
        <v>0</v>
      </c>
      <c r="N799" s="76">
        <f t="shared" si="382"/>
        <v>0</v>
      </c>
      <c r="O799" s="76">
        <f t="shared" si="382"/>
        <v>0</v>
      </c>
      <c r="P799" s="76">
        <f t="shared" si="382"/>
        <v>0</v>
      </c>
      <c r="Q799" s="76">
        <f t="shared" si="383"/>
        <v>0</v>
      </c>
      <c r="R799" s="76">
        <f t="shared" si="383"/>
        <v>0</v>
      </c>
      <c r="S799" s="76">
        <f t="shared" si="383"/>
        <v>0</v>
      </c>
      <c r="T799" s="76">
        <f t="shared" si="383"/>
        <v>0</v>
      </c>
      <c r="U799" s="76">
        <f t="shared" si="383"/>
        <v>0</v>
      </c>
      <c r="V799" s="76">
        <f t="shared" si="383"/>
        <v>0</v>
      </c>
      <c r="W799" s="76">
        <f t="shared" si="383"/>
        <v>0</v>
      </c>
      <c r="X799" s="76">
        <f t="shared" si="383"/>
        <v>0</v>
      </c>
      <c r="Y799" s="76">
        <f t="shared" si="383"/>
        <v>0</v>
      </c>
      <c r="Z799" s="76">
        <f t="shared" si="383"/>
        <v>0</v>
      </c>
      <c r="AA799" s="76">
        <f>SUM(G799:Z799)</f>
        <v>0</v>
      </c>
      <c r="AB799" s="90" t="str">
        <f t="shared" si="380"/>
        <v>ok</v>
      </c>
      <c r="AC799" s="62">
        <f t="shared" si="377"/>
        <v>0</v>
      </c>
    </row>
    <row r="800" spans="1:29" s="58" customFormat="1">
      <c r="B800" s="58" t="s">
        <v>1217</v>
      </c>
      <c r="E800" s="58" t="s">
        <v>1113</v>
      </c>
      <c r="F800" s="76">
        <v>-984863.11999999953</v>
      </c>
      <c r="G800" s="76">
        <f t="shared" si="382"/>
        <v>-386923.53298670636</v>
      </c>
      <c r="H800" s="76">
        <f t="shared" si="382"/>
        <v>-138592.30440883758</v>
      </c>
      <c r="I800" s="76">
        <f t="shared" si="382"/>
        <v>-13473.821718338917</v>
      </c>
      <c r="J800" s="76">
        <f t="shared" si="382"/>
        <v>-11752.445984316924</v>
      </c>
      <c r="K800" s="76">
        <f t="shared" si="382"/>
        <v>-141727.79661168053</v>
      </c>
      <c r="L800" s="76">
        <f t="shared" si="382"/>
        <v>0</v>
      </c>
      <c r="M800" s="76">
        <f t="shared" si="382"/>
        <v>0</v>
      </c>
      <c r="N800" s="76">
        <f t="shared" si="382"/>
        <v>-119299.96608740593</v>
      </c>
      <c r="O800" s="76">
        <f t="shared" si="382"/>
        <v>-78667.132769138174</v>
      </c>
      <c r="P800" s="76">
        <f t="shared" si="382"/>
        <v>-65593.97070022297</v>
      </c>
      <c r="Q800" s="76">
        <f t="shared" si="383"/>
        <v>-6470.9152665995898</v>
      </c>
      <c r="R800" s="76">
        <f t="shared" si="383"/>
        <v>-3359.8282200867957</v>
      </c>
      <c r="S800" s="76">
        <f t="shared" si="383"/>
        <v>-18510.662428640695</v>
      </c>
      <c r="T800" s="76">
        <f t="shared" si="383"/>
        <v>-215.11291296804271</v>
      </c>
      <c r="U800" s="76">
        <f t="shared" si="383"/>
        <v>-275.62990505709371</v>
      </c>
      <c r="V800" s="76">
        <f t="shared" si="383"/>
        <v>0</v>
      </c>
      <c r="W800" s="76">
        <f t="shared" si="383"/>
        <v>0</v>
      </c>
      <c r="X800" s="76">
        <f t="shared" si="383"/>
        <v>0</v>
      </c>
      <c r="Y800" s="76">
        <f t="shared" si="383"/>
        <v>0</v>
      </c>
      <c r="Z800" s="76">
        <f t="shared" si="383"/>
        <v>0</v>
      </c>
      <c r="AA800" s="76">
        <f t="shared" si="381"/>
        <v>-984863.11999999953</v>
      </c>
      <c r="AB800" s="90" t="str">
        <f t="shared" si="380"/>
        <v>ok</v>
      </c>
      <c r="AC800" s="62">
        <f t="shared" si="377"/>
        <v>0</v>
      </c>
    </row>
    <row r="801" spans="2:29" s="58" customFormat="1" hidden="1">
      <c r="B801" s="58" t="s">
        <v>1277</v>
      </c>
      <c r="E801" s="58" t="s">
        <v>510</v>
      </c>
      <c r="F801" s="76">
        <v>0</v>
      </c>
      <c r="G801" s="76">
        <f t="shared" si="382"/>
        <v>0</v>
      </c>
      <c r="H801" s="76">
        <f t="shared" si="382"/>
        <v>0</v>
      </c>
      <c r="I801" s="76">
        <f t="shared" si="382"/>
        <v>0</v>
      </c>
      <c r="J801" s="76">
        <f t="shared" si="382"/>
        <v>0</v>
      </c>
      <c r="K801" s="76">
        <f t="shared" si="382"/>
        <v>0</v>
      </c>
      <c r="L801" s="76">
        <f t="shared" si="382"/>
        <v>0</v>
      </c>
      <c r="M801" s="76">
        <f t="shared" si="382"/>
        <v>0</v>
      </c>
      <c r="N801" s="76">
        <f t="shared" si="382"/>
        <v>0</v>
      </c>
      <c r="O801" s="76">
        <f t="shared" si="382"/>
        <v>0</v>
      </c>
      <c r="P801" s="76">
        <f t="shared" si="382"/>
        <v>0</v>
      </c>
      <c r="Q801" s="76">
        <f t="shared" si="383"/>
        <v>0</v>
      </c>
      <c r="R801" s="76">
        <f t="shared" si="383"/>
        <v>0</v>
      </c>
      <c r="S801" s="76">
        <f t="shared" si="383"/>
        <v>0</v>
      </c>
      <c r="T801" s="76">
        <f t="shared" si="383"/>
        <v>0</v>
      </c>
      <c r="U801" s="76">
        <f t="shared" si="383"/>
        <v>0</v>
      </c>
      <c r="V801" s="76">
        <f t="shared" si="383"/>
        <v>0</v>
      </c>
      <c r="W801" s="76">
        <f t="shared" si="383"/>
        <v>0</v>
      </c>
      <c r="X801" s="76">
        <f t="shared" si="383"/>
        <v>0</v>
      </c>
      <c r="Y801" s="76">
        <f t="shared" si="383"/>
        <v>0</v>
      </c>
      <c r="Z801" s="76">
        <f t="shared" si="383"/>
        <v>0</v>
      </c>
      <c r="AA801" s="76">
        <f>SUM(G801:Z801)</f>
        <v>0</v>
      </c>
      <c r="AB801" s="90" t="str">
        <f t="shared" si="380"/>
        <v>ok</v>
      </c>
      <c r="AC801" s="62">
        <f t="shared" si="377"/>
        <v>0</v>
      </c>
    </row>
    <row r="802" spans="2:29" s="58" customFormat="1" hidden="1">
      <c r="B802" s="58" t="s">
        <v>1218</v>
      </c>
      <c r="E802" s="58" t="s">
        <v>363</v>
      </c>
      <c r="F802" s="197"/>
      <c r="G802" s="76">
        <f t="shared" si="382"/>
        <v>0</v>
      </c>
      <c r="H802" s="76">
        <f t="shared" si="382"/>
        <v>0</v>
      </c>
      <c r="I802" s="76">
        <f t="shared" si="382"/>
        <v>0</v>
      </c>
      <c r="J802" s="76">
        <f t="shared" si="382"/>
        <v>0</v>
      </c>
      <c r="K802" s="76">
        <f t="shared" si="382"/>
        <v>0</v>
      </c>
      <c r="L802" s="76">
        <f t="shared" si="382"/>
        <v>0</v>
      </c>
      <c r="M802" s="76">
        <f t="shared" si="382"/>
        <v>0</v>
      </c>
      <c r="N802" s="76">
        <f t="shared" si="382"/>
        <v>0</v>
      </c>
      <c r="O802" s="76">
        <f t="shared" si="382"/>
        <v>0</v>
      </c>
      <c r="P802" s="76">
        <f t="shared" si="382"/>
        <v>0</v>
      </c>
      <c r="Q802" s="76">
        <f t="shared" si="383"/>
        <v>0</v>
      </c>
      <c r="R802" s="76">
        <f t="shared" si="383"/>
        <v>0</v>
      </c>
      <c r="S802" s="76">
        <f t="shared" si="383"/>
        <v>0</v>
      </c>
      <c r="T802" s="76">
        <f t="shared" si="383"/>
        <v>0</v>
      </c>
      <c r="U802" s="76">
        <f t="shared" si="383"/>
        <v>0</v>
      </c>
      <c r="V802" s="76">
        <f t="shared" si="383"/>
        <v>0</v>
      </c>
      <c r="W802" s="76">
        <f t="shared" si="383"/>
        <v>0</v>
      </c>
      <c r="X802" s="76">
        <f t="shared" si="383"/>
        <v>0</v>
      </c>
      <c r="Y802" s="76">
        <f t="shared" si="383"/>
        <v>0</v>
      </c>
      <c r="Z802" s="76">
        <f t="shared" si="383"/>
        <v>0</v>
      </c>
      <c r="AA802" s="76">
        <f>SUM(G802:Z802)</f>
        <v>0</v>
      </c>
      <c r="AB802" s="90" t="str">
        <f t="shared" si="380"/>
        <v>ok</v>
      </c>
      <c r="AC802" s="62">
        <f t="shared" si="377"/>
        <v>0</v>
      </c>
    </row>
    <row r="803" spans="2:29" s="58" customFormat="1" hidden="1">
      <c r="B803" s="58" t="s">
        <v>1219</v>
      </c>
      <c r="E803" s="58" t="s">
        <v>1092</v>
      </c>
      <c r="F803" s="197"/>
      <c r="G803" s="76">
        <f t="shared" si="382"/>
        <v>0</v>
      </c>
      <c r="H803" s="76">
        <f t="shared" si="382"/>
        <v>0</v>
      </c>
      <c r="I803" s="76">
        <f t="shared" si="382"/>
        <v>0</v>
      </c>
      <c r="J803" s="76">
        <f t="shared" si="382"/>
        <v>0</v>
      </c>
      <c r="K803" s="76">
        <f t="shared" si="382"/>
        <v>0</v>
      </c>
      <c r="L803" s="76">
        <f t="shared" si="382"/>
        <v>0</v>
      </c>
      <c r="M803" s="76">
        <f t="shared" si="382"/>
        <v>0</v>
      </c>
      <c r="N803" s="76">
        <f t="shared" si="382"/>
        <v>0</v>
      </c>
      <c r="O803" s="76">
        <f t="shared" si="382"/>
        <v>0</v>
      </c>
      <c r="P803" s="76">
        <f t="shared" si="382"/>
        <v>0</v>
      </c>
      <c r="Q803" s="76">
        <f t="shared" si="383"/>
        <v>0</v>
      </c>
      <c r="R803" s="76">
        <f t="shared" si="383"/>
        <v>0</v>
      </c>
      <c r="S803" s="76">
        <f t="shared" si="383"/>
        <v>0</v>
      </c>
      <c r="T803" s="76">
        <f t="shared" si="383"/>
        <v>0</v>
      </c>
      <c r="U803" s="76">
        <f t="shared" si="383"/>
        <v>0</v>
      </c>
      <c r="V803" s="76">
        <f t="shared" si="383"/>
        <v>0</v>
      </c>
      <c r="W803" s="76">
        <f t="shared" si="383"/>
        <v>0</v>
      </c>
      <c r="X803" s="76">
        <f t="shared" si="383"/>
        <v>0</v>
      </c>
      <c r="Y803" s="76">
        <f t="shared" si="383"/>
        <v>0</v>
      </c>
      <c r="Z803" s="76">
        <f t="shared" si="383"/>
        <v>0</v>
      </c>
      <c r="AA803" s="76">
        <f>SUM(G803:Z803)</f>
        <v>0</v>
      </c>
      <c r="AB803" s="90" t="str">
        <f t="shared" si="380"/>
        <v>ok</v>
      </c>
      <c r="AC803" s="62">
        <f t="shared" si="377"/>
        <v>0</v>
      </c>
    </row>
    <row r="804" spans="2:29" s="58" customFormat="1" hidden="1">
      <c r="B804" s="58" t="s">
        <v>1220</v>
      </c>
      <c r="E804" s="58" t="s">
        <v>1092</v>
      </c>
      <c r="F804" s="197"/>
      <c r="G804" s="76">
        <f t="shared" si="382"/>
        <v>0</v>
      </c>
      <c r="H804" s="76">
        <f t="shared" si="382"/>
        <v>0</v>
      </c>
      <c r="I804" s="76">
        <f t="shared" si="382"/>
        <v>0</v>
      </c>
      <c r="J804" s="76">
        <f t="shared" si="382"/>
        <v>0</v>
      </c>
      <c r="K804" s="76">
        <f t="shared" si="382"/>
        <v>0</v>
      </c>
      <c r="L804" s="76">
        <f t="shared" si="382"/>
        <v>0</v>
      </c>
      <c r="M804" s="76">
        <f t="shared" si="382"/>
        <v>0</v>
      </c>
      <c r="N804" s="76">
        <f t="shared" si="382"/>
        <v>0</v>
      </c>
      <c r="O804" s="76">
        <f t="shared" si="382"/>
        <v>0</v>
      </c>
      <c r="P804" s="76">
        <f t="shared" si="382"/>
        <v>0</v>
      </c>
      <c r="Q804" s="76">
        <f t="shared" si="383"/>
        <v>0</v>
      </c>
      <c r="R804" s="76">
        <f t="shared" si="383"/>
        <v>0</v>
      </c>
      <c r="S804" s="76">
        <f t="shared" si="383"/>
        <v>0</v>
      </c>
      <c r="T804" s="76">
        <f t="shared" si="383"/>
        <v>0</v>
      </c>
      <c r="U804" s="76">
        <f t="shared" si="383"/>
        <v>0</v>
      </c>
      <c r="V804" s="76">
        <f t="shared" si="383"/>
        <v>0</v>
      </c>
      <c r="W804" s="76">
        <f t="shared" si="383"/>
        <v>0</v>
      </c>
      <c r="X804" s="76">
        <f t="shared" si="383"/>
        <v>0</v>
      </c>
      <c r="Y804" s="76">
        <f t="shared" si="383"/>
        <v>0</v>
      </c>
      <c r="Z804" s="76">
        <f t="shared" si="383"/>
        <v>0</v>
      </c>
      <c r="AA804" s="76">
        <f>SUM(G804:Z804)</f>
        <v>0</v>
      </c>
      <c r="AB804" s="90" t="str">
        <f t="shared" si="380"/>
        <v>ok</v>
      </c>
      <c r="AC804" s="62">
        <f t="shared" si="377"/>
        <v>0</v>
      </c>
    </row>
    <row r="805" spans="2:29" s="58" customFormat="1" hidden="1">
      <c r="B805" s="58" t="s">
        <v>691</v>
      </c>
      <c r="E805" s="58" t="s">
        <v>1106</v>
      </c>
      <c r="F805" s="197"/>
      <c r="G805" s="76">
        <f t="shared" si="382"/>
        <v>0</v>
      </c>
      <c r="H805" s="76">
        <f t="shared" si="382"/>
        <v>0</v>
      </c>
      <c r="I805" s="76">
        <f t="shared" si="382"/>
        <v>0</v>
      </c>
      <c r="J805" s="76">
        <f t="shared" si="382"/>
        <v>0</v>
      </c>
      <c r="K805" s="76">
        <f t="shared" si="382"/>
        <v>0</v>
      </c>
      <c r="L805" s="76">
        <f t="shared" si="382"/>
        <v>0</v>
      </c>
      <c r="M805" s="76">
        <f t="shared" si="382"/>
        <v>0</v>
      </c>
      <c r="N805" s="76">
        <f t="shared" si="382"/>
        <v>0</v>
      </c>
      <c r="O805" s="76">
        <f t="shared" si="382"/>
        <v>0</v>
      </c>
      <c r="P805" s="76">
        <f t="shared" si="382"/>
        <v>0</v>
      </c>
      <c r="Q805" s="76">
        <f t="shared" si="383"/>
        <v>0</v>
      </c>
      <c r="R805" s="76">
        <f t="shared" si="383"/>
        <v>0</v>
      </c>
      <c r="S805" s="76">
        <f t="shared" si="383"/>
        <v>0</v>
      </c>
      <c r="T805" s="76">
        <f t="shared" si="383"/>
        <v>0</v>
      </c>
      <c r="U805" s="76">
        <f t="shared" si="383"/>
        <v>0</v>
      </c>
      <c r="V805" s="76">
        <f t="shared" si="383"/>
        <v>0</v>
      </c>
      <c r="W805" s="76">
        <f t="shared" si="383"/>
        <v>0</v>
      </c>
      <c r="X805" s="76">
        <f t="shared" si="383"/>
        <v>0</v>
      </c>
      <c r="Y805" s="76">
        <f t="shared" si="383"/>
        <v>0</v>
      </c>
      <c r="Z805" s="76">
        <f t="shared" si="383"/>
        <v>0</v>
      </c>
      <c r="AA805" s="76">
        <f t="shared" si="381"/>
        <v>0</v>
      </c>
      <c r="AB805" s="90" t="str">
        <f t="shared" si="380"/>
        <v>ok</v>
      </c>
      <c r="AC805" s="62">
        <f t="shared" si="377"/>
        <v>0</v>
      </c>
    </row>
    <row r="806" spans="2:29" s="58" customFormat="1" hidden="1">
      <c r="B806" s="58" t="s">
        <v>1254</v>
      </c>
      <c r="E806" s="58" t="s">
        <v>422</v>
      </c>
      <c r="F806" s="197"/>
      <c r="G806" s="76">
        <f t="shared" si="382"/>
        <v>0</v>
      </c>
      <c r="H806" s="76">
        <f t="shared" si="382"/>
        <v>0</v>
      </c>
      <c r="I806" s="76">
        <f t="shared" si="382"/>
        <v>0</v>
      </c>
      <c r="J806" s="76">
        <f t="shared" si="382"/>
        <v>0</v>
      </c>
      <c r="K806" s="76">
        <f t="shared" si="382"/>
        <v>0</v>
      </c>
      <c r="L806" s="76">
        <f t="shared" si="382"/>
        <v>0</v>
      </c>
      <c r="M806" s="76">
        <f t="shared" si="382"/>
        <v>0</v>
      </c>
      <c r="N806" s="76">
        <f t="shared" si="382"/>
        <v>0</v>
      </c>
      <c r="O806" s="76">
        <f t="shared" si="382"/>
        <v>0</v>
      </c>
      <c r="P806" s="76">
        <f t="shared" si="382"/>
        <v>0</v>
      </c>
      <c r="Q806" s="76">
        <f t="shared" si="383"/>
        <v>0</v>
      </c>
      <c r="R806" s="76">
        <f t="shared" si="383"/>
        <v>0</v>
      </c>
      <c r="S806" s="76">
        <f t="shared" si="383"/>
        <v>0</v>
      </c>
      <c r="T806" s="76">
        <f t="shared" si="383"/>
        <v>0</v>
      </c>
      <c r="U806" s="76">
        <f t="shared" si="383"/>
        <v>0</v>
      </c>
      <c r="V806" s="76">
        <f t="shared" si="383"/>
        <v>0</v>
      </c>
      <c r="W806" s="76">
        <f t="shared" si="383"/>
        <v>0</v>
      </c>
      <c r="X806" s="76">
        <f t="shared" si="383"/>
        <v>0</v>
      </c>
      <c r="Y806" s="76">
        <f t="shared" si="383"/>
        <v>0</v>
      </c>
      <c r="Z806" s="76">
        <f t="shared" si="383"/>
        <v>0</v>
      </c>
      <c r="AA806" s="76">
        <f t="shared" si="381"/>
        <v>0</v>
      </c>
      <c r="AB806" s="90" t="str">
        <f t="shared" si="380"/>
        <v>ok</v>
      </c>
      <c r="AC806" s="62">
        <f t="shared" si="377"/>
        <v>0</v>
      </c>
    </row>
    <row r="807" spans="2:29" s="58" customFormat="1" hidden="1">
      <c r="B807" s="58" t="s">
        <v>1221</v>
      </c>
      <c r="E807" s="58" t="s">
        <v>363</v>
      </c>
      <c r="F807" s="197"/>
      <c r="G807" s="76">
        <f t="shared" si="382"/>
        <v>0</v>
      </c>
      <c r="H807" s="76">
        <f t="shared" si="382"/>
        <v>0</v>
      </c>
      <c r="I807" s="76">
        <f t="shared" si="382"/>
        <v>0</v>
      </c>
      <c r="J807" s="76">
        <f t="shared" si="382"/>
        <v>0</v>
      </c>
      <c r="K807" s="76">
        <f t="shared" si="382"/>
        <v>0</v>
      </c>
      <c r="L807" s="76">
        <f t="shared" si="382"/>
        <v>0</v>
      </c>
      <c r="M807" s="76">
        <f t="shared" si="382"/>
        <v>0</v>
      </c>
      <c r="N807" s="76">
        <f t="shared" si="382"/>
        <v>0</v>
      </c>
      <c r="O807" s="76">
        <f t="shared" si="382"/>
        <v>0</v>
      </c>
      <c r="P807" s="76">
        <f t="shared" si="382"/>
        <v>0</v>
      </c>
      <c r="Q807" s="76">
        <f t="shared" si="383"/>
        <v>0</v>
      </c>
      <c r="R807" s="76">
        <f t="shared" si="383"/>
        <v>0</v>
      </c>
      <c r="S807" s="76">
        <f t="shared" si="383"/>
        <v>0</v>
      </c>
      <c r="T807" s="76">
        <f t="shared" si="383"/>
        <v>0</v>
      </c>
      <c r="U807" s="76">
        <f t="shared" si="383"/>
        <v>0</v>
      </c>
      <c r="V807" s="76">
        <f t="shared" si="383"/>
        <v>0</v>
      </c>
      <c r="W807" s="76">
        <f t="shared" si="383"/>
        <v>0</v>
      </c>
      <c r="X807" s="76">
        <f t="shared" si="383"/>
        <v>0</v>
      </c>
      <c r="Y807" s="76">
        <f t="shared" si="383"/>
        <v>0</v>
      </c>
      <c r="Z807" s="76">
        <f t="shared" si="383"/>
        <v>0</v>
      </c>
      <c r="AA807" s="76">
        <f t="shared" si="381"/>
        <v>0</v>
      </c>
      <c r="AB807" s="90" t="str">
        <f t="shared" si="380"/>
        <v>ok</v>
      </c>
      <c r="AC807" s="62">
        <f t="shared" si="377"/>
        <v>0</v>
      </c>
    </row>
    <row r="808" spans="2:29" s="58" customFormat="1" hidden="1">
      <c r="B808" s="58" t="s">
        <v>1222</v>
      </c>
      <c r="E808" s="58" t="s">
        <v>1092</v>
      </c>
      <c r="F808" s="197"/>
      <c r="G808" s="76">
        <f t="shared" ref="G808:P818" si="384">IF(VLOOKUP($E808,$D$6:$AN$1131,3,)=0,0,(VLOOKUP($E808,$D$6:$AN$1131,G$2,)/VLOOKUP($E808,$D$6:$AN$1131,3,))*$F808)</f>
        <v>0</v>
      </c>
      <c r="H808" s="76">
        <f t="shared" si="384"/>
        <v>0</v>
      </c>
      <c r="I808" s="76">
        <f t="shared" si="384"/>
        <v>0</v>
      </c>
      <c r="J808" s="76">
        <f t="shared" si="384"/>
        <v>0</v>
      </c>
      <c r="K808" s="76">
        <f t="shared" si="384"/>
        <v>0</v>
      </c>
      <c r="L808" s="76">
        <f t="shared" si="384"/>
        <v>0</v>
      </c>
      <c r="M808" s="76">
        <f t="shared" si="384"/>
        <v>0</v>
      </c>
      <c r="N808" s="76">
        <f t="shared" si="384"/>
        <v>0</v>
      </c>
      <c r="O808" s="76">
        <f t="shared" si="384"/>
        <v>0</v>
      </c>
      <c r="P808" s="76">
        <f t="shared" si="384"/>
        <v>0</v>
      </c>
      <c r="Q808" s="76">
        <f t="shared" ref="Q808:Z818" si="385">IF(VLOOKUP($E808,$D$6:$AN$1131,3,)=0,0,(VLOOKUP($E808,$D$6:$AN$1131,Q$2,)/VLOOKUP($E808,$D$6:$AN$1131,3,))*$F808)</f>
        <v>0</v>
      </c>
      <c r="R808" s="76">
        <f t="shared" si="385"/>
        <v>0</v>
      </c>
      <c r="S808" s="76">
        <f t="shared" si="385"/>
        <v>0</v>
      </c>
      <c r="T808" s="76">
        <f t="shared" si="385"/>
        <v>0</v>
      </c>
      <c r="U808" s="76">
        <f t="shared" si="385"/>
        <v>0</v>
      </c>
      <c r="V808" s="76">
        <f t="shared" si="385"/>
        <v>0</v>
      </c>
      <c r="W808" s="76">
        <f t="shared" si="385"/>
        <v>0</v>
      </c>
      <c r="X808" s="76">
        <f t="shared" si="385"/>
        <v>0</v>
      </c>
      <c r="Y808" s="76">
        <f t="shared" si="385"/>
        <v>0</v>
      </c>
      <c r="Z808" s="76">
        <f t="shared" si="385"/>
        <v>0</v>
      </c>
      <c r="AA808" s="76">
        <f t="shared" si="381"/>
        <v>0</v>
      </c>
      <c r="AB808" s="90" t="str">
        <f t="shared" si="380"/>
        <v>ok</v>
      </c>
      <c r="AC808" s="62">
        <f t="shared" si="377"/>
        <v>0</v>
      </c>
    </row>
    <row r="809" spans="2:29" s="58" customFormat="1" hidden="1">
      <c r="B809" s="58" t="s">
        <v>1223</v>
      </c>
      <c r="E809" s="58" t="s">
        <v>1104</v>
      </c>
      <c r="F809" s="197"/>
      <c r="G809" s="76">
        <f t="shared" si="384"/>
        <v>0</v>
      </c>
      <c r="H809" s="76">
        <f t="shared" si="384"/>
        <v>0</v>
      </c>
      <c r="I809" s="76">
        <f t="shared" si="384"/>
        <v>0</v>
      </c>
      <c r="J809" s="76">
        <f t="shared" si="384"/>
        <v>0</v>
      </c>
      <c r="K809" s="76">
        <f t="shared" si="384"/>
        <v>0</v>
      </c>
      <c r="L809" s="76">
        <f t="shared" si="384"/>
        <v>0</v>
      </c>
      <c r="M809" s="76">
        <f t="shared" si="384"/>
        <v>0</v>
      </c>
      <c r="N809" s="76">
        <f t="shared" si="384"/>
        <v>0</v>
      </c>
      <c r="O809" s="76">
        <f t="shared" si="384"/>
        <v>0</v>
      </c>
      <c r="P809" s="76">
        <f t="shared" si="384"/>
        <v>0</v>
      </c>
      <c r="Q809" s="76">
        <f t="shared" si="385"/>
        <v>0</v>
      </c>
      <c r="R809" s="76">
        <f t="shared" si="385"/>
        <v>0</v>
      </c>
      <c r="S809" s="76">
        <f t="shared" si="385"/>
        <v>0</v>
      </c>
      <c r="T809" s="76">
        <f t="shared" si="385"/>
        <v>0</v>
      </c>
      <c r="U809" s="76">
        <f t="shared" si="385"/>
        <v>0</v>
      </c>
      <c r="V809" s="76">
        <f t="shared" si="385"/>
        <v>0</v>
      </c>
      <c r="W809" s="76">
        <f t="shared" si="385"/>
        <v>0</v>
      </c>
      <c r="X809" s="76">
        <f t="shared" si="385"/>
        <v>0</v>
      </c>
      <c r="Y809" s="76">
        <f t="shared" si="385"/>
        <v>0</v>
      </c>
      <c r="Z809" s="76">
        <f t="shared" si="385"/>
        <v>0</v>
      </c>
      <c r="AA809" s="76">
        <f t="shared" si="381"/>
        <v>0</v>
      </c>
      <c r="AB809" s="90" t="str">
        <f t="shared" si="380"/>
        <v>ok</v>
      </c>
      <c r="AC809" s="62">
        <f t="shared" si="377"/>
        <v>0</v>
      </c>
    </row>
    <row r="810" spans="2:29" s="58" customFormat="1" hidden="1">
      <c r="B810" s="58" t="s">
        <v>1252</v>
      </c>
      <c r="E810" s="58" t="s">
        <v>422</v>
      </c>
      <c r="F810" s="197"/>
      <c r="G810" s="76">
        <f t="shared" si="384"/>
        <v>0</v>
      </c>
      <c r="H810" s="76">
        <f t="shared" si="384"/>
        <v>0</v>
      </c>
      <c r="I810" s="76">
        <f t="shared" si="384"/>
        <v>0</v>
      </c>
      <c r="J810" s="76">
        <f t="shared" si="384"/>
        <v>0</v>
      </c>
      <c r="K810" s="76">
        <f t="shared" si="384"/>
        <v>0</v>
      </c>
      <c r="L810" s="76">
        <f t="shared" si="384"/>
        <v>0</v>
      </c>
      <c r="M810" s="76">
        <f t="shared" si="384"/>
        <v>0</v>
      </c>
      <c r="N810" s="76">
        <f t="shared" si="384"/>
        <v>0</v>
      </c>
      <c r="O810" s="76">
        <f t="shared" si="384"/>
        <v>0</v>
      </c>
      <c r="P810" s="76">
        <f t="shared" si="384"/>
        <v>0</v>
      </c>
      <c r="Q810" s="76">
        <f t="shared" si="385"/>
        <v>0</v>
      </c>
      <c r="R810" s="76">
        <f t="shared" si="385"/>
        <v>0</v>
      </c>
      <c r="S810" s="76">
        <f t="shared" si="385"/>
        <v>0</v>
      </c>
      <c r="T810" s="76">
        <f t="shared" si="385"/>
        <v>0</v>
      </c>
      <c r="U810" s="76">
        <f t="shared" si="385"/>
        <v>0</v>
      </c>
      <c r="V810" s="76">
        <f t="shared" si="385"/>
        <v>0</v>
      </c>
      <c r="W810" s="76">
        <f t="shared" si="385"/>
        <v>0</v>
      </c>
      <c r="X810" s="76">
        <f t="shared" si="385"/>
        <v>0</v>
      </c>
      <c r="Y810" s="76">
        <f t="shared" si="385"/>
        <v>0</v>
      </c>
      <c r="Z810" s="76">
        <f t="shared" si="385"/>
        <v>0</v>
      </c>
      <c r="AA810" s="76">
        <f>SUM(G810:Z810)</f>
        <v>0</v>
      </c>
      <c r="AB810" s="90" t="str">
        <f t="shared" si="380"/>
        <v>ok</v>
      </c>
      <c r="AC810" s="62">
        <f t="shared" si="377"/>
        <v>0</v>
      </c>
    </row>
    <row r="811" spans="2:29" s="58" customFormat="1" hidden="1">
      <c r="B811" s="58" t="s">
        <v>1224</v>
      </c>
      <c r="E811" s="58" t="s">
        <v>422</v>
      </c>
      <c r="F811" s="197"/>
      <c r="G811" s="76">
        <f t="shared" si="384"/>
        <v>0</v>
      </c>
      <c r="H811" s="76">
        <f t="shared" si="384"/>
        <v>0</v>
      </c>
      <c r="I811" s="76">
        <f t="shared" si="384"/>
        <v>0</v>
      </c>
      <c r="J811" s="76">
        <f t="shared" si="384"/>
        <v>0</v>
      </c>
      <c r="K811" s="76">
        <f t="shared" si="384"/>
        <v>0</v>
      </c>
      <c r="L811" s="76">
        <f t="shared" si="384"/>
        <v>0</v>
      </c>
      <c r="M811" s="76">
        <f t="shared" si="384"/>
        <v>0</v>
      </c>
      <c r="N811" s="76">
        <f t="shared" si="384"/>
        <v>0</v>
      </c>
      <c r="O811" s="76">
        <f t="shared" si="384"/>
        <v>0</v>
      </c>
      <c r="P811" s="76">
        <f t="shared" si="384"/>
        <v>0</v>
      </c>
      <c r="Q811" s="76">
        <f t="shared" si="385"/>
        <v>0</v>
      </c>
      <c r="R811" s="76">
        <f t="shared" si="385"/>
        <v>0</v>
      </c>
      <c r="S811" s="76">
        <f t="shared" si="385"/>
        <v>0</v>
      </c>
      <c r="T811" s="76">
        <f t="shared" si="385"/>
        <v>0</v>
      </c>
      <c r="U811" s="76">
        <f t="shared" si="385"/>
        <v>0</v>
      </c>
      <c r="V811" s="76">
        <f t="shared" si="385"/>
        <v>0</v>
      </c>
      <c r="W811" s="76">
        <f t="shared" si="385"/>
        <v>0</v>
      </c>
      <c r="X811" s="76">
        <f t="shared" si="385"/>
        <v>0</v>
      </c>
      <c r="Y811" s="76">
        <f t="shared" si="385"/>
        <v>0</v>
      </c>
      <c r="Z811" s="76">
        <f t="shared" si="385"/>
        <v>0</v>
      </c>
      <c r="AA811" s="76">
        <f>SUM(G811:Z811)</f>
        <v>0</v>
      </c>
      <c r="AB811" s="90" t="str">
        <f t="shared" si="380"/>
        <v>ok</v>
      </c>
      <c r="AC811" s="62">
        <f t="shared" si="377"/>
        <v>0</v>
      </c>
    </row>
    <row r="812" spans="2:29" s="58" customFormat="1" hidden="1">
      <c r="B812" s="58" t="s">
        <v>1229</v>
      </c>
      <c r="E812" s="58" t="s">
        <v>422</v>
      </c>
      <c r="F812" s="197"/>
      <c r="G812" s="76">
        <f t="shared" si="384"/>
        <v>0</v>
      </c>
      <c r="H812" s="76">
        <f t="shared" si="384"/>
        <v>0</v>
      </c>
      <c r="I812" s="76">
        <f t="shared" si="384"/>
        <v>0</v>
      </c>
      <c r="J812" s="76">
        <f t="shared" si="384"/>
        <v>0</v>
      </c>
      <c r="K812" s="76">
        <f t="shared" si="384"/>
        <v>0</v>
      </c>
      <c r="L812" s="76">
        <f t="shared" si="384"/>
        <v>0</v>
      </c>
      <c r="M812" s="76">
        <f t="shared" si="384"/>
        <v>0</v>
      </c>
      <c r="N812" s="76">
        <f t="shared" si="384"/>
        <v>0</v>
      </c>
      <c r="O812" s="76">
        <f t="shared" si="384"/>
        <v>0</v>
      </c>
      <c r="P812" s="76">
        <f t="shared" si="384"/>
        <v>0</v>
      </c>
      <c r="Q812" s="76">
        <f t="shared" si="385"/>
        <v>0</v>
      </c>
      <c r="R812" s="76">
        <f t="shared" si="385"/>
        <v>0</v>
      </c>
      <c r="S812" s="76">
        <f t="shared" si="385"/>
        <v>0</v>
      </c>
      <c r="T812" s="76">
        <f t="shared" si="385"/>
        <v>0</v>
      </c>
      <c r="U812" s="76">
        <f t="shared" si="385"/>
        <v>0</v>
      </c>
      <c r="V812" s="76">
        <f t="shared" si="385"/>
        <v>0</v>
      </c>
      <c r="W812" s="76">
        <f t="shared" si="385"/>
        <v>0</v>
      </c>
      <c r="X812" s="76">
        <f t="shared" si="385"/>
        <v>0</v>
      </c>
      <c r="Y812" s="76">
        <f t="shared" si="385"/>
        <v>0</v>
      </c>
      <c r="Z812" s="76">
        <f t="shared" si="385"/>
        <v>0</v>
      </c>
      <c r="AA812" s="76">
        <f>SUM(G812:Z812)</f>
        <v>0</v>
      </c>
      <c r="AB812" s="90" t="str">
        <f t="shared" si="380"/>
        <v>ok</v>
      </c>
      <c r="AC812" s="62">
        <f t="shared" si="377"/>
        <v>0</v>
      </c>
    </row>
    <row r="813" spans="2:29" s="68" customFormat="1">
      <c r="B813" s="68" t="s">
        <v>1182</v>
      </c>
      <c r="E813" s="68" t="s">
        <v>839</v>
      </c>
      <c r="F813" s="140">
        <f>-2776923-489194-161809-28505+324683+57197</f>
        <v>-3074551</v>
      </c>
      <c r="G813" s="140">
        <f t="shared" si="384"/>
        <v>213166.84387880456</v>
      </c>
      <c r="H813" s="140">
        <f t="shared" si="384"/>
        <v>-911013.3391610469</v>
      </c>
      <c r="I813" s="140">
        <f t="shared" si="384"/>
        <v>-138108.81866195469</v>
      </c>
      <c r="J813" s="140">
        <f t="shared" si="384"/>
        <v>-51085.229844840404</v>
      </c>
      <c r="K813" s="140">
        <f t="shared" si="384"/>
        <v>-875117.30713717639</v>
      </c>
      <c r="L813" s="140">
        <f t="shared" si="384"/>
        <v>0</v>
      </c>
      <c r="M813" s="140">
        <f t="shared" si="384"/>
        <v>0</v>
      </c>
      <c r="N813" s="140">
        <f t="shared" si="384"/>
        <v>-349049.16832107486</v>
      </c>
      <c r="O813" s="140">
        <f t="shared" si="384"/>
        <v>-675770.2505793575</v>
      </c>
      <c r="P813" s="140">
        <f t="shared" si="384"/>
        <v>-146401.10664270952</v>
      </c>
      <c r="Q813" s="140">
        <f t="shared" si="385"/>
        <v>1090.9681565025426</v>
      </c>
      <c r="R813" s="140">
        <f t="shared" si="385"/>
        <v>-2741.4201937550565</v>
      </c>
      <c r="S813" s="140">
        <f t="shared" si="385"/>
        <v>-136352.0872033505</v>
      </c>
      <c r="T813" s="140">
        <f t="shared" si="385"/>
        <v>-1521.8011244967402</v>
      </c>
      <c r="U813" s="140">
        <f t="shared" si="385"/>
        <v>-1648.2831655378743</v>
      </c>
      <c r="V813" s="140">
        <f t="shared" si="385"/>
        <v>0</v>
      </c>
      <c r="W813" s="140">
        <f t="shared" si="385"/>
        <v>0</v>
      </c>
      <c r="X813" s="140">
        <f t="shared" si="385"/>
        <v>0</v>
      </c>
      <c r="Y813" s="140">
        <f t="shared" si="385"/>
        <v>0</v>
      </c>
      <c r="Z813" s="140">
        <f t="shared" si="385"/>
        <v>0</v>
      </c>
      <c r="AA813" s="140">
        <f t="shared" si="381"/>
        <v>-3074550.9999999935</v>
      </c>
      <c r="AB813" s="138" t="str">
        <f t="shared" si="380"/>
        <v>ok</v>
      </c>
      <c r="AC813" s="62">
        <f t="shared" si="377"/>
        <v>6.5192580223083496E-9</v>
      </c>
    </row>
    <row r="814" spans="2:29" s="58" customFormat="1">
      <c r="B814" s="58" t="s">
        <v>1183</v>
      </c>
      <c r="E814" s="58" t="s">
        <v>839</v>
      </c>
      <c r="F814" s="141">
        <v>0</v>
      </c>
      <c r="G814" s="141">
        <f t="shared" si="384"/>
        <v>0</v>
      </c>
      <c r="H814" s="141">
        <f t="shared" si="384"/>
        <v>0</v>
      </c>
      <c r="I814" s="141">
        <f t="shared" si="384"/>
        <v>0</v>
      </c>
      <c r="J814" s="141">
        <f t="shared" si="384"/>
        <v>0</v>
      </c>
      <c r="K814" s="141">
        <f t="shared" si="384"/>
        <v>0</v>
      </c>
      <c r="L814" s="141">
        <f t="shared" si="384"/>
        <v>0</v>
      </c>
      <c r="M814" s="141">
        <f t="shared" si="384"/>
        <v>0</v>
      </c>
      <c r="N814" s="141">
        <f t="shared" si="384"/>
        <v>0</v>
      </c>
      <c r="O814" s="141">
        <f t="shared" si="384"/>
        <v>0</v>
      </c>
      <c r="P814" s="141">
        <f t="shared" si="384"/>
        <v>0</v>
      </c>
      <c r="Q814" s="141">
        <f t="shared" si="385"/>
        <v>0</v>
      </c>
      <c r="R814" s="141">
        <f t="shared" si="385"/>
        <v>0</v>
      </c>
      <c r="S814" s="141">
        <f t="shared" si="385"/>
        <v>0</v>
      </c>
      <c r="T814" s="141">
        <f t="shared" si="385"/>
        <v>0</v>
      </c>
      <c r="U814" s="141">
        <f t="shared" si="385"/>
        <v>0</v>
      </c>
      <c r="V814" s="76">
        <f t="shared" si="385"/>
        <v>0</v>
      </c>
      <c r="W814" s="76">
        <f t="shared" si="385"/>
        <v>0</v>
      </c>
      <c r="X814" s="76">
        <f t="shared" si="385"/>
        <v>0</v>
      </c>
      <c r="Y814" s="76">
        <f t="shared" si="385"/>
        <v>0</v>
      </c>
      <c r="Z814" s="76">
        <f t="shared" si="385"/>
        <v>0</v>
      </c>
      <c r="AA814" s="76">
        <f t="shared" si="381"/>
        <v>0</v>
      </c>
      <c r="AB814" s="90" t="str">
        <f t="shared" si="380"/>
        <v>ok</v>
      </c>
      <c r="AC814" s="62">
        <f t="shared" si="377"/>
        <v>0</v>
      </c>
    </row>
    <row r="815" spans="2:29" s="58" customFormat="1" hidden="1">
      <c r="B815" s="58" t="s">
        <v>1184</v>
      </c>
      <c r="E815" s="58" t="s">
        <v>839</v>
      </c>
      <c r="F815" s="197"/>
      <c r="G815" s="76">
        <f t="shared" si="384"/>
        <v>0</v>
      </c>
      <c r="H815" s="76">
        <f t="shared" si="384"/>
        <v>0</v>
      </c>
      <c r="I815" s="76">
        <f t="shared" si="384"/>
        <v>0</v>
      </c>
      <c r="J815" s="76">
        <f t="shared" si="384"/>
        <v>0</v>
      </c>
      <c r="K815" s="76">
        <f t="shared" si="384"/>
        <v>0</v>
      </c>
      <c r="L815" s="76">
        <f t="shared" si="384"/>
        <v>0</v>
      </c>
      <c r="M815" s="76">
        <f t="shared" si="384"/>
        <v>0</v>
      </c>
      <c r="N815" s="76">
        <f t="shared" si="384"/>
        <v>0</v>
      </c>
      <c r="O815" s="76">
        <f t="shared" si="384"/>
        <v>0</v>
      </c>
      <c r="P815" s="76">
        <f t="shared" si="384"/>
        <v>0</v>
      </c>
      <c r="Q815" s="76">
        <f t="shared" si="385"/>
        <v>0</v>
      </c>
      <c r="R815" s="76">
        <f t="shared" si="385"/>
        <v>0</v>
      </c>
      <c r="S815" s="76">
        <f t="shared" si="385"/>
        <v>0</v>
      </c>
      <c r="T815" s="76">
        <f t="shared" si="385"/>
        <v>0</v>
      </c>
      <c r="U815" s="76">
        <f t="shared" si="385"/>
        <v>0</v>
      </c>
      <c r="V815" s="76">
        <f t="shared" si="385"/>
        <v>0</v>
      </c>
      <c r="W815" s="76">
        <f t="shared" si="385"/>
        <v>0</v>
      </c>
      <c r="X815" s="76">
        <f t="shared" si="385"/>
        <v>0</v>
      </c>
      <c r="Y815" s="76">
        <f t="shared" si="385"/>
        <v>0</v>
      </c>
      <c r="Z815" s="76">
        <f t="shared" si="385"/>
        <v>0</v>
      </c>
      <c r="AA815" s="76">
        <f t="shared" si="381"/>
        <v>0</v>
      </c>
      <c r="AB815" s="90" t="str">
        <f t="shared" si="380"/>
        <v>ok</v>
      </c>
      <c r="AC815" s="62">
        <f t="shared" si="377"/>
        <v>0</v>
      </c>
    </row>
    <row r="816" spans="2:29" s="58" customFormat="1" hidden="1">
      <c r="B816" s="58" t="s">
        <v>1185</v>
      </c>
      <c r="E816" s="58" t="s">
        <v>839</v>
      </c>
      <c r="F816" s="197"/>
      <c r="G816" s="73">
        <f t="shared" si="384"/>
        <v>0</v>
      </c>
      <c r="H816" s="73">
        <f t="shared" si="384"/>
        <v>0</v>
      </c>
      <c r="I816" s="73">
        <f t="shared" si="384"/>
        <v>0</v>
      </c>
      <c r="J816" s="73">
        <f t="shared" si="384"/>
        <v>0</v>
      </c>
      <c r="K816" s="73">
        <f t="shared" si="384"/>
        <v>0</v>
      </c>
      <c r="L816" s="73">
        <f t="shared" si="384"/>
        <v>0</v>
      </c>
      <c r="M816" s="73">
        <f t="shared" si="384"/>
        <v>0</v>
      </c>
      <c r="N816" s="73">
        <f t="shared" si="384"/>
        <v>0</v>
      </c>
      <c r="O816" s="73">
        <f t="shared" si="384"/>
        <v>0</v>
      </c>
      <c r="P816" s="73">
        <f t="shared" si="384"/>
        <v>0</v>
      </c>
      <c r="Q816" s="73">
        <f t="shared" si="385"/>
        <v>0</v>
      </c>
      <c r="R816" s="73">
        <f t="shared" si="385"/>
        <v>0</v>
      </c>
      <c r="S816" s="73">
        <f t="shared" si="385"/>
        <v>0</v>
      </c>
      <c r="T816" s="73">
        <f t="shared" si="385"/>
        <v>0</v>
      </c>
      <c r="U816" s="73">
        <f t="shared" si="385"/>
        <v>0</v>
      </c>
      <c r="V816" s="73">
        <f t="shared" si="385"/>
        <v>0</v>
      </c>
      <c r="W816" s="73">
        <f t="shared" si="385"/>
        <v>0</v>
      </c>
      <c r="X816" s="76">
        <f t="shared" si="385"/>
        <v>0</v>
      </c>
      <c r="Y816" s="76">
        <f t="shared" si="385"/>
        <v>0</v>
      </c>
      <c r="Z816" s="76">
        <f t="shared" si="385"/>
        <v>0</v>
      </c>
      <c r="AA816" s="77">
        <f t="shared" si="381"/>
        <v>0</v>
      </c>
      <c r="AB816" s="90" t="str">
        <f t="shared" si="380"/>
        <v>ok</v>
      </c>
      <c r="AC816" s="62">
        <f t="shared" si="377"/>
        <v>0</v>
      </c>
    </row>
    <row r="817" spans="1:54" s="58" customFormat="1" hidden="1">
      <c r="B817" s="58" t="s">
        <v>1186</v>
      </c>
      <c r="E817" s="58" t="s">
        <v>422</v>
      </c>
      <c r="F817" s="197"/>
      <c r="G817" s="73">
        <f t="shared" si="384"/>
        <v>0</v>
      </c>
      <c r="H817" s="73">
        <f t="shared" si="384"/>
        <v>0</v>
      </c>
      <c r="I817" s="73">
        <f t="shared" si="384"/>
        <v>0</v>
      </c>
      <c r="J817" s="73">
        <f t="shared" si="384"/>
        <v>0</v>
      </c>
      <c r="K817" s="73">
        <f t="shared" si="384"/>
        <v>0</v>
      </c>
      <c r="L817" s="73">
        <f t="shared" si="384"/>
        <v>0</v>
      </c>
      <c r="M817" s="73">
        <f t="shared" si="384"/>
        <v>0</v>
      </c>
      <c r="N817" s="73">
        <f t="shared" si="384"/>
        <v>0</v>
      </c>
      <c r="O817" s="73">
        <f t="shared" si="384"/>
        <v>0</v>
      </c>
      <c r="P817" s="73">
        <f t="shared" si="384"/>
        <v>0</v>
      </c>
      <c r="Q817" s="73">
        <f t="shared" si="385"/>
        <v>0</v>
      </c>
      <c r="R817" s="73">
        <f t="shared" si="385"/>
        <v>0</v>
      </c>
      <c r="S817" s="73">
        <f t="shared" si="385"/>
        <v>0</v>
      </c>
      <c r="T817" s="73">
        <f t="shared" si="385"/>
        <v>0</v>
      </c>
      <c r="U817" s="73">
        <f t="shared" si="385"/>
        <v>0</v>
      </c>
      <c r="V817" s="73">
        <f t="shared" si="385"/>
        <v>0</v>
      </c>
      <c r="W817" s="73">
        <f t="shared" si="385"/>
        <v>0</v>
      </c>
      <c r="X817" s="76">
        <f t="shared" si="385"/>
        <v>0</v>
      </c>
      <c r="Y817" s="76">
        <f t="shared" si="385"/>
        <v>0</v>
      </c>
      <c r="Z817" s="76">
        <f t="shared" si="385"/>
        <v>0</v>
      </c>
      <c r="AA817" s="77">
        <f t="shared" si="381"/>
        <v>0</v>
      </c>
      <c r="AB817" s="90" t="str">
        <f t="shared" si="380"/>
        <v>ok</v>
      </c>
      <c r="AC817" s="62">
        <f t="shared" si="377"/>
        <v>0</v>
      </c>
    </row>
    <row r="818" spans="1:54" s="58" customFormat="1" hidden="1">
      <c r="B818" s="58" t="s">
        <v>1187</v>
      </c>
      <c r="E818" s="58" t="s">
        <v>422</v>
      </c>
      <c r="F818" s="198"/>
      <c r="G818" s="129">
        <f t="shared" si="384"/>
        <v>0</v>
      </c>
      <c r="H818" s="129">
        <f t="shared" si="384"/>
        <v>0</v>
      </c>
      <c r="I818" s="129">
        <f t="shared" si="384"/>
        <v>0</v>
      </c>
      <c r="J818" s="129">
        <f t="shared" si="384"/>
        <v>0</v>
      </c>
      <c r="K818" s="129">
        <f t="shared" si="384"/>
        <v>0</v>
      </c>
      <c r="L818" s="129">
        <f t="shared" si="384"/>
        <v>0</v>
      </c>
      <c r="M818" s="129">
        <f t="shared" si="384"/>
        <v>0</v>
      </c>
      <c r="N818" s="129">
        <f t="shared" si="384"/>
        <v>0</v>
      </c>
      <c r="O818" s="129">
        <f t="shared" si="384"/>
        <v>0</v>
      </c>
      <c r="P818" s="129">
        <f t="shared" si="384"/>
        <v>0</v>
      </c>
      <c r="Q818" s="129">
        <f t="shared" si="385"/>
        <v>0</v>
      </c>
      <c r="R818" s="129">
        <f t="shared" si="385"/>
        <v>0</v>
      </c>
      <c r="S818" s="129">
        <f t="shared" si="385"/>
        <v>0</v>
      </c>
      <c r="T818" s="129">
        <f t="shared" si="385"/>
        <v>0</v>
      </c>
      <c r="U818" s="129">
        <f t="shared" si="385"/>
        <v>0</v>
      </c>
      <c r="V818" s="129">
        <f t="shared" si="385"/>
        <v>0</v>
      </c>
      <c r="W818" s="129">
        <f t="shared" si="385"/>
        <v>0</v>
      </c>
      <c r="X818" s="76">
        <f t="shared" si="385"/>
        <v>0</v>
      </c>
      <c r="Y818" s="76">
        <f t="shared" si="385"/>
        <v>0</v>
      </c>
      <c r="Z818" s="76">
        <f t="shared" si="385"/>
        <v>0</v>
      </c>
      <c r="AA818" s="130">
        <f t="shared" si="381"/>
        <v>0</v>
      </c>
      <c r="AB818" s="142" t="str">
        <f t="shared" si="380"/>
        <v>ok</v>
      </c>
      <c r="AC818" s="62">
        <f t="shared" si="377"/>
        <v>0</v>
      </c>
    </row>
    <row r="819" spans="1:54" s="58" customFormat="1">
      <c r="A819" s="58" t="s">
        <v>708</v>
      </c>
      <c r="F819" s="76">
        <f t="shared" ref="F819:Z819" si="386">SUM(F788:F818)</f>
        <v>-4059414.1199999996</v>
      </c>
      <c r="G819" s="76">
        <f t="shared" si="386"/>
        <v>-173756.6891079018</v>
      </c>
      <c r="H819" s="76">
        <f t="shared" si="386"/>
        <v>-1049605.6435698844</v>
      </c>
      <c r="I819" s="76">
        <f t="shared" si="386"/>
        <v>-151582.6403802936</v>
      </c>
      <c r="J819" s="76">
        <f t="shared" si="386"/>
        <v>-62837.675829157328</v>
      </c>
      <c r="K819" s="76">
        <f t="shared" si="386"/>
        <v>-1016845.1037488569</v>
      </c>
      <c r="L819" s="76">
        <f t="shared" si="386"/>
        <v>0</v>
      </c>
      <c r="M819" s="76">
        <f t="shared" si="386"/>
        <v>0</v>
      </c>
      <c r="N819" s="76">
        <f t="shared" si="386"/>
        <v>-468349.13440848078</v>
      </c>
      <c r="O819" s="76">
        <f>SUM(O788:O818)</f>
        <v>-754437.3833484957</v>
      </c>
      <c r="P819" s="76">
        <f t="shared" si="386"/>
        <v>-211995.07734293249</v>
      </c>
      <c r="Q819" s="76">
        <f t="shared" si="386"/>
        <v>-5379.9471100970477</v>
      </c>
      <c r="R819" s="76">
        <f t="shared" si="386"/>
        <v>-6101.2484138418522</v>
      </c>
      <c r="S819" s="76">
        <f t="shared" si="386"/>
        <v>-154862.7496319912</v>
      </c>
      <c r="T819" s="76">
        <f t="shared" si="386"/>
        <v>-1736.914037464783</v>
      </c>
      <c r="U819" s="76">
        <f t="shared" si="386"/>
        <v>-1923.9130705949681</v>
      </c>
      <c r="V819" s="76">
        <f t="shared" si="386"/>
        <v>0</v>
      </c>
      <c r="W819" s="76">
        <f t="shared" si="386"/>
        <v>0</v>
      </c>
      <c r="X819" s="76">
        <f t="shared" si="386"/>
        <v>0</v>
      </c>
      <c r="Y819" s="76">
        <f t="shared" si="386"/>
        <v>0</v>
      </c>
      <c r="Z819" s="76">
        <f t="shared" si="386"/>
        <v>0</v>
      </c>
      <c r="AA819" s="147">
        <f>SUM(G819:Z819)</f>
        <v>-4059414.1199999927</v>
      </c>
      <c r="AB819" s="138" t="str">
        <f t="shared" si="380"/>
        <v>ok</v>
      </c>
      <c r="AC819" s="62">
        <f t="shared" si="377"/>
        <v>6.9849193096160889E-9</v>
      </c>
    </row>
    <row r="820" spans="1:54" s="58" customFormat="1">
      <c r="AA820" s="147"/>
      <c r="AB820" s="138"/>
      <c r="AC820" s="62">
        <f t="shared" si="377"/>
        <v>0</v>
      </c>
      <c r="AF820" s="143"/>
      <c r="AG820" s="143"/>
      <c r="AH820" s="143"/>
      <c r="AI820" s="143"/>
      <c r="AJ820" s="143"/>
      <c r="AK820" s="143"/>
      <c r="AL820" s="143"/>
      <c r="AM820" s="143"/>
      <c r="AN820" s="143"/>
      <c r="AO820" s="143"/>
      <c r="AP820" s="143"/>
      <c r="AQ820" s="143"/>
      <c r="AR820" s="143"/>
      <c r="AS820" s="143"/>
      <c r="AT820" s="143"/>
      <c r="AU820" s="143"/>
      <c r="AV820" s="143"/>
      <c r="AW820" s="143"/>
      <c r="AX820" s="143"/>
      <c r="AY820" s="143"/>
      <c r="AZ820" s="143"/>
      <c r="BA820" s="143"/>
      <c r="BB820" s="143"/>
    </row>
    <row r="821" spans="1:54" s="58" customFormat="1">
      <c r="A821" s="58" t="s">
        <v>1119</v>
      </c>
      <c r="D821" s="58" t="s">
        <v>1080</v>
      </c>
      <c r="F821" s="77">
        <f t="shared" ref="F821:Z821" si="387">SUM(F774:F818)</f>
        <v>900088775.12269807</v>
      </c>
      <c r="G821" s="77">
        <f t="shared" si="387"/>
        <v>377993849.97013295</v>
      </c>
      <c r="H821" s="77">
        <f t="shared" si="387"/>
        <v>116921930.18156603</v>
      </c>
      <c r="I821" s="77">
        <f t="shared" si="387"/>
        <v>10401630.80891826</v>
      </c>
      <c r="J821" s="77">
        <f t="shared" si="387"/>
        <v>10606685.160078177</v>
      </c>
      <c r="K821" s="77">
        <f t="shared" si="387"/>
        <v>122096096.35693023</v>
      </c>
      <c r="L821" s="77">
        <f t="shared" si="387"/>
        <v>0</v>
      </c>
      <c r="M821" s="77">
        <f t="shared" si="387"/>
        <v>0</v>
      </c>
      <c r="N821" s="77">
        <f t="shared" si="387"/>
        <v>111586138.39385916</v>
      </c>
      <c r="O821" s="77">
        <f>SUM(O774:O818)</f>
        <v>63170212.968198717</v>
      </c>
      <c r="P821" s="77">
        <f t="shared" si="387"/>
        <v>62906027.675131045</v>
      </c>
      <c r="Q821" s="77">
        <f t="shared" si="387"/>
        <v>6443949.3817670904</v>
      </c>
      <c r="R821" s="77">
        <f t="shared" si="387"/>
        <v>3303073.2522390699</v>
      </c>
      <c r="S821" s="77">
        <f t="shared" si="387"/>
        <v>14230895.037504591</v>
      </c>
      <c r="T821" s="77">
        <f t="shared" si="387"/>
        <v>188617.72608898327</v>
      </c>
      <c r="U821" s="77">
        <f t="shared" si="387"/>
        <v>239668.21028399718</v>
      </c>
      <c r="V821" s="77">
        <f t="shared" si="387"/>
        <v>0</v>
      </c>
      <c r="W821" s="77">
        <f t="shared" si="387"/>
        <v>0</v>
      </c>
      <c r="X821" s="77">
        <f t="shared" si="387"/>
        <v>0</v>
      </c>
      <c r="Y821" s="77">
        <f t="shared" si="387"/>
        <v>0</v>
      </c>
      <c r="Z821" s="77">
        <f t="shared" si="387"/>
        <v>0</v>
      </c>
      <c r="AA821" s="77">
        <f>SUM(G821:Z821)</f>
        <v>900088775.12269831</v>
      </c>
      <c r="AB821" s="90" t="str">
        <f>IF(ABS(F821-AA821)&lt;0.01,"ok","err")</f>
        <v>ok</v>
      </c>
      <c r="AC821" s="62">
        <f t="shared" si="377"/>
        <v>0</v>
      </c>
    </row>
    <row r="822" spans="1:54" s="58" customFormat="1">
      <c r="AC822" s="62">
        <f t="shared" si="377"/>
        <v>0</v>
      </c>
    </row>
    <row r="823" spans="1:54" s="58" customFormat="1" ht="15">
      <c r="A823" s="63" t="s">
        <v>894</v>
      </c>
      <c r="F823" s="77">
        <f t="shared" ref="F823:AA823" si="388">F770-F821</f>
        <v>117112877.33855081</v>
      </c>
      <c r="G823" s="77">
        <f t="shared" si="388"/>
        <v>25005007.651432931</v>
      </c>
      <c r="H823" s="77">
        <f t="shared" si="388"/>
        <v>24010629.961829185</v>
      </c>
      <c r="I823" s="77">
        <f t="shared" si="388"/>
        <v>3338246.4093994964</v>
      </c>
      <c r="J823" s="77">
        <f t="shared" si="388"/>
        <v>1528546.6070206556</v>
      </c>
      <c r="K823" s="77">
        <f t="shared" si="388"/>
        <v>23525510.482774496</v>
      </c>
      <c r="L823" s="77">
        <f t="shared" si="388"/>
        <v>0</v>
      </c>
      <c r="M823" s="77">
        <f t="shared" si="388"/>
        <v>0</v>
      </c>
      <c r="N823" s="77">
        <f t="shared" si="388"/>
        <v>12198496.906736597</v>
      </c>
      <c r="O823" s="77">
        <f t="shared" si="388"/>
        <v>16971393.814917758</v>
      </c>
      <c r="P823" s="77">
        <f t="shared" si="388"/>
        <v>5459336.6158008352</v>
      </c>
      <c r="Q823" s="77">
        <f t="shared" si="388"/>
        <v>314466.89812870696</v>
      </c>
      <c r="R823" s="77">
        <f t="shared" si="388"/>
        <v>206060.49348944565</v>
      </c>
      <c r="S823" s="77">
        <f t="shared" si="388"/>
        <v>4480265.0473265238</v>
      </c>
      <c r="T823" s="77">
        <f t="shared" si="388"/>
        <v>33333.175141961925</v>
      </c>
      <c r="U823" s="77">
        <f t="shared" si="388"/>
        <v>41583.2745521295</v>
      </c>
      <c r="V823" s="77">
        <f t="shared" si="388"/>
        <v>0</v>
      </c>
      <c r="W823" s="77">
        <f t="shared" si="388"/>
        <v>0</v>
      </c>
      <c r="X823" s="77">
        <f t="shared" si="388"/>
        <v>0</v>
      </c>
      <c r="Y823" s="77">
        <f t="shared" si="388"/>
        <v>0</v>
      </c>
      <c r="Z823" s="77">
        <f t="shared" si="388"/>
        <v>0</v>
      </c>
      <c r="AA823" s="77">
        <f t="shared" si="388"/>
        <v>117112877.33855057</v>
      </c>
      <c r="AB823" s="90" t="str">
        <f>IF(ABS(F823-AA823)&lt;0.01,"ok","err")</f>
        <v>ok</v>
      </c>
      <c r="AC823" s="62">
        <f t="shared" si="377"/>
        <v>-2.384185791015625E-7</v>
      </c>
    </row>
    <row r="824" spans="1:54" s="58" customFormat="1" ht="15">
      <c r="A824" s="63"/>
      <c r="F824" s="77"/>
      <c r="G824" s="77"/>
      <c r="H824" s="77"/>
      <c r="I824" s="77"/>
      <c r="J824" s="77"/>
      <c r="K824" s="77"/>
      <c r="L824" s="77"/>
      <c r="M824" s="77"/>
      <c r="N824" s="77"/>
      <c r="O824" s="77"/>
      <c r="P824" s="77"/>
      <c r="Q824" s="77"/>
      <c r="R824" s="77"/>
      <c r="S824" s="77"/>
      <c r="T824" s="77"/>
      <c r="U824" s="77"/>
      <c r="V824" s="77"/>
      <c r="W824" s="77"/>
      <c r="X824" s="77"/>
      <c r="Y824" s="77"/>
      <c r="Z824" s="77"/>
      <c r="AA824" s="77"/>
      <c r="AB824" s="90"/>
      <c r="AC824" s="62">
        <f t="shared" si="377"/>
        <v>0</v>
      </c>
    </row>
    <row r="825" spans="1:54" s="58" customFormat="1" ht="15">
      <c r="A825" s="63"/>
      <c r="F825" s="77"/>
      <c r="G825" s="77"/>
      <c r="H825" s="77"/>
      <c r="I825" s="77"/>
      <c r="J825" s="128"/>
      <c r="K825" s="77"/>
      <c r="L825" s="77"/>
      <c r="M825" s="77"/>
      <c r="N825" s="128"/>
      <c r="O825" s="77"/>
      <c r="P825" s="77"/>
      <c r="Q825" s="77"/>
      <c r="R825" s="77"/>
      <c r="S825" s="77"/>
      <c r="T825" s="77"/>
      <c r="U825" s="77"/>
      <c r="V825" s="77"/>
      <c r="W825" s="77"/>
      <c r="X825" s="77"/>
      <c r="Y825" s="77"/>
      <c r="Z825" s="77"/>
      <c r="AA825" s="77"/>
      <c r="AB825" s="90"/>
      <c r="AC825" s="62">
        <f t="shared" si="377"/>
        <v>0</v>
      </c>
    </row>
    <row r="826" spans="1:54" s="58" customFormat="1" ht="15">
      <c r="A826" s="63" t="s">
        <v>208</v>
      </c>
      <c r="F826" s="77"/>
      <c r="G826" s="77"/>
      <c r="H826" s="77"/>
      <c r="I826" s="77"/>
      <c r="J826" s="77"/>
      <c r="K826" s="77"/>
      <c r="L826" s="77"/>
      <c r="M826" s="77"/>
      <c r="N826" s="77"/>
      <c r="O826" s="77"/>
      <c r="P826" s="77"/>
      <c r="Q826" s="77"/>
      <c r="R826" s="77"/>
      <c r="S826" s="77"/>
      <c r="T826" s="77"/>
      <c r="U826" s="77"/>
      <c r="V826" s="77"/>
      <c r="W826" s="77"/>
      <c r="X826" s="77"/>
      <c r="Y826" s="77"/>
      <c r="Z826" s="77"/>
      <c r="AA826" s="77"/>
      <c r="AB826" s="90"/>
      <c r="AC826" s="62">
        <f t="shared" si="377"/>
        <v>0</v>
      </c>
    </row>
    <row r="827" spans="1:54" s="58" customFormat="1" ht="15">
      <c r="A827" s="63"/>
      <c r="F827" s="77"/>
      <c r="G827" s="77"/>
      <c r="H827" s="77"/>
      <c r="I827" s="77"/>
      <c r="J827" s="77"/>
      <c r="K827" s="77"/>
      <c r="L827" s="77"/>
      <c r="M827" s="77"/>
      <c r="N827" s="77"/>
      <c r="O827" s="77"/>
      <c r="P827" s="77"/>
      <c r="Q827" s="77"/>
      <c r="R827" s="77"/>
      <c r="S827" s="77"/>
      <c r="T827" s="77"/>
      <c r="U827" s="77"/>
      <c r="V827" s="77"/>
      <c r="W827" s="77"/>
      <c r="X827" s="77"/>
      <c r="Y827" s="77"/>
      <c r="Z827" s="77"/>
      <c r="AA827" s="77"/>
      <c r="AB827" s="90"/>
      <c r="AC827" s="62">
        <f t="shared" si="377"/>
        <v>0</v>
      </c>
    </row>
    <row r="828" spans="1:54" s="58" customFormat="1" ht="15">
      <c r="A828" s="63" t="s">
        <v>894</v>
      </c>
      <c r="F828" s="77">
        <f>F823</f>
        <v>117112877.33855081</v>
      </c>
      <c r="G828" s="77">
        <f t="shared" ref="G828:U828" si="389">G823</f>
        <v>25005007.651432931</v>
      </c>
      <c r="H828" s="77">
        <f t="shared" si="389"/>
        <v>24010629.961829185</v>
      </c>
      <c r="I828" s="77">
        <f t="shared" si="389"/>
        <v>3338246.4093994964</v>
      </c>
      <c r="J828" s="77">
        <f t="shared" si="389"/>
        <v>1528546.6070206556</v>
      </c>
      <c r="K828" s="77">
        <f t="shared" si="389"/>
        <v>23525510.482774496</v>
      </c>
      <c r="L828" s="77">
        <f t="shared" si="389"/>
        <v>0</v>
      </c>
      <c r="M828" s="77">
        <f t="shared" si="389"/>
        <v>0</v>
      </c>
      <c r="N828" s="77">
        <f t="shared" si="389"/>
        <v>12198496.906736597</v>
      </c>
      <c r="O828" s="77">
        <f>O823</f>
        <v>16971393.814917758</v>
      </c>
      <c r="P828" s="77">
        <f t="shared" si="389"/>
        <v>5459336.6158008352</v>
      </c>
      <c r="Q828" s="77">
        <f t="shared" si="389"/>
        <v>314466.89812870696</v>
      </c>
      <c r="R828" s="77">
        <f t="shared" si="389"/>
        <v>206060.49348944565</v>
      </c>
      <c r="S828" s="77">
        <f t="shared" si="389"/>
        <v>4480265.0473265238</v>
      </c>
      <c r="T828" s="77">
        <f t="shared" si="389"/>
        <v>33333.175141961925</v>
      </c>
      <c r="U828" s="77">
        <f t="shared" si="389"/>
        <v>41583.2745521295</v>
      </c>
      <c r="V828" s="77"/>
      <c r="W828" s="77"/>
      <c r="X828" s="77"/>
      <c r="Y828" s="77"/>
      <c r="Z828" s="77"/>
      <c r="AA828" s="77">
        <f>SUM(G828:Z828)</f>
        <v>117112877.33855072</v>
      </c>
      <c r="AB828" s="90"/>
      <c r="AC828" s="62">
        <f t="shared" si="377"/>
        <v>0</v>
      </c>
    </row>
    <row r="829" spans="1:54" s="58" customFormat="1">
      <c r="AC829" s="62">
        <f t="shared" si="377"/>
        <v>0</v>
      </c>
    </row>
    <row r="830" spans="1:54" s="58" customFormat="1" ht="15">
      <c r="A830" s="63" t="s">
        <v>1102</v>
      </c>
      <c r="F830" s="77">
        <f t="shared" ref="F830:Z830" si="390">F730</f>
        <v>2380933927.241509</v>
      </c>
      <c r="G830" s="77">
        <f t="shared" si="390"/>
        <v>1226288221.0077467</v>
      </c>
      <c r="H830" s="77">
        <f t="shared" si="390"/>
        <v>277706043.34476328</v>
      </c>
      <c r="I830" s="77">
        <f t="shared" si="390"/>
        <v>21483029.531490404</v>
      </c>
      <c r="J830" s="77">
        <f t="shared" si="390"/>
        <v>21749588.744172618</v>
      </c>
      <c r="K830" s="77">
        <f t="shared" si="390"/>
        <v>255041140.79102436</v>
      </c>
      <c r="L830" s="77">
        <f t="shared" si="390"/>
        <v>0</v>
      </c>
      <c r="M830" s="77">
        <f t="shared" si="390"/>
        <v>0</v>
      </c>
      <c r="N830" s="77">
        <f t="shared" si="390"/>
        <v>226471820.06975994</v>
      </c>
      <c r="O830" s="77">
        <f t="shared" si="390"/>
        <v>142923704.12223688</v>
      </c>
      <c r="P830" s="77">
        <f t="shared" si="390"/>
        <v>113082421.76710908</v>
      </c>
      <c r="Q830" s="77">
        <f t="shared" si="390"/>
        <v>14438868.721853202</v>
      </c>
      <c r="R830" s="77">
        <f t="shared" si="390"/>
        <v>6627986.110083905</v>
      </c>
      <c r="S830" s="77">
        <f t="shared" si="390"/>
        <v>74530960.099954456</v>
      </c>
      <c r="T830" s="77">
        <f t="shared" si="390"/>
        <v>189910.70882540554</v>
      </c>
      <c r="U830" s="77">
        <f t="shared" si="390"/>
        <v>400232.22249015223</v>
      </c>
      <c r="V830" s="77">
        <f t="shared" si="390"/>
        <v>0</v>
      </c>
      <c r="W830" s="77">
        <f t="shared" si="390"/>
        <v>0</v>
      </c>
      <c r="X830" s="77">
        <f t="shared" si="390"/>
        <v>0</v>
      </c>
      <c r="Y830" s="77">
        <f t="shared" si="390"/>
        <v>0</v>
      </c>
      <c r="Z830" s="77">
        <f t="shared" si="390"/>
        <v>0</v>
      </c>
      <c r="AA830" s="77">
        <f>SUM(G830:Z830)</f>
        <v>2380933927.2415109</v>
      </c>
      <c r="AB830" s="90" t="str">
        <f>IF(ABS(F830-AA830)&lt;0.01,"ok","err")</f>
        <v>ok</v>
      </c>
      <c r="AC830" s="62">
        <f t="shared" si="377"/>
        <v>0</v>
      </c>
    </row>
    <row r="831" spans="1:54" s="58" customFormat="1" ht="15">
      <c r="A831" s="63" t="s">
        <v>1255</v>
      </c>
      <c r="E831" s="58" t="s">
        <v>1092</v>
      </c>
      <c r="F831" s="76">
        <v>0</v>
      </c>
      <c r="G831" s="76">
        <f t="shared" ref="G831:P833" si="391">IF(VLOOKUP($E831,$D$6:$AN$1131,3,)=0,0,(VLOOKUP($E831,$D$6:$AN$1131,G$2,)/VLOOKUP($E831,$D$6:$AN$1131,3,))*$F831)</f>
        <v>0</v>
      </c>
      <c r="H831" s="76">
        <f t="shared" si="391"/>
        <v>0</v>
      </c>
      <c r="I831" s="76">
        <f t="shared" si="391"/>
        <v>0</v>
      </c>
      <c r="J831" s="76">
        <f t="shared" si="391"/>
        <v>0</v>
      </c>
      <c r="K831" s="76">
        <f t="shared" si="391"/>
        <v>0</v>
      </c>
      <c r="L831" s="76">
        <f t="shared" si="391"/>
        <v>0</v>
      </c>
      <c r="M831" s="76">
        <f t="shared" si="391"/>
        <v>0</v>
      </c>
      <c r="N831" s="76">
        <f t="shared" si="391"/>
        <v>0</v>
      </c>
      <c r="O831" s="76">
        <f t="shared" si="391"/>
        <v>0</v>
      </c>
      <c r="P831" s="76">
        <f t="shared" si="391"/>
        <v>0</v>
      </c>
      <c r="Q831" s="76">
        <f t="shared" ref="Q831:Z833" si="392">IF(VLOOKUP($E831,$D$6:$AN$1131,3,)=0,0,(VLOOKUP($E831,$D$6:$AN$1131,Q$2,)/VLOOKUP($E831,$D$6:$AN$1131,3,))*$F831)</f>
        <v>0</v>
      </c>
      <c r="R831" s="76">
        <f t="shared" si="392"/>
        <v>0</v>
      </c>
      <c r="S831" s="76">
        <f t="shared" si="392"/>
        <v>0</v>
      </c>
      <c r="T831" s="76">
        <f t="shared" si="392"/>
        <v>0</v>
      </c>
      <c r="U831" s="76">
        <f t="shared" si="392"/>
        <v>0</v>
      </c>
      <c r="V831" s="76">
        <f t="shared" si="392"/>
        <v>0</v>
      </c>
      <c r="W831" s="76">
        <f t="shared" si="392"/>
        <v>0</v>
      </c>
      <c r="X831" s="76">
        <f t="shared" si="392"/>
        <v>0</v>
      </c>
      <c r="Y831" s="76">
        <f t="shared" si="392"/>
        <v>0</v>
      </c>
      <c r="Z831" s="76">
        <f t="shared" si="392"/>
        <v>0</v>
      </c>
      <c r="AA831" s="76">
        <f>SUM(G831:Z831)</f>
        <v>0</v>
      </c>
      <c r="AB831" s="90" t="str">
        <f>IF(ABS(F831-AA831)&lt;0.01,"ok","err")</f>
        <v>ok</v>
      </c>
      <c r="AC831" s="62">
        <f t="shared" si="377"/>
        <v>0</v>
      </c>
    </row>
    <row r="832" spans="1:54" s="58" customFormat="1" ht="15">
      <c r="A832" s="63" t="s">
        <v>1164</v>
      </c>
      <c r="E832" s="58" t="s">
        <v>532</v>
      </c>
      <c r="F832" s="76">
        <v>0</v>
      </c>
      <c r="G832" s="76">
        <f t="shared" si="391"/>
        <v>0</v>
      </c>
      <c r="H832" s="76">
        <f t="shared" si="391"/>
        <v>0</v>
      </c>
      <c r="I832" s="76">
        <f t="shared" si="391"/>
        <v>0</v>
      </c>
      <c r="J832" s="76">
        <f t="shared" si="391"/>
        <v>0</v>
      </c>
      <c r="K832" s="76">
        <f t="shared" si="391"/>
        <v>0</v>
      </c>
      <c r="L832" s="76">
        <f t="shared" si="391"/>
        <v>0</v>
      </c>
      <c r="M832" s="76">
        <f t="shared" si="391"/>
        <v>0</v>
      </c>
      <c r="N832" s="76">
        <f t="shared" si="391"/>
        <v>0</v>
      </c>
      <c r="O832" s="76">
        <f t="shared" si="391"/>
        <v>0</v>
      </c>
      <c r="P832" s="76">
        <f t="shared" si="391"/>
        <v>0</v>
      </c>
      <c r="Q832" s="76">
        <f t="shared" si="392"/>
        <v>0</v>
      </c>
      <c r="R832" s="76">
        <f t="shared" si="392"/>
        <v>0</v>
      </c>
      <c r="S832" s="76">
        <f t="shared" si="392"/>
        <v>0</v>
      </c>
      <c r="T832" s="76">
        <f t="shared" si="392"/>
        <v>0</v>
      </c>
      <c r="U832" s="76">
        <f t="shared" si="392"/>
        <v>0</v>
      </c>
      <c r="V832" s="76">
        <f t="shared" si="392"/>
        <v>0</v>
      </c>
      <c r="W832" s="76">
        <f t="shared" si="392"/>
        <v>0</v>
      </c>
      <c r="X832" s="76">
        <f t="shared" si="392"/>
        <v>0</v>
      </c>
      <c r="Y832" s="76">
        <f t="shared" si="392"/>
        <v>0</v>
      </c>
      <c r="Z832" s="76">
        <f t="shared" si="392"/>
        <v>0</v>
      </c>
      <c r="AA832" s="76">
        <f>SUM(G832:Z832)</f>
        <v>0</v>
      </c>
      <c r="AB832" s="90" t="str">
        <f>IF(ABS(F832-AA832)&lt;0.01,"ok","err")</f>
        <v>ok</v>
      </c>
      <c r="AC832" s="62">
        <f t="shared" si="377"/>
        <v>0</v>
      </c>
    </row>
    <row r="833" spans="1:29" s="58" customFormat="1" ht="15">
      <c r="A833" s="63" t="s">
        <v>0</v>
      </c>
      <c r="E833" s="58" t="s">
        <v>703</v>
      </c>
      <c r="F833" s="76">
        <v>0</v>
      </c>
      <c r="G833" s="76">
        <f t="shared" si="391"/>
        <v>0</v>
      </c>
      <c r="H833" s="76">
        <f t="shared" si="391"/>
        <v>0</v>
      </c>
      <c r="I833" s="76">
        <f t="shared" si="391"/>
        <v>0</v>
      </c>
      <c r="J833" s="76">
        <f t="shared" si="391"/>
        <v>0</v>
      </c>
      <c r="K833" s="76">
        <f t="shared" si="391"/>
        <v>0</v>
      </c>
      <c r="L833" s="76">
        <f t="shared" si="391"/>
        <v>0</v>
      </c>
      <c r="M833" s="76">
        <f t="shared" si="391"/>
        <v>0</v>
      </c>
      <c r="N833" s="76">
        <f t="shared" si="391"/>
        <v>0</v>
      </c>
      <c r="O833" s="76">
        <f t="shared" si="391"/>
        <v>0</v>
      </c>
      <c r="P833" s="76">
        <f t="shared" si="391"/>
        <v>0</v>
      </c>
      <c r="Q833" s="76">
        <f t="shared" si="392"/>
        <v>0</v>
      </c>
      <c r="R833" s="76">
        <f t="shared" si="392"/>
        <v>0</v>
      </c>
      <c r="S833" s="76">
        <f t="shared" si="392"/>
        <v>0</v>
      </c>
      <c r="T833" s="76">
        <f t="shared" si="392"/>
        <v>0</v>
      </c>
      <c r="U833" s="76">
        <f t="shared" si="392"/>
        <v>0</v>
      </c>
      <c r="V833" s="76">
        <f t="shared" si="392"/>
        <v>0</v>
      </c>
      <c r="W833" s="76">
        <f t="shared" si="392"/>
        <v>0</v>
      </c>
      <c r="X833" s="76">
        <f t="shared" si="392"/>
        <v>0</v>
      </c>
      <c r="Y833" s="76">
        <f t="shared" si="392"/>
        <v>0</v>
      </c>
      <c r="Z833" s="76">
        <f t="shared" si="392"/>
        <v>0</v>
      </c>
      <c r="AA833" s="76">
        <f>SUM(G833:Z833)</f>
        <v>0</v>
      </c>
      <c r="AB833" s="90" t="str">
        <f>IF(ABS(F833-AA833)&lt;0.01,"ok","err")</f>
        <v>ok</v>
      </c>
      <c r="AC833" s="62">
        <f t="shared" si="377"/>
        <v>0</v>
      </c>
    </row>
    <row r="834" spans="1:29" s="58" customFormat="1" ht="15">
      <c r="A834" s="63" t="s">
        <v>908</v>
      </c>
      <c r="F834" s="77">
        <f t="shared" ref="F834:Z834" si="393">SUM(F830:F833)</f>
        <v>2380933927.241509</v>
      </c>
      <c r="G834" s="77">
        <f t="shared" si="393"/>
        <v>1226288221.0077467</v>
      </c>
      <c r="H834" s="77">
        <f t="shared" si="393"/>
        <v>277706043.34476328</v>
      </c>
      <c r="I834" s="77">
        <f t="shared" si="393"/>
        <v>21483029.531490404</v>
      </c>
      <c r="J834" s="77">
        <f t="shared" si="393"/>
        <v>21749588.744172618</v>
      </c>
      <c r="K834" s="77">
        <f t="shared" si="393"/>
        <v>255041140.79102436</v>
      </c>
      <c r="L834" s="77">
        <f t="shared" si="393"/>
        <v>0</v>
      </c>
      <c r="M834" s="77">
        <f t="shared" si="393"/>
        <v>0</v>
      </c>
      <c r="N834" s="77">
        <f t="shared" si="393"/>
        <v>226471820.06975994</v>
      </c>
      <c r="O834" s="77">
        <f t="shared" si="393"/>
        <v>142923704.12223688</v>
      </c>
      <c r="P834" s="77">
        <f t="shared" si="393"/>
        <v>113082421.76710908</v>
      </c>
      <c r="Q834" s="77">
        <f t="shared" si="393"/>
        <v>14438868.721853202</v>
      </c>
      <c r="R834" s="77">
        <f t="shared" si="393"/>
        <v>6627986.110083905</v>
      </c>
      <c r="S834" s="77">
        <f t="shared" si="393"/>
        <v>74530960.099954456</v>
      </c>
      <c r="T834" s="77">
        <f t="shared" si="393"/>
        <v>189910.70882540554</v>
      </c>
      <c r="U834" s="77">
        <f t="shared" si="393"/>
        <v>400232.22249015223</v>
      </c>
      <c r="V834" s="77">
        <f t="shared" si="393"/>
        <v>0</v>
      </c>
      <c r="W834" s="77">
        <f t="shared" si="393"/>
        <v>0</v>
      </c>
      <c r="X834" s="77">
        <f t="shared" si="393"/>
        <v>0</v>
      </c>
      <c r="Y834" s="77">
        <f t="shared" si="393"/>
        <v>0</v>
      </c>
      <c r="Z834" s="77">
        <f t="shared" si="393"/>
        <v>0</v>
      </c>
      <c r="AA834" s="77">
        <f>SUM(G834:Z834)</f>
        <v>2380933927.2415109</v>
      </c>
      <c r="AB834" s="90" t="str">
        <f>IF(ABS(F834-AA834)&lt;0.01,"ok","err")</f>
        <v>ok</v>
      </c>
      <c r="AC834" s="62">
        <f t="shared" si="377"/>
        <v>0</v>
      </c>
    </row>
    <row r="835" spans="1:29" s="58" customFormat="1" ht="15" thickBot="1">
      <c r="AC835" s="62">
        <f t="shared" si="377"/>
        <v>0</v>
      </c>
    </row>
    <row r="836" spans="1:29" s="58" customFormat="1" ht="15.75" thickBot="1">
      <c r="A836" s="195" t="s">
        <v>1120</v>
      </c>
      <c r="B836" s="144"/>
      <c r="C836" s="144"/>
      <c r="D836" s="144"/>
      <c r="E836" s="144"/>
      <c r="F836" s="145">
        <f t="shared" ref="F836:Z836" si="394">F823/F834</f>
        <v>4.9187789715036269E-2</v>
      </c>
      <c r="G836" s="145">
        <f t="shared" si="394"/>
        <v>2.0390807987117548E-2</v>
      </c>
      <c r="H836" s="145">
        <f t="shared" si="394"/>
        <v>8.6460595789126377E-2</v>
      </c>
      <c r="I836" s="145">
        <f t="shared" si="394"/>
        <v>0.15538992787335718</v>
      </c>
      <c r="J836" s="145">
        <f t="shared" si="394"/>
        <v>7.0279333784193973E-2</v>
      </c>
      <c r="K836" s="145">
        <f t="shared" si="394"/>
        <v>9.2242021855018411E-2</v>
      </c>
      <c r="L836" s="145" t="e">
        <f t="shared" si="394"/>
        <v>#DIV/0!</v>
      </c>
      <c r="M836" s="145" t="e">
        <f t="shared" si="394"/>
        <v>#DIV/0!</v>
      </c>
      <c r="N836" s="145">
        <f t="shared" si="394"/>
        <v>5.3863199858503824E-2</v>
      </c>
      <c r="O836" s="145">
        <f t="shared" si="394"/>
        <v>0.11874443024792311</v>
      </c>
      <c r="P836" s="145">
        <f t="shared" si="394"/>
        <v>4.8277499990619463E-2</v>
      </c>
      <c r="Q836" s="145">
        <f t="shared" si="394"/>
        <v>2.1779192275137308E-2</v>
      </c>
      <c r="R836" s="145">
        <f t="shared" si="394"/>
        <v>3.1089457652293886E-2</v>
      </c>
      <c r="S836" s="145">
        <f t="shared" si="394"/>
        <v>6.0112804683020063E-2</v>
      </c>
      <c r="T836" s="145">
        <f t="shared" si="394"/>
        <v>0.17552025026986123</v>
      </c>
      <c r="U836" s="145">
        <f t="shared" si="394"/>
        <v>0.10389786782635339</v>
      </c>
      <c r="V836" s="145" t="e">
        <f t="shared" si="394"/>
        <v>#DIV/0!</v>
      </c>
      <c r="W836" s="145" t="e">
        <f t="shared" si="394"/>
        <v>#DIV/0!</v>
      </c>
      <c r="X836" s="145" t="e">
        <f t="shared" si="394"/>
        <v>#DIV/0!</v>
      </c>
      <c r="Y836" s="145" t="e">
        <f t="shared" si="394"/>
        <v>#DIV/0!</v>
      </c>
      <c r="Z836" s="145" t="e">
        <f t="shared" si="394"/>
        <v>#DIV/0!</v>
      </c>
      <c r="AA836" s="133"/>
      <c r="AB836" s="133"/>
      <c r="AC836" s="62">
        <f t="shared" si="377"/>
        <v>-4.9187789715036269E-2</v>
      </c>
    </row>
    <row r="837" spans="1:29" s="58" customFormat="1">
      <c r="AC837" s="62">
        <f t="shared" si="377"/>
        <v>0</v>
      </c>
    </row>
    <row r="838" spans="1:29" s="58" customFormat="1" ht="15">
      <c r="A838" s="63" t="s">
        <v>842</v>
      </c>
      <c r="AC838" s="62">
        <f t="shared" si="377"/>
        <v>0</v>
      </c>
    </row>
    <row r="839" spans="1:29" s="58" customFormat="1">
      <c r="AC839" s="62">
        <f t="shared" si="377"/>
        <v>0</v>
      </c>
    </row>
    <row r="840" spans="1:29" s="58" customFormat="1">
      <c r="A840" s="58" t="s">
        <v>837</v>
      </c>
      <c r="F840" s="77">
        <f t="shared" ref="F840:Z840" si="395">F770</f>
        <v>1017201652.4612489</v>
      </c>
      <c r="G840" s="77">
        <f t="shared" si="395"/>
        <v>402998857.62156588</v>
      </c>
      <c r="H840" s="77">
        <f t="shared" si="395"/>
        <v>140932560.14339522</v>
      </c>
      <c r="I840" s="77">
        <f t="shared" si="395"/>
        <v>13739877.218317756</v>
      </c>
      <c r="J840" s="77">
        <f t="shared" si="395"/>
        <v>12135231.767098833</v>
      </c>
      <c r="K840" s="77">
        <f t="shared" si="395"/>
        <v>145621606.83970472</v>
      </c>
      <c r="L840" s="77">
        <f t="shared" si="395"/>
        <v>0</v>
      </c>
      <c r="M840" s="77">
        <f t="shared" si="395"/>
        <v>0</v>
      </c>
      <c r="N840" s="77">
        <f t="shared" si="395"/>
        <v>123784635.30059576</v>
      </c>
      <c r="O840" s="77">
        <f t="shared" si="395"/>
        <v>80141606.783116475</v>
      </c>
      <c r="P840" s="77">
        <f t="shared" si="395"/>
        <v>68365364.29093188</v>
      </c>
      <c r="Q840" s="77">
        <f t="shared" si="395"/>
        <v>6758416.2798957974</v>
      </c>
      <c r="R840" s="77">
        <f t="shared" si="395"/>
        <v>3509133.7457285156</v>
      </c>
      <c r="S840" s="77">
        <f t="shared" si="395"/>
        <v>18711160.084831115</v>
      </c>
      <c r="T840" s="77">
        <f t="shared" si="395"/>
        <v>221950.90123094519</v>
      </c>
      <c r="U840" s="77">
        <f t="shared" si="395"/>
        <v>281251.48483612668</v>
      </c>
      <c r="V840" s="77">
        <f t="shared" si="395"/>
        <v>0</v>
      </c>
      <c r="W840" s="77">
        <f t="shared" si="395"/>
        <v>0</v>
      </c>
      <c r="X840" s="77">
        <f t="shared" si="395"/>
        <v>0</v>
      </c>
      <c r="Y840" s="77">
        <f t="shared" si="395"/>
        <v>0</v>
      </c>
      <c r="Z840" s="77">
        <f t="shared" si="395"/>
        <v>0</v>
      </c>
      <c r="AA840" s="77">
        <f>SUM(G840:Z840)</f>
        <v>1017201652.4612489</v>
      </c>
      <c r="AB840" s="90" t="str">
        <f>IF(ABS(F840-AA840)&lt;0.01,"ok","err")</f>
        <v>ok</v>
      </c>
      <c r="AC840" s="62">
        <f t="shared" si="377"/>
        <v>0</v>
      </c>
    </row>
    <row r="841" spans="1:29" s="58" customFormat="1">
      <c r="AC841" s="62">
        <f t="shared" si="377"/>
        <v>0</v>
      </c>
    </row>
    <row r="842" spans="1:29" s="58" customFormat="1">
      <c r="A842" s="58" t="s">
        <v>1116</v>
      </c>
      <c r="F842" s="77">
        <f t="shared" ref="F842:Z842" si="396">F774+F775+F777+F780+F781+F782+F784+F785+F819</f>
        <v>851931689.12269807</v>
      </c>
      <c r="G842" s="77">
        <f t="shared" si="396"/>
        <v>381332709.5411793</v>
      </c>
      <c r="H842" s="77">
        <f t="shared" si="396"/>
        <v>102652611.59777096</v>
      </c>
      <c r="I842" s="77">
        <f t="shared" si="396"/>
        <v>8238414.6977975927</v>
      </c>
      <c r="J842" s="77">
        <f t="shared" si="396"/>
        <v>9806530.6637085453</v>
      </c>
      <c r="K842" s="77">
        <f t="shared" si="396"/>
        <v>108389021.91910389</v>
      </c>
      <c r="L842" s="77">
        <f t="shared" si="396"/>
        <v>0</v>
      </c>
      <c r="M842" s="77">
        <f t="shared" si="396"/>
        <v>0</v>
      </c>
      <c r="N842" s="77">
        <f t="shared" si="396"/>
        <v>106118936.57575093</v>
      </c>
      <c r="O842" s="77">
        <f t="shared" si="396"/>
        <v>52585537.003027976</v>
      </c>
      <c r="P842" s="77">
        <f t="shared" si="396"/>
        <v>60612928.395565294</v>
      </c>
      <c r="Q842" s="77">
        <f t="shared" si="396"/>
        <v>6461037.3556975778</v>
      </c>
      <c r="R842" s="77">
        <f t="shared" si="396"/>
        <v>3260134.0367136812</v>
      </c>
      <c r="S842" s="77">
        <f t="shared" si="396"/>
        <v>12095194.836164216</v>
      </c>
      <c r="T842" s="77">
        <f t="shared" si="396"/>
        <v>164781.56021393804</v>
      </c>
      <c r="U842" s="77">
        <f t="shared" si="396"/>
        <v>213850.94000448001</v>
      </c>
      <c r="V842" s="77">
        <f t="shared" si="396"/>
        <v>0</v>
      </c>
      <c r="W842" s="77">
        <f t="shared" si="396"/>
        <v>0</v>
      </c>
      <c r="X842" s="77">
        <f t="shared" si="396"/>
        <v>0</v>
      </c>
      <c r="Y842" s="77">
        <f t="shared" si="396"/>
        <v>0</v>
      </c>
      <c r="Z842" s="77">
        <f t="shared" si="396"/>
        <v>0</v>
      </c>
      <c r="AA842" s="77">
        <f>SUM(G842:Z842)</f>
        <v>851931689.12269843</v>
      </c>
      <c r="AB842" s="90" t="str">
        <f>IF(ABS(F842-AA842)&lt;0.01,"ok","err")</f>
        <v>ok</v>
      </c>
      <c r="AC842" s="62">
        <f t="shared" si="377"/>
        <v>0</v>
      </c>
    </row>
    <row r="843" spans="1:29" s="58" customFormat="1">
      <c r="AC843" s="62">
        <f t="shared" si="377"/>
        <v>0</v>
      </c>
    </row>
    <row r="844" spans="1:29" s="58" customFormat="1">
      <c r="A844" s="58" t="s">
        <v>838</v>
      </c>
      <c r="D844" s="58" t="s">
        <v>843</v>
      </c>
      <c r="F844" s="147">
        <f t="shared" ref="F844:Z844" si="397">F691</f>
        <v>62185554.183806494</v>
      </c>
      <c r="G844" s="147">
        <f t="shared" si="397"/>
        <v>32239902.820646763</v>
      </c>
      <c r="H844" s="147">
        <f t="shared" si="397"/>
        <v>7241132.5121543314</v>
      </c>
      <c r="I844" s="147">
        <f t="shared" si="397"/>
        <v>558187.90998910507</v>
      </c>
      <c r="J844" s="147">
        <f t="shared" si="397"/>
        <v>561174.53197391762</v>
      </c>
      <c r="K844" s="147">
        <f t="shared" si="397"/>
        <v>6600697.2359597282</v>
      </c>
      <c r="L844" s="147">
        <f t="shared" si="397"/>
        <v>0</v>
      </c>
      <c r="M844" s="147">
        <f t="shared" si="397"/>
        <v>0</v>
      </c>
      <c r="N844" s="147">
        <f t="shared" si="397"/>
        <v>5832103.8154432354</v>
      </c>
      <c r="O844" s="147">
        <f t="shared" si="397"/>
        <v>3722598.8437057291</v>
      </c>
      <c r="P844" s="147">
        <f t="shared" si="397"/>
        <v>2885769.1425571744</v>
      </c>
      <c r="Q844" s="147">
        <f t="shared" si="397"/>
        <v>372838.11075984471</v>
      </c>
      <c r="R844" s="147">
        <f t="shared" si="397"/>
        <v>170209.28631491197</v>
      </c>
      <c r="S844" s="147">
        <f t="shared" si="397"/>
        <v>1986054.0047654032</v>
      </c>
      <c r="T844" s="147">
        <f t="shared" si="397"/>
        <v>4648.0439115674435</v>
      </c>
      <c r="U844" s="147">
        <f t="shared" si="397"/>
        <v>10237.925624823787</v>
      </c>
      <c r="V844" s="147">
        <f t="shared" si="397"/>
        <v>0</v>
      </c>
      <c r="W844" s="147">
        <f t="shared" si="397"/>
        <v>0</v>
      </c>
      <c r="X844" s="147">
        <f t="shared" si="397"/>
        <v>0</v>
      </c>
      <c r="Y844" s="147">
        <f t="shared" si="397"/>
        <v>0</v>
      </c>
      <c r="Z844" s="147">
        <f t="shared" si="397"/>
        <v>0</v>
      </c>
      <c r="AA844" s="147">
        <f>SUM(G844:Z844)</f>
        <v>62185554.183806546</v>
      </c>
      <c r="AB844" s="90" t="str">
        <f>IF(ABS(F844-AA844)&lt;0.01,"ok","err")</f>
        <v>ok</v>
      </c>
      <c r="AC844" s="62">
        <f t="shared" si="377"/>
        <v>0</v>
      </c>
    </row>
    <row r="845" spans="1:29" s="58" customFormat="1">
      <c r="F845" s="147"/>
      <c r="G845" s="147"/>
      <c r="H845" s="147"/>
      <c r="I845" s="147"/>
      <c r="J845" s="147"/>
      <c r="K845" s="147"/>
      <c r="L845" s="147"/>
      <c r="M845" s="147"/>
      <c r="N845" s="147"/>
      <c r="O845" s="147"/>
      <c r="P845" s="147"/>
      <c r="Q845" s="147"/>
      <c r="R845" s="147"/>
      <c r="S845" s="147"/>
      <c r="T845" s="147"/>
      <c r="U845" s="147"/>
      <c r="V845" s="147"/>
      <c r="W845" s="147"/>
      <c r="X845" s="147"/>
      <c r="Y845" s="147"/>
      <c r="Z845" s="147"/>
      <c r="AA845" s="147"/>
      <c r="AB845" s="90"/>
      <c r="AC845" s="62">
        <f t="shared" si="377"/>
        <v>0</v>
      </c>
    </row>
    <row r="846" spans="1:29" s="58" customFormat="1">
      <c r="A846" s="58" t="s">
        <v>844</v>
      </c>
      <c r="E846" s="58" t="s">
        <v>843</v>
      </c>
      <c r="F846" s="130">
        <f>6252540+1101472</f>
        <v>7354012</v>
      </c>
      <c r="G846" s="129">
        <f t="shared" ref="G846:Z846" si="398">IF(VLOOKUP($E846,$D$6:$AN$1131,3,)=0,0,(VLOOKUP($E846,$D$6:$AN$1131,G$2,)/VLOOKUP($E846,$D$6:$AN$1131,3,))*$F846)</f>
        <v>3812664.1361284284</v>
      </c>
      <c r="H846" s="129">
        <f t="shared" si="398"/>
        <v>856330.31797986431</v>
      </c>
      <c r="I846" s="129">
        <f t="shared" si="398"/>
        <v>66010.838726009868</v>
      </c>
      <c r="J846" s="129">
        <f t="shared" si="398"/>
        <v>66364.034161896081</v>
      </c>
      <c r="K846" s="129">
        <f t="shared" si="398"/>
        <v>780592.97402314073</v>
      </c>
      <c r="L846" s="129">
        <f t="shared" si="398"/>
        <v>0</v>
      </c>
      <c r="M846" s="129">
        <f t="shared" si="398"/>
        <v>0</v>
      </c>
      <c r="N846" s="129">
        <f t="shared" si="398"/>
        <v>689699.75433915167</v>
      </c>
      <c r="O846" s="129">
        <f t="shared" si="398"/>
        <v>440231.44807684206</v>
      </c>
      <c r="P846" s="129">
        <f t="shared" si="398"/>
        <v>341268.66250749776</v>
      </c>
      <c r="Q846" s="129">
        <f t="shared" si="398"/>
        <v>44091.52538033059</v>
      </c>
      <c r="R846" s="129">
        <f t="shared" si="398"/>
        <v>20128.808860840774</v>
      </c>
      <c r="S846" s="129">
        <f t="shared" si="398"/>
        <v>234869.09741967352</v>
      </c>
      <c r="T846" s="129">
        <f t="shared" si="398"/>
        <v>549.673813329062</v>
      </c>
      <c r="U846" s="129">
        <f t="shared" si="398"/>
        <v>1210.7285830005123</v>
      </c>
      <c r="V846" s="129">
        <f t="shared" si="398"/>
        <v>0</v>
      </c>
      <c r="W846" s="129">
        <f t="shared" si="398"/>
        <v>0</v>
      </c>
      <c r="X846" s="76">
        <f t="shared" si="398"/>
        <v>0</v>
      </c>
      <c r="Y846" s="76">
        <f t="shared" si="398"/>
        <v>0</v>
      </c>
      <c r="Z846" s="76">
        <f t="shared" si="398"/>
        <v>0</v>
      </c>
      <c r="AA846" s="130">
        <f>SUM(G846:Z846)</f>
        <v>7354012.0000000065</v>
      </c>
      <c r="AB846" s="90" t="str">
        <f>IF(ABS(F846-AA846)&lt;0.01,"ok","err")</f>
        <v>ok</v>
      </c>
      <c r="AC846" s="62">
        <f t="shared" si="377"/>
        <v>0</v>
      </c>
    </row>
    <row r="847" spans="1:29" s="58" customFormat="1">
      <c r="AC847" s="62">
        <f t="shared" si="377"/>
        <v>0</v>
      </c>
    </row>
    <row r="848" spans="1:29" s="58" customFormat="1">
      <c r="A848" s="58" t="s">
        <v>836</v>
      </c>
      <c r="D848" s="58" t="s">
        <v>845</v>
      </c>
      <c r="F848" s="77">
        <f>F840-F842-F844-F846</f>
        <v>95730397.154744312</v>
      </c>
      <c r="G848" s="77">
        <f t="shared" ref="G848:Z848" si="399">G840-G842-G844-G846</f>
        <v>-14386418.876388613</v>
      </c>
      <c r="H848" s="77">
        <f t="shared" si="399"/>
        <v>30182485.715490058</v>
      </c>
      <c r="I848" s="77">
        <f t="shared" si="399"/>
        <v>4877263.771805048</v>
      </c>
      <c r="J848" s="77">
        <f t="shared" si="399"/>
        <v>1701162.5372544741</v>
      </c>
      <c r="K848" s="77">
        <f t="shared" si="399"/>
        <v>29851294.710617963</v>
      </c>
      <c r="L848" s="77">
        <f t="shared" si="399"/>
        <v>0</v>
      </c>
      <c r="M848" s="77">
        <f t="shared" si="399"/>
        <v>0</v>
      </c>
      <c r="N848" s="77">
        <f t="shared" si="399"/>
        <v>11143895.155062441</v>
      </c>
      <c r="O848" s="77">
        <f>O840-O842-O844-O846</f>
        <v>23393239.48830593</v>
      </c>
      <c r="P848" s="77">
        <f t="shared" si="399"/>
        <v>4525398.0903019151</v>
      </c>
      <c r="Q848" s="77">
        <f t="shared" si="399"/>
        <v>-119550.71194195576</v>
      </c>
      <c r="R848" s="77">
        <f t="shared" si="399"/>
        <v>58661.613839081634</v>
      </c>
      <c r="S848" s="77">
        <f t="shared" si="399"/>
        <v>4395042.1464818222</v>
      </c>
      <c r="T848" s="77">
        <f t="shared" si="399"/>
        <v>51971.623292110649</v>
      </c>
      <c r="U848" s="77">
        <f t="shared" si="399"/>
        <v>55951.890623822364</v>
      </c>
      <c r="V848" s="77">
        <f t="shared" si="399"/>
        <v>0</v>
      </c>
      <c r="W848" s="77">
        <f t="shared" si="399"/>
        <v>0</v>
      </c>
      <c r="X848" s="77">
        <f t="shared" si="399"/>
        <v>0</v>
      </c>
      <c r="Y848" s="77">
        <f t="shared" si="399"/>
        <v>0</v>
      </c>
      <c r="Z848" s="77">
        <f t="shared" si="399"/>
        <v>0</v>
      </c>
      <c r="AA848" s="77">
        <f>SUM(G848:Z848)</f>
        <v>95730397.154744089</v>
      </c>
      <c r="AB848" s="90" t="str">
        <f>IF(ABS(F848-AA848)&lt;0.01,"ok","err")</f>
        <v>ok</v>
      </c>
      <c r="AC848" s="62">
        <f t="shared" si="377"/>
        <v>-2.2351741790771484E-7</v>
      </c>
    </row>
    <row r="849" spans="1:29" s="58" customFormat="1">
      <c r="AC849" s="62">
        <f t="shared" si="377"/>
        <v>0</v>
      </c>
    </row>
    <row r="850" spans="1:29" s="58" customFormat="1" hidden="1">
      <c r="AC850" s="62">
        <f t="shared" ref="AC850:AC913" si="400">AA850-F850</f>
        <v>0</v>
      </c>
    </row>
    <row r="851" spans="1:29" s="58" customFormat="1" ht="15" hidden="1">
      <c r="A851" s="63" t="s">
        <v>1261</v>
      </c>
      <c r="AC851" s="62">
        <f t="shared" si="400"/>
        <v>0</v>
      </c>
    </row>
    <row r="852" spans="1:29" s="58" customFormat="1" hidden="1">
      <c r="AC852" s="62">
        <f t="shared" si="400"/>
        <v>0</v>
      </c>
    </row>
    <row r="853" spans="1:29" s="58" customFormat="1" ht="15" hidden="1">
      <c r="A853" s="63" t="s">
        <v>1112</v>
      </c>
      <c r="AC853" s="62">
        <f t="shared" si="400"/>
        <v>0</v>
      </c>
    </row>
    <row r="854" spans="1:29" s="58" customFormat="1" hidden="1">
      <c r="AC854" s="62">
        <f t="shared" si="400"/>
        <v>0</v>
      </c>
    </row>
    <row r="855" spans="1:29" s="58" customFormat="1" hidden="1">
      <c r="A855" s="58" t="s">
        <v>134</v>
      </c>
      <c r="F855" s="77">
        <f t="shared" ref="F855:Z855" si="401">F770</f>
        <v>1017201652.4612489</v>
      </c>
      <c r="G855" s="77">
        <f t="shared" si="401"/>
        <v>402998857.62156588</v>
      </c>
      <c r="H855" s="77">
        <f t="shared" si="401"/>
        <v>140932560.14339522</v>
      </c>
      <c r="I855" s="77">
        <f t="shared" si="401"/>
        <v>13739877.218317756</v>
      </c>
      <c r="J855" s="77">
        <f t="shared" si="401"/>
        <v>12135231.767098833</v>
      </c>
      <c r="K855" s="77">
        <f t="shared" si="401"/>
        <v>145621606.83970472</v>
      </c>
      <c r="L855" s="77">
        <f t="shared" si="401"/>
        <v>0</v>
      </c>
      <c r="M855" s="77">
        <f t="shared" si="401"/>
        <v>0</v>
      </c>
      <c r="N855" s="77">
        <f t="shared" si="401"/>
        <v>123784635.30059576</v>
      </c>
      <c r="O855" s="77">
        <f t="shared" si="401"/>
        <v>80141606.783116475</v>
      </c>
      <c r="P855" s="77">
        <f t="shared" si="401"/>
        <v>68365364.29093188</v>
      </c>
      <c r="Q855" s="77">
        <f t="shared" si="401"/>
        <v>6758416.2798957974</v>
      </c>
      <c r="R855" s="77">
        <f t="shared" si="401"/>
        <v>3509133.7457285156</v>
      </c>
      <c r="S855" s="77">
        <f t="shared" si="401"/>
        <v>18711160.084831115</v>
      </c>
      <c r="T855" s="77">
        <f t="shared" si="401"/>
        <v>221950.90123094519</v>
      </c>
      <c r="U855" s="77">
        <f t="shared" si="401"/>
        <v>281251.48483612668</v>
      </c>
      <c r="V855" s="77">
        <f t="shared" si="401"/>
        <v>0</v>
      </c>
      <c r="W855" s="77">
        <f t="shared" si="401"/>
        <v>0</v>
      </c>
      <c r="X855" s="77">
        <f t="shared" si="401"/>
        <v>0</v>
      </c>
      <c r="Y855" s="77">
        <f t="shared" si="401"/>
        <v>0</v>
      </c>
      <c r="Z855" s="77">
        <f t="shared" si="401"/>
        <v>0</v>
      </c>
      <c r="AA855" s="77">
        <f>ROUND(SUM(G855:Z855),2)</f>
        <v>1017201652.46</v>
      </c>
      <c r="AB855" s="90" t="str">
        <f>IF(ABS(F855-AA855)&lt;0.01,"ok","err")</f>
        <v>ok</v>
      </c>
      <c r="AC855" s="62">
        <f t="shared" si="400"/>
        <v>-1.2488365173339844E-3</v>
      </c>
    </row>
    <row r="856" spans="1:29" s="58" customFormat="1" hidden="1">
      <c r="F856" s="77"/>
      <c r="G856" s="77"/>
      <c r="H856" s="77"/>
      <c r="I856" s="77"/>
      <c r="J856" s="77"/>
      <c r="K856" s="77"/>
      <c r="L856" s="77"/>
      <c r="M856" s="77"/>
      <c r="N856" s="77"/>
      <c r="O856" s="77"/>
      <c r="P856" s="77"/>
      <c r="Q856" s="77"/>
      <c r="R856" s="77"/>
      <c r="S856" s="77"/>
      <c r="T856" s="77"/>
      <c r="U856" s="77"/>
      <c r="V856" s="77"/>
      <c r="W856" s="77"/>
      <c r="X856" s="77"/>
      <c r="Y856" s="77"/>
      <c r="Z856" s="77"/>
      <c r="AA856" s="77"/>
      <c r="AB856" s="90"/>
      <c r="AC856" s="62">
        <f t="shared" si="400"/>
        <v>0</v>
      </c>
    </row>
    <row r="857" spans="1:29" s="58" customFormat="1" hidden="1">
      <c r="A857" s="58" t="s">
        <v>135</v>
      </c>
      <c r="F857" s="77"/>
      <c r="G857" s="77"/>
      <c r="H857" s="77"/>
      <c r="I857" s="77"/>
      <c r="J857" s="77"/>
      <c r="K857" s="77"/>
      <c r="L857" s="77"/>
      <c r="M857" s="77"/>
      <c r="N857" s="77"/>
      <c r="O857" s="77"/>
      <c r="P857" s="77"/>
      <c r="Q857" s="77"/>
      <c r="R857" s="77"/>
      <c r="S857" s="77"/>
      <c r="T857" s="77"/>
      <c r="U857" s="77"/>
      <c r="V857" s="77"/>
      <c r="W857" s="77"/>
      <c r="X857" s="77"/>
      <c r="Y857" s="77"/>
      <c r="Z857" s="77"/>
      <c r="AA857" s="77"/>
      <c r="AB857" s="90"/>
      <c r="AC857" s="62">
        <f t="shared" si="400"/>
        <v>0</v>
      </c>
    </row>
    <row r="858" spans="1:29" s="58" customFormat="1" hidden="1">
      <c r="A858" s="58" t="s">
        <v>900</v>
      </c>
      <c r="F858" s="73">
        <f t="shared" ref="F858:Z858" si="402">($F$836*F834-F828)/(1-$E$868)</f>
        <v>0</v>
      </c>
      <c r="G858" s="73">
        <f t="shared" si="402"/>
        <v>57550259.989394285</v>
      </c>
      <c r="H858" s="73">
        <f t="shared" si="402"/>
        <v>-16868838.600705076</v>
      </c>
      <c r="I858" s="73">
        <f t="shared" si="402"/>
        <v>-3718232.5488264863</v>
      </c>
      <c r="J858" s="73">
        <f t="shared" si="402"/>
        <v>-747596.37446390092</v>
      </c>
      <c r="K858" s="73">
        <f t="shared" si="402"/>
        <v>-17895088.59460659</v>
      </c>
      <c r="L858" s="73">
        <f t="shared" si="402"/>
        <v>0</v>
      </c>
      <c r="M858" s="73">
        <f t="shared" si="402"/>
        <v>0</v>
      </c>
      <c r="N858" s="73">
        <f t="shared" si="402"/>
        <v>-1725606.0212143562</v>
      </c>
      <c r="O858" s="73">
        <f t="shared" si="402"/>
        <v>-16201328.344743013</v>
      </c>
      <c r="P858" s="73">
        <f t="shared" si="402"/>
        <v>167757.71555442293</v>
      </c>
      <c r="Q858" s="73">
        <f t="shared" si="402"/>
        <v>644952.51775884139</v>
      </c>
      <c r="R858" s="73">
        <f t="shared" si="402"/>
        <v>195491.51140015767</v>
      </c>
      <c r="S858" s="73">
        <f t="shared" si="402"/>
        <v>-1326986.5434992458</v>
      </c>
      <c r="T858" s="73">
        <f t="shared" si="402"/>
        <v>-39099.587178359106</v>
      </c>
      <c r="U858" s="73">
        <f t="shared" si="402"/>
        <v>-35685.118870429716</v>
      </c>
      <c r="V858" s="73">
        <f t="shared" si="402"/>
        <v>0</v>
      </c>
      <c r="W858" s="73">
        <f t="shared" si="402"/>
        <v>0</v>
      </c>
      <c r="X858" s="73">
        <f t="shared" si="402"/>
        <v>0</v>
      </c>
      <c r="Y858" s="73">
        <f t="shared" si="402"/>
        <v>0</v>
      </c>
      <c r="Z858" s="73">
        <f t="shared" si="402"/>
        <v>0</v>
      </c>
      <c r="AA858" s="77">
        <f>SUM(G858:Z858)</f>
        <v>2.4601467885077E-7</v>
      </c>
      <c r="AB858" s="90" t="str">
        <f>IF(ABS(F858-AA858)&lt;0.01,"ok","err")</f>
        <v>ok</v>
      </c>
      <c r="AC858" s="62">
        <f t="shared" si="400"/>
        <v>2.4601467885077E-7</v>
      </c>
    </row>
    <row r="859" spans="1:29" s="58" customFormat="1" hidden="1">
      <c r="AC859" s="62">
        <f t="shared" si="400"/>
        <v>0</v>
      </c>
    </row>
    <row r="860" spans="1:29" s="58" customFormat="1" hidden="1">
      <c r="A860" s="58" t="s">
        <v>136</v>
      </c>
      <c r="F860" s="77">
        <f t="shared" ref="F860:Z860" si="403">SUM(F855:F858)</f>
        <v>1017201652.4612489</v>
      </c>
      <c r="G860" s="77">
        <f t="shared" si="403"/>
        <v>460549117.61096019</v>
      </c>
      <c r="H860" s="77">
        <f t="shared" si="403"/>
        <v>124063721.54269014</v>
      </c>
      <c r="I860" s="77">
        <f t="shared" si="403"/>
        <v>10021644.669491271</v>
      </c>
      <c r="J860" s="77">
        <f t="shared" si="403"/>
        <v>11387635.392634932</v>
      </c>
      <c r="K860" s="77">
        <f t="shared" si="403"/>
        <v>127726518.24509813</v>
      </c>
      <c r="L860" s="77">
        <f t="shared" si="403"/>
        <v>0</v>
      </c>
      <c r="M860" s="77">
        <f t="shared" si="403"/>
        <v>0</v>
      </c>
      <c r="N860" s="77">
        <f t="shared" si="403"/>
        <v>122059029.27938141</v>
      </c>
      <c r="O860" s="77">
        <f t="shared" si="403"/>
        <v>63940278.438373461</v>
      </c>
      <c r="P860" s="77">
        <f t="shared" si="403"/>
        <v>68533122.006486297</v>
      </c>
      <c r="Q860" s="77">
        <f t="shared" si="403"/>
        <v>7403368.797654639</v>
      </c>
      <c r="R860" s="77">
        <f t="shared" si="403"/>
        <v>3704625.2571286731</v>
      </c>
      <c r="S860" s="77">
        <f t="shared" si="403"/>
        <v>17384173.541331869</v>
      </c>
      <c r="T860" s="77">
        <f t="shared" si="403"/>
        <v>182851.31405258609</v>
      </c>
      <c r="U860" s="77">
        <f t="shared" si="403"/>
        <v>245566.36596569695</v>
      </c>
      <c r="V860" s="77">
        <f t="shared" si="403"/>
        <v>0</v>
      </c>
      <c r="W860" s="77">
        <f t="shared" si="403"/>
        <v>0</v>
      </c>
      <c r="X860" s="77">
        <f t="shared" si="403"/>
        <v>0</v>
      </c>
      <c r="Y860" s="77">
        <f t="shared" si="403"/>
        <v>0</v>
      </c>
      <c r="Z860" s="77">
        <f t="shared" si="403"/>
        <v>0</v>
      </c>
      <c r="AA860" s="77">
        <f>ROUND(SUM(G860:Z860),2)</f>
        <v>1017201652.46</v>
      </c>
      <c r="AB860" s="90" t="str">
        <f>IF(ABS(F860-AA860)&lt;0.01,"ok","err")</f>
        <v>ok</v>
      </c>
      <c r="AC860" s="62">
        <f t="shared" si="400"/>
        <v>-1.2488365173339844E-3</v>
      </c>
    </row>
    <row r="861" spans="1:29" s="58" customFormat="1" hidden="1">
      <c r="AC861" s="62">
        <f t="shared" si="400"/>
        <v>0</v>
      </c>
    </row>
    <row r="862" spans="1:29" s="58" customFormat="1" ht="15" hidden="1">
      <c r="A862" s="63" t="s">
        <v>1116</v>
      </c>
      <c r="AC862" s="62">
        <f t="shared" si="400"/>
        <v>0</v>
      </c>
    </row>
    <row r="863" spans="1:29" s="58" customFormat="1" hidden="1">
      <c r="AC863" s="62">
        <f t="shared" si="400"/>
        <v>0</v>
      </c>
    </row>
    <row r="864" spans="1:29" s="58" customFormat="1" hidden="1">
      <c r="A864" s="58" t="s">
        <v>1119</v>
      </c>
      <c r="F864" s="77">
        <f>F821</f>
        <v>900088775.12269807</v>
      </c>
      <c r="G864" s="77">
        <f t="shared" ref="G864:Z864" si="404">G821</f>
        <v>377993849.97013295</v>
      </c>
      <c r="H864" s="77">
        <f t="shared" si="404"/>
        <v>116921930.18156603</v>
      </c>
      <c r="I864" s="77">
        <f t="shared" si="404"/>
        <v>10401630.80891826</v>
      </c>
      <c r="J864" s="77">
        <f t="shared" si="404"/>
        <v>10606685.160078177</v>
      </c>
      <c r="K864" s="77">
        <f t="shared" si="404"/>
        <v>122096096.35693023</v>
      </c>
      <c r="L864" s="77">
        <f t="shared" si="404"/>
        <v>0</v>
      </c>
      <c r="M864" s="77">
        <f t="shared" si="404"/>
        <v>0</v>
      </c>
      <c r="N864" s="77">
        <f t="shared" si="404"/>
        <v>111586138.39385916</v>
      </c>
      <c r="O864" s="77">
        <f t="shared" si="404"/>
        <v>63170212.968198717</v>
      </c>
      <c r="P864" s="77">
        <f t="shared" si="404"/>
        <v>62906027.675131045</v>
      </c>
      <c r="Q864" s="77">
        <f t="shared" si="404"/>
        <v>6443949.3817670904</v>
      </c>
      <c r="R864" s="77">
        <f t="shared" si="404"/>
        <v>3303073.2522390699</v>
      </c>
      <c r="S864" s="77">
        <f t="shared" si="404"/>
        <v>14230895.037504591</v>
      </c>
      <c r="T864" s="77">
        <f t="shared" si="404"/>
        <v>188617.72608898327</v>
      </c>
      <c r="U864" s="77">
        <f t="shared" si="404"/>
        <v>239668.21028399718</v>
      </c>
      <c r="V864" s="77">
        <f t="shared" si="404"/>
        <v>0</v>
      </c>
      <c r="W864" s="77">
        <f t="shared" si="404"/>
        <v>0</v>
      </c>
      <c r="X864" s="77">
        <f t="shared" si="404"/>
        <v>0</v>
      </c>
      <c r="Y864" s="77">
        <f t="shared" si="404"/>
        <v>0</v>
      </c>
      <c r="Z864" s="77">
        <f t="shared" si="404"/>
        <v>0</v>
      </c>
      <c r="AA864" s="77">
        <f>ROUND(SUM(G864:Z864),2)</f>
        <v>900088775.12</v>
      </c>
      <c r="AB864" s="90" t="str">
        <f>IF(ABS(F864-AA864)&lt;0.01,"ok","err")</f>
        <v>ok</v>
      </c>
      <c r="AC864" s="62">
        <f t="shared" si="400"/>
        <v>-2.698063850402832E-3</v>
      </c>
    </row>
    <row r="865" spans="1:29" s="58" customFormat="1" hidden="1">
      <c r="AC865" s="62">
        <f t="shared" si="400"/>
        <v>0</v>
      </c>
    </row>
    <row r="866" spans="1:29" s="58" customFormat="1" hidden="1">
      <c r="A866" s="58" t="s">
        <v>710</v>
      </c>
      <c r="F866" s="109">
        <f t="shared" ref="F866:Z866" si="405">F838</f>
        <v>0</v>
      </c>
      <c r="G866" s="109">
        <f t="shared" si="405"/>
        <v>0</v>
      </c>
      <c r="H866" s="109">
        <f t="shared" si="405"/>
        <v>0</v>
      </c>
      <c r="I866" s="109">
        <f t="shared" si="405"/>
        <v>0</v>
      </c>
      <c r="J866" s="109">
        <f t="shared" si="405"/>
        <v>0</v>
      </c>
      <c r="K866" s="109">
        <f t="shared" si="405"/>
        <v>0</v>
      </c>
      <c r="L866" s="109">
        <f t="shared" si="405"/>
        <v>0</v>
      </c>
      <c r="M866" s="109">
        <f t="shared" si="405"/>
        <v>0</v>
      </c>
      <c r="N866" s="109">
        <f t="shared" si="405"/>
        <v>0</v>
      </c>
      <c r="O866" s="109">
        <f t="shared" si="405"/>
        <v>0</v>
      </c>
      <c r="P866" s="109">
        <f t="shared" si="405"/>
        <v>0</v>
      </c>
      <c r="Q866" s="109">
        <f t="shared" si="405"/>
        <v>0</v>
      </c>
      <c r="R866" s="109">
        <f t="shared" si="405"/>
        <v>0</v>
      </c>
      <c r="S866" s="109">
        <f t="shared" si="405"/>
        <v>0</v>
      </c>
      <c r="T866" s="109">
        <f t="shared" si="405"/>
        <v>0</v>
      </c>
      <c r="U866" s="109">
        <f t="shared" si="405"/>
        <v>0</v>
      </c>
      <c r="V866" s="109">
        <f t="shared" si="405"/>
        <v>0</v>
      </c>
      <c r="W866" s="109">
        <f t="shared" si="405"/>
        <v>0</v>
      </c>
      <c r="X866" s="109">
        <f t="shared" si="405"/>
        <v>0</v>
      </c>
      <c r="Y866" s="109">
        <f t="shared" si="405"/>
        <v>0</v>
      </c>
      <c r="Z866" s="109">
        <f t="shared" si="405"/>
        <v>0</v>
      </c>
      <c r="AA866" s="77">
        <f>ROUND(SUM(G866:Z866),2)</f>
        <v>0</v>
      </c>
      <c r="AB866" s="90" t="str">
        <f>IF(ABS(F866-AA866)&lt;0.01,"ok","err")</f>
        <v>ok</v>
      </c>
      <c r="AC866" s="62">
        <f t="shared" si="400"/>
        <v>0</v>
      </c>
    </row>
    <row r="867" spans="1:29" s="58" customFormat="1" hidden="1">
      <c r="F867" s="109"/>
      <c r="G867" s="109"/>
      <c r="H867" s="109"/>
      <c r="I867" s="109"/>
      <c r="J867" s="109"/>
      <c r="K867" s="109"/>
      <c r="L867" s="109"/>
      <c r="M867" s="109"/>
      <c r="N867" s="109"/>
      <c r="O867" s="109"/>
      <c r="P867" s="109"/>
      <c r="Q867" s="109"/>
      <c r="R867" s="109"/>
      <c r="S867" s="109"/>
      <c r="T867" s="109"/>
      <c r="U867" s="109"/>
      <c r="V867" s="109"/>
      <c r="W867" s="109"/>
      <c r="X867" s="109"/>
      <c r="Y867" s="109"/>
      <c r="Z867" s="109"/>
      <c r="AA867" s="77"/>
      <c r="AB867" s="90"/>
      <c r="AC867" s="62">
        <f t="shared" si="400"/>
        <v>0</v>
      </c>
    </row>
    <row r="868" spans="1:29" s="58" customFormat="1" hidden="1">
      <c r="A868" s="58" t="s">
        <v>711</v>
      </c>
      <c r="E868" s="58">
        <f>0.0582471+0.32814317</f>
        <v>0.38639026999999998</v>
      </c>
      <c r="F868" s="109">
        <f>F858*$E$868</f>
        <v>0</v>
      </c>
      <c r="G868" s="109">
        <f>G858*$E$868</f>
        <v>22236860.495872255</v>
      </c>
      <c r="H868" s="109">
        <f>H858*$E$868</f>
        <v>-6517955.1015128559</v>
      </c>
      <c r="I868" s="109">
        <f t="shared" ref="I868:Z868" si="406">I858*$E$868</f>
        <v>-1436688.8784638541</v>
      </c>
      <c r="J868" s="109">
        <f t="shared" si="406"/>
        <v>-288863.96498012776</v>
      </c>
      <c r="K868" s="109">
        <f t="shared" si="406"/>
        <v>-6914488.1137439599</v>
      </c>
      <c r="L868" s="109">
        <f t="shared" si="406"/>
        <v>0</v>
      </c>
      <c r="M868" s="109">
        <f t="shared" si="406"/>
        <v>0</v>
      </c>
      <c r="N868" s="109">
        <f t="shared" si="406"/>
        <v>-666757.37645064073</v>
      </c>
      <c r="O868" s="109">
        <f t="shared" si="406"/>
        <v>-6260035.6334839053</v>
      </c>
      <c r="P868" s="109">
        <f t="shared" si="406"/>
        <v>64819.949007656673</v>
      </c>
      <c r="Q868" s="109">
        <f t="shared" si="406"/>
        <v>249203.37747401852</v>
      </c>
      <c r="R868" s="109">
        <f t="shared" si="406"/>
        <v>75536.017872615004</v>
      </c>
      <c r="S868" s="109">
        <f t="shared" si="406"/>
        <v>-512734.68882904027</v>
      </c>
      <c r="T868" s="109">
        <f t="shared" si="406"/>
        <v>-15107.700046734713</v>
      </c>
      <c r="U868" s="109">
        <f t="shared" si="406"/>
        <v>-13788.382715327432</v>
      </c>
      <c r="V868" s="109">
        <f t="shared" si="406"/>
        <v>0</v>
      </c>
      <c r="W868" s="109">
        <f t="shared" si="406"/>
        <v>0</v>
      </c>
      <c r="X868" s="109">
        <f t="shared" si="406"/>
        <v>0</v>
      </c>
      <c r="Y868" s="109">
        <f t="shared" si="406"/>
        <v>0</v>
      </c>
      <c r="Z868" s="109">
        <f t="shared" si="406"/>
        <v>0</v>
      </c>
      <c r="AA868" s="77">
        <f>ROUND(SUM(G868:Z868),2)</f>
        <v>0</v>
      </c>
      <c r="AB868" s="90" t="str">
        <f>IF(ABS(F868-AA868)&lt;0.01,"ok","err")</f>
        <v>ok</v>
      </c>
      <c r="AC868" s="62">
        <f t="shared" si="400"/>
        <v>0</v>
      </c>
    </row>
    <row r="869" spans="1:29" s="58" customFormat="1" hidden="1">
      <c r="A869" s="66"/>
      <c r="F869" s="76"/>
      <c r="G869" s="73"/>
      <c r="H869" s="73"/>
      <c r="I869" s="73"/>
      <c r="J869" s="73"/>
      <c r="K869" s="73"/>
      <c r="L869" s="73"/>
      <c r="M869" s="73"/>
      <c r="N869" s="73"/>
      <c r="O869" s="73"/>
      <c r="P869" s="73"/>
      <c r="Q869" s="73"/>
      <c r="R869" s="73"/>
      <c r="S869" s="73"/>
      <c r="T869" s="73"/>
      <c r="U869" s="73"/>
      <c r="V869" s="73"/>
      <c r="W869" s="73"/>
      <c r="X869" s="73"/>
      <c r="Y869" s="73"/>
      <c r="Z869" s="73"/>
      <c r="AA869" s="77"/>
      <c r="AB869" s="90"/>
      <c r="AC869" s="62">
        <f t="shared" si="400"/>
        <v>0</v>
      </c>
    </row>
    <row r="870" spans="1:29" s="58" customFormat="1" hidden="1">
      <c r="A870" s="58" t="s">
        <v>137</v>
      </c>
      <c r="F870" s="77">
        <f t="shared" ref="F870:N870" si="407">SUM(F864:F869)</f>
        <v>900088775.12269807</v>
      </c>
      <c r="G870" s="77">
        <f t="shared" si="407"/>
        <v>400230710.46600521</v>
      </c>
      <c r="H870" s="77">
        <f t="shared" si="407"/>
        <v>110403975.08005318</v>
      </c>
      <c r="I870" s="77">
        <f t="shared" si="407"/>
        <v>8964941.9304544069</v>
      </c>
      <c r="J870" s="77">
        <f t="shared" si="407"/>
        <v>10317821.19509805</v>
      </c>
      <c r="K870" s="77">
        <f t="shared" si="407"/>
        <v>115181608.24318627</v>
      </c>
      <c r="L870" s="77">
        <f t="shared" si="407"/>
        <v>0</v>
      </c>
      <c r="M870" s="77">
        <f t="shared" si="407"/>
        <v>0</v>
      </c>
      <c r="N870" s="77">
        <f t="shared" si="407"/>
        <v>110919381.01740852</v>
      </c>
      <c r="O870" s="77">
        <f>SUM(O864:O869)</f>
        <v>56910177.334714815</v>
      </c>
      <c r="P870" s="77">
        <f t="shared" ref="P870:Z870" si="408">SUM(P864:P869)</f>
        <v>62970847.624138705</v>
      </c>
      <c r="Q870" s="77">
        <f t="shared" si="408"/>
        <v>6693152.7592411088</v>
      </c>
      <c r="R870" s="77">
        <f t="shared" si="408"/>
        <v>3378609.2701116847</v>
      </c>
      <c r="S870" s="77">
        <f t="shared" si="408"/>
        <v>13718160.348675551</v>
      </c>
      <c r="T870" s="77">
        <f t="shared" si="408"/>
        <v>173510.02604224856</v>
      </c>
      <c r="U870" s="77">
        <f t="shared" si="408"/>
        <v>225879.82756866975</v>
      </c>
      <c r="V870" s="77">
        <f t="shared" si="408"/>
        <v>0</v>
      </c>
      <c r="W870" s="77">
        <f t="shared" si="408"/>
        <v>0</v>
      </c>
      <c r="X870" s="77">
        <f t="shared" si="408"/>
        <v>0</v>
      </c>
      <c r="Y870" s="77">
        <f t="shared" si="408"/>
        <v>0</v>
      </c>
      <c r="Z870" s="77">
        <f t="shared" si="408"/>
        <v>0</v>
      </c>
      <c r="AA870" s="77">
        <f>ROUND(SUM(G870:Z870),2)</f>
        <v>900088775.12</v>
      </c>
      <c r="AB870" s="90" t="str">
        <f>IF(ABS(F870-AA870)&lt;0.01,"ok","err")</f>
        <v>ok</v>
      </c>
      <c r="AC870" s="62">
        <f t="shared" si="400"/>
        <v>-2.698063850402832E-3</v>
      </c>
    </row>
    <row r="871" spans="1:29" s="58" customFormat="1" hidden="1">
      <c r="AC871" s="62">
        <f t="shared" si="400"/>
        <v>0</v>
      </c>
    </row>
    <row r="872" spans="1:29" s="58" customFormat="1" hidden="1">
      <c r="AC872" s="62">
        <f t="shared" si="400"/>
        <v>0</v>
      </c>
    </row>
    <row r="873" spans="1:29" s="58" customFormat="1" ht="15" hidden="1">
      <c r="A873" s="63" t="s">
        <v>894</v>
      </c>
      <c r="F873" s="77">
        <f t="shared" ref="F873:Z873" si="409">F860-F870</f>
        <v>117112877.33855081</v>
      </c>
      <c r="G873" s="77">
        <f t="shared" si="409"/>
        <v>60318407.144954979</v>
      </c>
      <c r="H873" s="77">
        <f t="shared" si="409"/>
        <v>13659746.462636963</v>
      </c>
      <c r="I873" s="77">
        <f t="shared" si="409"/>
        <v>1056702.7390368637</v>
      </c>
      <c r="J873" s="77">
        <f t="shared" si="409"/>
        <v>1069814.197536882</v>
      </c>
      <c r="K873" s="77">
        <f t="shared" si="409"/>
        <v>12544910.001911864</v>
      </c>
      <c r="L873" s="77">
        <f t="shared" si="409"/>
        <v>0</v>
      </c>
      <c r="M873" s="77">
        <f t="shared" si="409"/>
        <v>0</v>
      </c>
      <c r="N873" s="77">
        <f t="shared" si="409"/>
        <v>11139648.261972889</v>
      </c>
      <c r="O873" s="77">
        <f t="shared" si="409"/>
        <v>7030101.1036586463</v>
      </c>
      <c r="P873" s="77">
        <f t="shared" si="409"/>
        <v>5562274.3823475912</v>
      </c>
      <c r="Q873" s="77">
        <f t="shared" si="409"/>
        <v>710216.03841353022</v>
      </c>
      <c r="R873" s="77">
        <f t="shared" si="409"/>
        <v>326015.98701698845</v>
      </c>
      <c r="S873" s="77">
        <f t="shared" si="409"/>
        <v>3666013.1926563177</v>
      </c>
      <c r="T873" s="77">
        <f t="shared" si="409"/>
        <v>9341.2880103375355</v>
      </c>
      <c r="U873" s="77">
        <f t="shared" si="409"/>
        <v>19686.538397027209</v>
      </c>
      <c r="V873" s="77">
        <f t="shared" si="409"/>
        <v>0</v>
      </c>
      <c r="W873" s="77">
        <f t="shared" si="409"/>
        <v>0</v>
      </c>
      <c r="X873" s="77">
        <f t="shared" si="409"/>
        <v>0</v>
      </c>
      <c r="Y873" s="77">
        <f t="shared" si="409"/>
        <v>0</v>
      </c>
      <c r="Z873" s="77">
        <f t="shared" si="409"/>
        <v>0</v>
      </c>
      <c r="AA873" s="77">
        <f>ROUND(SUM(G873:Z873),2)</f>
        <v>117112877.34</v>
      </c>
      <c r="AB873" s="90" t="str">
        <f>IF(ABS(F873-AA873)&lt;0.01,"ok","err")</f>
        <v>ok</v>
      </c>
      <c r="AC873" s="62">
        <f t="shared" si="400"/>
        <v>1.44919753074646E-3</v>
      </c>
    </row>
    <row r="874" spans="1:29" s="58" customFormat="1" hidden="1">
      <c r="AC874" s="62">
        <f t="shared" si="400"/>
        <v>0</v>
      </c>
    </row>
    <row r="875" spans="1:29" s="58" customFormat="1" ht="15" hidden="1">
      <c r="A875" s="63" t="s">
        <v>1102</v>
      </c>
      <c r="F875" s="77">
        <f>F834</f>
        <v>2380933927.241509</v>
      </c>
      <c r="G875" s="77">
        <f t="shared" ref="G875:Z875" si="410">G834</f>
        <v>1226288221.0077467</v>
      </c>
      <c r="H875" s="77">
        <f t="shared" si="410"/>
        <v>277706043.34476328</v>
      </c>
      <c r="I875" s="77">
        <f t="shared" si="410"/>
        <v>21483029.531490404</v>
      </c>
      <c r="J875" s="77">
        <f t="shared" si="410"/>
        <v>21749588.744172618</v>
      </c>
      <c r="K875" s="77">
        <f t="shared" si="410"/>
        <v>255041140.79102436</v>
      </c>
      <c r="L875" s="77">
        <f t="shared" si="410"/>
        <v>0</v>
      </c>
      <c r="M875" s="77">
        <f t="shared" si="410"/>
        <v>0</v>
      </c>
      <c r="N875" s="77">
        <f t="shared" si="410"/>
        <v>226471820.06975994</v>
      </c>
      <c r="O875" s="77">
        <f t="shared" si="410"/>
        <v>142923704.12223688</v>
      </c>
      <c r="P875" s="77">
        <f t="shared" si="410"/>
        <v>113082421.76710908</v>
      </c>
      <c r="Q875" s="77">
        <f t="shared" si="410"/>
        <v>14438868.721853202</v>
      </c>
      <c r="R875" s="77">
        <f t="shared" si="410"/>
        <v>6627986.110083905</v>
      </c>
      <c r="S875" s="77">
        <f t="shared" si="410"/>
        <v>74530960.099954456</v>
      </c>
      <c r="T875" s="77">
        <f t="shared" si="410"/>
        <v>189910.70882540554</v>
      </c>
      <c r="U875" s="77">
        <f t="shared" si="410"/>
        <v>400232.22249015223</v>
      </c>
      <c r="V875" s="77">
        <f t="shared" si="410"/>
        <v>0</v>
      </c>
      <c r="W875" s="77">
        <f t="shared" si="410"/>
        <v>0</v>
      </c>
      <c r="X875" s="77">
        <f t="shared" si="410"/>
        <v>0</v>
      </c>
      <c r="Y875" s="77">
        <f t="shared" si="410"/>
        <v>0</v>
      </c>
      <c r="Z875" s="77">
        <f t="shared" si="410"/>
        <v>0</v>
      </c>
      <c r="AA875" s="77">
        <f>ROUND(SUM(G875:Z875),2)</f>
        <v>2380933927.2399998</v>
      </c>
      <c r="AB875" s="90" t="str">
        <f>IF(ABS(F875-AA875)&lt;0.01,"ok","err")</f>
        <v>ok</v>
      </c>
      <c r="AC875" s="62">
        <f t="shared" si="400"/>
        <v>-1.5091896057128906E-3</v>
      </c>
    </row>
    <row r="876" spans="1:29" s="58" customFormat="1" ht="15" hidden="1" thickBot="1">
      <c r="AC876" s="62">
        <f t="shared" si="400"/>
        <v>0</v>
      </c>
    </row>
    <row r="877" spans="1:29" s="58" customFormat="1" ht="15.75" hidden="1" thickBot="1">
      <c r="A877" s="195" t="s">
        <v>1120</v>
      </c>
      <c r="B877" s="144"/>
      <c r="C877" s="144"/>
      <c r="D877" s="144"/>
      <c r="E877" s="144"/>
      <c r="F877" s="145">
        <f t="shared" ref="F877:N877" si="411">F873/F875</f>
        <v>4.9187789715036269E-2</v>
      </c>
      <c r="G877" s="145">
        <f t="shared" si="411"/>
        <v>4.9187789715036283E-2</v>
      </c>
      <c r="H877" s="145">
        <f t="shared" si="411"/>
        <v>4.9187789715036262E-2</v>
      </c>
      <c r="I877" s="145">
        <f t="shared" si="411"/>
        <v>4.9187789715036248E-2</v>
      </c>
      <c r="J877" s="145">
        <f t="shared" si="411"/>
        <v>4.9187789715036248E-2</v>
      </c>
      <c r="K877" s="145">
        <f t="shared" si="411"/>
        <v>4.9187789715036262E-2</v>
      </c>
      <c r="L877" s="145" t="e">
        <f t="shared" si="411"/>
        <v>#DIV/0!</v>
      </c>
      <c r="M877" s="145" t="e">
        <f t="shared" si="411"/>
        <v>#DIV/0!</v>
      </c>
      <c r="N877" s="145">
        <f t="shared" si="411"/>
        <v>4.9187789715036304E-2</v>
      </c>
      <c r="O877" s="145">
        <f>O873/O875</f>
        <v>4.9187789715036241E-2</v>
      </c>
      <c r="P877" s="145">
        <f>P873/P875</f>
        <v>4.9187789715036179E-2</v>
      </c>
      <c r="Q877" s="145">
        <f>Q873/Q875</f>
        <v>4.9187789715036297E-2</v>
      </c>
      <c r="R877" s="145">
        <f t="shared" ref="R877:Z877" si="412">R873/R875</f>
        <v>4.9187789715036283E-2</v>
      </c>
      <c r="S877" s="145">
        <f t="shared" si="412"/>
        <v>4.9187789715036262E-2</v>
      </c>
      <c r="T877" s="145">
        <f t="shared" si="412"/>
        <v>4.9187789715036297E-2</v>
      </c>
      <c r="U877" s="145">
        <f t="shared" si="412"/>
        <v>4.9187789715036248E-2</v>
      </c>
      <c r="V877" s="145" t="e">
        <f t="shared" si="412"/>
        <v>#DIV/0!</v>
      </c>
      <c r="W877" s="145" t="e">
        <f t="shared" si="412"/>
        <v>#DIV/0!</v>
      </c>
      <c r="X877" s="145" t="e">
        <f t="shared" si="412"/>
        <v>#DIV/0!</v>
      </c>
      <c r="Y877" s="145" t="e">
        <f t="shared" si="412"/>
        <v>#DIV/0!</v>
      </c>
      <c r="Z877" s="145" t="e">
        <f t="shared" si="412"/>
        <v>#DIV/0!</v>
      </c>
      <c r="AA877" s="133"/>
      <c r="AB877" s="133"/>
      <c r="AC877" s="62">
        <f t="shared" si="400"/>
        <v>-4.9187789715036269E-2</v>
      </c>
    </row>
    <row r="878" spans="1:29" s="58" customFormat="1" hidden="1">
      <c r="AC878" s="62">
        <f t="shared" si="400"/>
        <v>0</v>
      </c>
    </row>
    <row r="879" spans="1:29" s="58" customFormat="1" hidden="1">
      <c r="AC879" s="62">
        <f t="shared" si="400"/>
        <v>0</v>
      </c>
    </row>
    <row r="880" spans="1:29" s="58" customFormat="1" ht="15" hidden="1">
      <c r="A880" s="63" t="s">
        <v>898</v>
      </c>
      <c r="B880" s="63"/>
      <c r="F880" s="77">
        <f t="shared" ref="F880:Z880" si="413">F858</f>
        <v>0</v>
      </c>
      <c r="G880" s="77">
        <f t="shared" si="413"/>
        <v>57550259.989394285</v>
      </c>
      <c r="H880" s="77">
        <f t="shared" si="413"/>
        <v>-16868838.600705076</v>
      </c>
      <c r="I880" s="77">
        <f t="shared" si="413"/>
        <v>-3718232.5488264863</v>
      </c>
      <c r="J880" s="77">
        <f t="shared" si="413"/>
        <v>-747596.37446390092</v>
      </c>
      <c r="K880" s="77">
        <f t="shared" si="413"/>
        <v>-17895088.59460659</v>
      </c>
      <c r="L880" s="77">
        <f t="shared" si="413"/>
        <v>0</v>
      </c>
      <c r="M880" s="77">
        <f t="shared" si="413"/>
        <v>0</v>
      </c>
      <c r="N880" s="77">
        <f t="shared" si="413"/>
        <v>-1725606.0212143562</v>
      </c>
      <c r="O880" s="77">
        <f t="shared" si="413"/>
        <v>-16201328.344743013</v>
      </c>
      <c r="P880" s="77">
        <f t="shared" si="413"/>
        <v>167757.71555442293</v>
      </c>
      <c r="Q880" s="77">
        <f t="shared" si="413"/>
        <v>644952.51775884139</v>
      </c>
      <c r="R880" s="77">
        <f t="shared" si="413"/>
        <v>195491.51140015767</v>
      </c>
      <c r="S880" s="77">
        <f t="shared" si="413"/>
        <v>-1326986.5434992458</v>
      </c>
      <c r="T880" s="77">
        <f t="shared" si="413"/>
        <v>-39099.587178359106</v>
      </c>
      <c r="U880" s="77">
        <f t="shared" si="413"/>
        <v>-35685.118870429716</v>
      </c>
      <c r="V880" s="77">
        <f t="shared" si="413"/>
        <v>0</v>
      </c>
      <c r="W880" s="77">
        <f t="shared" si="413"/>
        <v>0</v>
      </c>
      <c r="X880" s="77">
        <f t="shared" si="413"/>
        <v>0</v>
      </c>
      <c r="Y880" s="77">
        <f t="shared" si="413"/>
        <v>0</v>
      </c>
      <c r="Z880" s="77">
        <f t="shared" si="413"/>
        <v>0</v>
      </c>
      <c r="AA880" s="77">
        <f>ROUND(SUM(G880:Z880),2)</f>
        <v>0</v>
      </c>
      <c r="AB880" s="90" t="str">
        <f>IF(ABS(F880-AA880)&lt;0.01,"ok","err")</f>
        <v>ok</v>
      </c>
      <c r="AC880" s="62">
        <f t="shared" si="400"/>
        <v>0</v>
      </c>
    </row>
    <row r="881" spans="1:36" s="58" customFormat="1" ht="15" hidden="1">
      <c r="A881" s="63"/>
      <c r="B881" s="63"/>
      <c r="AC881" s="62">
        <f t="shared" si="400"/>
        <v>0</v>
      </c>
    </row>
    <row r="882" spans="1:36" s="58" customFormat="1" ht="15" hidden="1">
      <c r="A882" s="63" t="s">
        <v>899</v>
      </c>
      <c r="B882" s="63"/>
      <c r="F882" s="146">
        <f t="shared" ref="F882:Z882" si="414">F880/F855</f>
        <v>0</v>
      </c>
      <c r="G882" s="146">
        <f t="shared" si="414"/>
        <v>0.14280502016568142</v>
      </c>
      <c r="H882" s="146">
        <f t="shared" si="414"/>
        <v>-0.11969440265288214</v>
      </c>
      <c r="I882" s="146">
        <f t="shared" si="414"/>
        <v>-0.27061614086837732</v>
      </c>
      <c r="J882" s="146">
        <f t="shared" si="414"/>
        <v>-6.1605446753047771E-2</v>
      </c>
      <c r="K882" s="146">
        <f t="shared" si="414"/>
        <v>-0.12288759191007204</v>
      </c>
      <c r="L882" s="146" t="e">
        <f t="shared" si="414"/>
        <v>#DIV/0!</v>
      </c>
      <c r="M882" s="146" t="e">
        <f t="shared" si="414"/>
        <v>#DIV/0!</v>
      </c>
      <c r="N882" s="146">
        <f t="shared" si="414"/>
        <v>-1.3940389427362566E-2</v>
      </c>
      <c r="O882" s="146">
        <f t="shared" si="414"/>
        <v>-0.20215876615236728</v>
      </c>
      <c r="P882" s="146">
        <f t="shared" si="414"/>
        <v>2.4538407319899948E-3</v>
      </c>
      <c r="Q882" s="146">
        <f t="shared" si="414"/>
        <v>9.5429534235317248E-2</v>
      </c>
      <c r="R882" s="146">
        <f t="shared" si="414"/>
        <v>5.5709336139757919E-2</v>
      </c>
      <c r="S882" s="146">
        <f t="shared" si="414"/>
        <v>-7.0919522759842979E-2</v>
      </c>
      <c r="T882" s="146">
        <f t="shared" si="414"/>
        <v>-0.17616322781980981</v>
      </c>
      <c r="U882" s="146">
        <f t="shared" si="414"/>
        <v>-0.12687975279924985</v>
      </c>
      <c r="V882" s="146" t="e">
        <f t="shared" si="414"/>
        <v>#DIV/0!</v>
      </c>
      <c r="W882" s="146" t="e">
        <f t="shared" si="414"/>
        <v>#DIV/0!</v>
      </c>
      <c r="X882" s="146" t="e">
        <f t="shared" si="414"/>
        <v>#DIV/0!</v>
      </c>
      <c r="Y882" s="146" t="e">
        <f t="shared" si="414"/>
        <v>#DIV/0!</v>
      </c>
      <c r="Z882" s="146" t="e">
        <f t="shared" si="414"/>
        <v>#DIV/0!</v>
      </c>
      <c r="AC882" s="62">
        <f t="shared" si="400"/>
        <v>0</v>
      </c>
    </row>
    <row r="883" spans="1:36" s="58" customFormat="1" ht="15" hidden="1">
      <c r="A883" s="63"/>
      <c r="B883" s="63"/>
      <c r="F883" s="146"/>
      <c r="G883" s="146"/>
      <c r="H883" s="146"/>
      <c r="I883" s="146"/>
      <c r="J883" s="146"/>
      <c r="K883" s="146"/>
      <c r="L883" s="146"/>
      <c r="M883" s="146"/>
      <c r="N883" s="146"/>
      <c r="O883" s="146"/>
      <c r="P883" s="146"/>
      <c r="Q883" s="146"/>
      <c r="R883" s="146"/>
      <c r="S883" s="146"/>
      <c r="T883" s="146"/>
      <c r="U883" s="146"/>
      <c r="V883" s="146"/>
      <c r="W883" s="146"/>
      <c r="X883" s="146"/>
      <c r="Y883" s="146"/>
      <c r="Z883" s="146"/>
      <c r="AC883" s="62">
        <f t="shared" si="400"/>
        <v>0</v>
      </c>
    </row>
    <row r="884" spans="1:36" s="58" customFormat="1" ht="15" hidden="1">
      <c r="A884" s="63" t="s">
        <v>1247</v>
      </c>
      <c r="AC884" s="62">
        <f t="shared" si="400"/>
        <v>0</v>
      </c>
    </row>
    <row r="885" spans="1:36" s="58" customFormat="1" hidden="1">
      <c r="AC885" s="62">
        <f t="shared" si="400"/>
        <v>0</v>
      </c>
    </row>
    <row r="886" spans="1:36" s="58" customFormat="1" ht="15" hidden="1">
      <c r="A886" s="63" t="s">
        <v>1112</v>
      </c>
      <c r="AC886" s="62">
        <f t="shared" si="400"/>
        <v>0</v>
      </c>
      <c r="AH886" s="182"/>
      <c r="AI886" s="182"/>
      <c r="AJ886" s="182"/>
    </row>
    <row r="887" spans="1:36" s="58" customFormat="1" hidden="1">
      <c r="AC887" s="62">
        <f t="shared" si="400"/>
        <v>0</v>
      </c>
    </row>
    <row r="888" spans="1:36" s="58" customFormat="1" hidden="1">
      <c r="A888" s="58" t="s">
        <v>1</v>
      </c>
      <c r="F888" s="77">
        <f t="shared" ref="F888:Z888" si="415">F770</f>
        <v>1017201652.4612489</v>
      </c>
      <c r="G888" s="77">
        <f t="shared" si="415"/>
        <v>402998857.62156588</v>
      </c>
      <c r="H888" s="77">
        <f t="shared" si="415"/>
        <v>140932560.14339522</v>
      </c>
      <c r="I888" s="77">
        <f t="shared" si="415"/>
        <v>13739877.218317756</v>
      </c>
      <c r="J888" s="77">
        <f t="shared" si="415"/>
        <v>12135231.767098833</v>
      </c>
      <c r="K888" s="77">
        <f t="shared" si="415"/>
        <v>145621606.83970472</v>
      </c>
      <c r="L888" s="77">
        <f t="shared" si="415"/>
        <v>0</v>
      </c>
      <c r="M888" s="77">
        <f t="shared" si="415"/>
        <v>0</v>
      </c>
      <c r="N888" s="77">
        <f t="shared" si="415"/>
        <v>123784635.30059576</v>
      </c>
      <c r="O888" s="77">
        <f t="shared" si="415"/>
        <v>80141606.783116475</v>
      </c>
      <c r="P888" s="77">
        <f t="shared" si="415"/>
        <v>68365364.29093188</v>
      </c>
      <c r="Q888" s="77">
        <f t="shared" si="415"/>
        <v>6758416.2798957974</v>
      </c>
      <c r="R888" s="77">
        <f t="shared" si="415"/>
        <v>3509133.7457285156</v>
      </c>
      <c r="S888" s="77">
        <f t="shared" si="415"/>
        <v>18711160.084831115</v>
      </c>
      <c r="T888" s="77">
        <f t="shared" si="415"/>
        <v>221950.90123094519</v>
      </c>
      <c r="U888" s="77">
        <f t="shared" si="415"/>
        <v>281251.48483612668</v>
      </c>
      <c r="V888" s="77">
        <f t="shared" si="415"/>
        <v>0</v>
      </c>
      <c r="W888" s="77">
        <f t="shared" si="415"/>
        <v>0</v>
      </c>
      <c r="X888" s="77">
        <f t="shared" si="415"/>
        <v>0</v>
      </c>
      <c r="Y888" s="77">
        <f t="shared" si="415"/>
        <v>0</v>
      </c>
      <c r="Z888" s="77">
        <f t="shared" si="415"/>
        <v>0</v>
      </c>
      <c r="AA888" s="77">
        <f>ROUND(SUM(G888:Z888),2)</f>
        <v>1017201652.46</v>
      </c>
      <c r="AB888" s="90" t="str">
        <f>IF(ABS(F888-AA888)&lt;0.01,"ok","err")</f>
        <v>ok</v>
      </c>
      <c r="AC888" s="62">
        <f t="shared" si="400"/>
        <v>-1.2488365173339844E-3</v>
      </c>
      <c r="AH888" s="73"/>
      <c r="AI888" s="73"/>
      <c r="AJ888" s="146"/>
    </row>
    <row r="889" spans="1:36" s="58" customFormat="1" hidden="1">
      <c r="F889" s="77"/>
      <c r="G889" s="77"/>
      <c r="H889" s="77"/>
      <c r="I889" s="77"/>
      <c r="J889" s="77"/>
      <c r="K889" s="77"/>
      <c r="L889" s="77"/>
      <c r="M889" s="77"/>
      <c r="N889" s="77"/>
      <c r="O889" s="77"/>
      <c r="P889" s="77"/>
      <c r="Q889" s="77"/>
      <c r="R889" s="77"/>
      <c r="S889" s="77"/>
      <c r="T889" s="77"/>
      <c r="U889" s="77"/>
      <c r="V889" s="77"/>
      <c r="W889" s="77"/>
      <c r="X889" s="77"/>
      <c r="Y889" s="77"/>
      <c r="Z889" s="77"/>
      <c r="AA889" s="77"/>
      <c r="AB889" s="90"/>
      <c r="AC889" s="62">
        <f t="shared" si="400"/>
        <v>0</v>
      </c>
      <c r="AH889" s="76"/>
      <c r="AI889" s="76"/>
      <c r="AJ889" s="146"/>
    </row>
    <row r="890" spans="1:36" s="58" customFormat="1" hidden="1">
      <c r="A890" s="58" t="s">
        <v>135</v>
      </c>
      <c r="F890" s="77"/>
      <c r="G890" s="77"/>
      <c r="H890" s="77"/>
      <c r="I890" s="77"/>
      <c r="J890" s="77"/>
      <c r="K890" s="77"/>
      <c r="L890" s="77"/>
      <c r="M890" s="77"/>
      <c r="N890" s="77"/>
      <c r="O890" s="77"/>
      <c r="P890" s="77"/>
      <c r="Q890" s="77"/>
      <c r="R890" s="77"/>
      <c r="S890" s="77"/>
      <c r="T890" s="77"/>
      <c r="U890" s="77"/>
      <c r="V890" s="77"/>
      <c r="W890" s="77"/>
      <c r="X890" s="77"/>
      <c r="Y890" s="77"/>
      <c r="Z890" s="77"/>
      <c r="AA890" s="77"/>
      <c r="AB890" s="90"/>
      <c r="AC890" s="62">
        <f t="shared" si="400"/>
        <v>0</v>
      </c>
      <c r="AH890" s="76"/>
      <c r="AI890" s="76"/>
      <c r="AJ890" s="146"/>
    </row>
    <row r="891" spans="1:36" s="58" customFormat="1" hidden="1">
      <c r="A891" s="58" t="s">
        <v>895</v>
      </c>
      <c r="F891" s="77"/>
      <c r="G891" s="77">
        <v>0</v>
      </c>
      <c r="H891" s="77">
        <v>0</v>
      </c>
      <c r="I891" s="77">
        <v>0</v>
      </c>
      <c r="J891" s="77">
        <v>0</v>
      </c>
      <c r="K891" s="77">
        <v>0</v>
      </c>
      <c r="L891" s="77">
        <v>0</v>
      </c>
      <c r="M891" s="77">
        <v>0</v>
      </c>
      <c r="N891" s="77">
        <v>0</v>
      </c>
      <c r="O891" s="77">
        <v>0</v>
      </c>
      <c r="P891" s="77">
        <v>0</v>
      </c>
      <c r="Q891" s="77">
        <v>0</v>
      </c>
      <c r="R891" s="77">
        <v>0</v>
      </c>
      <c r="S891" s="77">
        <v>0</v>
      </c>
      <c r="T891" s="77">
        <v>0</v>
      </c>
      <c r="U891" s="77">
        <v>0</v>
      </c>
      <c r="V891" s="73">
        <v>0</v>
      </c>
      <c r="W891" s="73">
        <v>0</v>
      </c>
      <c r="X891" s="73">
        <v>0</v>
      </c>
      <c r="Y891" s="73">
        <v>0</v>
      </c>
      <c r="Z891" s="73">
        <v>0</v>
      </c>
      <c r="AA891" s="77">
        <f>SUM(G891:Z891)</f>
        <v>0</v>
      </c>
      <c r="AB891" s="90" t="str">
        <f>IF(ABS(F891-AA891)&lt;0.01,"ok","err")</f>
        <v>ok</v>
      </c>
      <c r="AC891" s="62">
        <f t="shared" si="400"/>
        <v>0</v>
      </c>
      <c r="AH891" s="76"/>
      <c r="AI891" s="76"/>
      <c r="AJ891" s="146"/>
    </row>
    <row r="892" spans="1:36" s="58" customFormat="1" hidden="1">
      <c r="A892" s="58" t="s">
        <v>1314</v>
      </c>
      <c r="E892" s="58" t="str">
        <f>E965</f>
        <v>INTCRE</v>
      </c>
      <c r="F892" s="73"/>
      <c r="G892" s="73">
        <f t="shared" ref="G892:Z892" si="416">IF(VLOOKUP($E892,$D$6:$AN$1131,3,)=0,0,(VLOOKUP($E892,$D$6:$AN$1131,G$2,)/VLOOKUP($E892,$D$6:$AN$1131,3,))*$F892)</f>
        <v>0</v>
      </c>
      <c r="H892" s="73">
        <f t="shared" si="416"/>
        <v>0</v>
      </c>
      <c r="I892" s="73">
        <f t="shared" si="416"/>
        <v>0</v>
      </c>
      <c r="J892" s="73">
        <f t="shared" si="416"/>
        <v>0</v>
      </c>
      <c r="K892" s="73">
        <f t="shared" si="416"/>
        <v>0</v>
      </c>
      <c r="L892" s="73">
        <f t="shared" si="416"/>
        <v>0</v>
      </c>
      <c r="M892" s="73">
        <f t="shared" si="416"/>
        <v>0</v>
      </c>
      <c r="N892" s="73">
        <f t="shared" si="416"/>
        <v>0</v>
      </c>
      <c r="O892" s="73">
        <f t="shared" si="416"/>
        <v>0</v>
      </c>
      <c r="P892" s="73">
        <f t="shared" si="416"/>
        <v>0</v>
      </c>
      <c r="Q892" s="73">
        <f t="shared" si="416"/>
        <v>0</v>
      </c>
      <c r="R892" s="73">
        <f t="shared" si="416"/>
        <v>0</v>
      </c>
      <c r="S892" s="73">
        <f t="shared" si="416"/>
        <v>0</v>
      </c>
      <c r="T892" s="73">
        <f t="shared" si="416"/>
        <v>0</v>
      </c>
      <c r="U892" s="73">
        <f t="shared" si="416"/>
        <v>0</v>
      </c>
      <c r="V892" s="73">
        <f t="shared" si="416"/>
        <v>0</v>
      </c>
      <c r="W892" s="73">
        <f t="shared" si="416"/>
        <v>0</v>
      </c>
      <c r="X892" s="76">
        <f t="shared" si="416"/>
        <v>0</v>
      </c>
      <c r="Y892" s="76">
        <f t="shared" si="416"/>
        <v>0</v>
      </c>
      <c r="Z892" s="76">
        <f t="shared" si="416"/>
        <v>0</v>
      </c>
      <c r="AA892" s="77">
        <f>SUM(G892:Z892)</f>
        <v>0</v>
      </c>
      <c r="AB892" s="90" t="str">
        <f>IF(ABS(F892-AA892)&lt;0.01,"ok","err")</f>
        <v>ok</v>
      </c>
      <c r="AC892" s="62">
        <f t="shared" si="400"/>
        <v>0</v>
      </c>
    </row>
    <row r="893" spans="1:36" s="58" customFormat="1" hidden="1">
      <c r="A893" s="58" t="s">
        <v>896</v>
      </c>
      <c r="E893" s="58" t="str">
        <f>E966</f>
        <v>MISCR</v>
      </c>
      <c r="F893" s="76">
        <f>F966</f>
        <v>0</v>
      </c>
      <c r="G893" s="73">
        <f t="shared" ref="G893:Z893" si="417">IF(VLOOKUP($E893,$D$6:$AN$1131,3,)=0,0,(VLOOKUP($E893,$D$6:$AN$1131,G$2,)/VLOOKUP($E893,$D$6:$AN$1131,3,))*$F893)</f>
        <v>0</v>
      </c>
      <c r="H893" s="73">
        <f t="shared" si="417"/>
        <v>0</v>
      </c>
      <c r="I893" s="73">
        <f t="shared" si="417"/>
        <v>0</v>
      </c>
      <c r="J893" s="73">
        <f t="shared" si="417"/>
        <v>0</v>
      </c>
      <c r="K893" s="73">
        <f t="shared" si="417"/>
        <v>0</v>
      </c>
      <c r="L893" s="73">
        <f t="shared" si="417"/>
        <v>0</v>
      </c>
      <c r="M893" s="73">
        <f t="shared" si="417"/>
        <v>0</v>
      </c>
      <c r="N893" s="73">
        <f t="shared" si="417"/>
        <v>0</v>
      </c>
      <c r="O893" s="73">
        <f t="shared" si="417"/>
        <v>0</v>
      </c>
      <c r="P893" s="73">
        <f t="shared" si="417"/>
        <v>0</v>
      </c>
      <c r="Q893" s="73">
        <f t="shared" si="417"/>
        <v>0</v>
      </c>
      <c r="R893" s="73">
        <f t="shared" si="417"/>
        <v>0</v>
      </c>
      <c r="S893" s="73">
        <f t="shared" si="417"/>
        <v>0</v>
      </c>
      <c r="T893" s="73">
        <f t="shared" si="417"/>
        <v>0</v>
      </c>
      <c r="U893" s="73">
        <f t="shared" si="417"/>
        <v>0</v>
      </c>
      <c r="V893" s="73">
        <f t="shared" si="417"/>
        <v>0</v>
      </c>
      <c r="W893" s="73">
        <f t="shared" si="417"/>
        <v>0</v>
      </c>
      <c r="X893" s="76">
        <f t="shared" si="417"/>
        <v>0</v>
      </c>
      <c r="Y893" s="76">
        <f t="shared" si="417"/>
        <v>0</v>
      </c>
      <c r="Z893" s="76">
        <f t="shared" si="417"/>
        <v>0</v>
      </c>
      <c r="AA893" s="77">
        <f>SUM(G893:Z893)</f>
        <v>0</v>
      </c>
      <c r="AB893" s="90" t="str">
        <f>IF(ABS(F893-AA893)&lt;0.01,"ok","err")</f>
        <v>ok</v>
      </c>
      <c r="AC893" s="62">
        <f t="shared" si="400"/>
        <v>0</v>
      </c>
      <c r="AH893" s="76"/>
      <c r="AI893" s="76"/>
      <c r="AJ893" s="146"/>
    </row>
    <row r="894" spans="1:36" s="58" customFormat="1" hidden="1">
      <c r="AC894" s="62">
        <f t="shared" si="400"/>
        <v>0</v>
      </c>
      <c r="AH894" s="76"/>
      <c r="AI894" s="76"/>
      <c r="AJ894" s="146"/>
    </row>
    <row r="895" spans="1:36" s="58" customFormat="1" hidden="1">
      <c r="A895" s="58" t="s">
        <v>136</v>
      </c>
      <c r="F895" s="77">
        <f>SUM(F888:F893)</f>
        <v>1017201652.4612489</v>
      </c>
      <c r="G895" s="77">
        <f t="shared" ref="G895:P895" si="418">SUM(G888:G893)</f>
        <v>402998857.62156588</v>
      </c>
      <c r="H895" s="77">
        <f t="shared" si="418"/>
        <v>140932560.14339522</v>
      </c>
      <c r="I895" s="77">
        <f t="shared" si="418"/>
        <v>13739877.218317756</v>
      </c>
      <c r="J895" s="77">
        <f t="shared" si="418"/>
        <v>12135231.767098833</v>
      </c>
      <c r="K895" s="77">
        <f t="shared" si="418"/>
        <v>145621606.83970472</v>
      </c>
      <c r="L895" s="77">
        <f t="shared" si="418"/>
        <v>0</v>
      </c>
      <c r="M895" s="77">
        <f t="shared" si="418"/>
        <v>0</v>
      </c>
      <c r="N895" s="77">
        <f t="shared" si="418"/>
        <v>123784635.30059576</v>
      </c>
      <c r="O895" s="77">
        <f>SUM(O888:O893)</f>
        <v>80141606.783116475</v>
      </c>
      <c r="P895" s="77">
        <f t="shared" si="418"/>
        <v>68365364.29093188</v>
      </c>
      <c r="Q895" s="77">
        <f>SUM(Q888:Q893)</f>
        <v>6758416.2798957974</v>
      </c>
      <c r="R895" s="77">
        <f t="shared" ref="R895:Z895" si="419">SUM(R888:R893)</f>
        <v>3509133.7457285156</v>
      </c>
      <c r="S895" s="77">
        <f t="shared" si="419"/>
        <v>18711160.084831115</v>
      </c>
      <c r="T895" s="77">
        <f t="shared" si="419"/>
        <v>221950.90123094519</v>
      </c>
      <c r="U895" s="77">
        <f t="shared" si="419"/>
        <v>281251.48483612668</v>
      </c>
      <c r="V895" s="77">
        <f t="shared" si="419"/>
        <v>0</v>
      </c>
      <c r="W895" s="77">
        <f t="shared" si="419"/>
        <v>0</v>
      </c>
      <c r="X895" s="77">
        <f t="shared" si="419"/>
        <v>0</v>
      </c>
      <c r="Y895" s="77">
        <f t="shared" si="419"/>
        <v>0</v>
      </c>
      <c r="Z895" s="77">
        <f t="shared" si="419"/>
        <v>0</v>
      </c>
      <c r="AA895" s="77">
        <f>ROUND(SUM(G895:Z895),2)</f>
        <v>1017201652.46</v>
      </c>
      <c r="AB895" s="90" t="str">
        <f>IF(ABS(F895-AA895)&lt;0.01,"ok","err")</f>
        <v>ok</v>
      </c>
      <c r="AC895" s="62">
        <f t="shared" si="400"/>
        <v>-1.2488365173339844E-3</v>
      </c>
    </row>
    <row r="896" spans="1:36" s="58" customFormat="1" hidden="1">
      <c r="AC896" s="62">
        <f t="shared" si="400"/>
        <v>0</v>
      </c>
      <c r="AH896" s="73"/>
      <c r="AI896" s="73"/>
      <c r="AJ896" s="146"/>
    </row>
    <row r="897" spans="1:29" s="58" customFormat="1" hidden="1">
      <c r="AC897" s="62">
        <f t="shared" si="400"/>
        <v>0</v>
      </c>
    </row>
    <row r="898" spans="1:29" s="58" customFormat="1" ht="15" hidden="1">
      <c r="A898" s="63" t="s">
        <v>1116</v>
      </c>
      <c r="F898" s="77"/>
      <c r="AC898" s="62">
        <f t="shared" si="400"/>
        <v>0</v>
      </c>
    </row>
    <row r="899" spans="1:29" s="58" customFormat="1" hidden="1">
      <c r="AC899" s="62">
        <f t="shared" si="400"/>
        <v>0</v>
      </c>
    </row>
    <row r="900" spans="1:29" s="58" customFormat="1" hidden="1">
      <c r="A900" s="58" t="s">
        <v>1119</v>
      </c>
      <c r="F900" s="77">
        <f t="shared" ref="F900:Z900" si="420">F726</f>
        <v>904148189.24269807</v>
      </c>
      <c r="G900" s="77">
        <f t="shared" si="420"/>
        <v>378167606.65924084</v>
      </c>
      <c r="H900" s="77">
        <f t="shared" si="420"/>
        <v>117971535.82513592</v>
      </c>
      <c r="I900" s="77">
        <f t="shared" si="420"/>
        <v>10553213.449298553</v>
      </c>
      <c r="J900" s="77">
        <f t="shared" si="420"/>
        <v>10669522.835907334</v>
      </c>
      <c r="K900" s="77">
        <f t="shared" si="420"/>
        <v>123112941.46067908</v>
      </c>
      <c r="L900" s="77">
        <f t="shared" si="420"/>
        <v>0</v>
      </c>
      <c r="M900" s="77">
        <f t="shared" si="420"/>
        <v>0</v>
      </c>
      <c r="N900" s="77">
        <f t="shared" si="420"/>
        <v>112054487.52826764</v>
      </c>
      <c r="O900" s="77">
        <f t="shared" si="420"/>
        <v>63924650.351547211</v>
      </c>
      <c r="P900" s="77">
        <f t="shared" si="420"/>
        <v>63118022.752473973</v>
      </c>
      <c r="Q900" s="77">
        <f t="shared" si="420"/>
        <v>6449329.3288771873</v>
      </c>
      <c r="R900" s="77">
        <f t="shared" si="420"/>
        <v>3309174.5006529116</v>
      </c>
      <c r="S900" s="77">
        <f t="shared" si="420"/>
        <v>14385757.787136581</v>
      </c>
      <c r="T900" s="77">
        <f t="shared" si="420"/>
        <v>190354.64012644804</v>
      </c>
      <c r="U900" s="77">
        <f t="shared" si="420"/>
        <v>241592.12335459213</v>
      </c>
      <c r="V900" s="77">
        <f t="shared" si="420"/>
        <v>0</v>
      </c>
      <c r="W900" s="77">
        <f t="shared" si="420"/>
        <v>0</v>
      </c>
      <c r="X900" s="77">
        <f t="shared" si="420"/>
        <v>0</v>
      </c>
      <c r="Y900" s="77">
        <f t="shared" si="420"/>
        <v>0</v>
      </c>
      <c r="Z900" s="77">
        <f t="shared" si="420"/>
        <v>0</v>
      </c>
      <c r="AA900" s="77">
        <f>ROUND(SUM(G900:Z900),2)</f>
        <v>904148189.24000001</v>
      </c>
      <c r="AB900" s="90" t="str">
        <f>IF(ABS(F900-AA900)&lt;0.01,"ok","err")</f>
        <v>ok</v>
      </c>
      <c r="AC900" s="62">
        <f t="shared" si="400"/>
        <v>-2.698063850402832E-3</v>
      </c>
    </row>
    <row r="901" spans="1:29" s="58" customFormat="1" hidden="1">
      <c r="AC901" s="62">
        <f t="shared" si="400"/>
        <v>0</v>
      </c>
    </row>
    <row r="902" spans="1:29" s="58" customFormat="1" hidden="1">
      <c r="A902" s="58" t="s">
        <v>710</v>
      </c>
      <c r="F902" s="109">
        <f t="shared" ref="F902:Z902" si="421">F819</f>
        <v>-4059414.1199999996</v>
      </c>
      <c r="G902" s="109">
        <f t="shared" si="421"/>
        <v>-173756.6891079018</v>
      </c>
      <c r="H902" s="109">
        <f t="shared" si="421"/>
        <v>-1049605.6435698844</v>
      </c>
      <c r="I902" s="109">
        <f t="shared" si="421"/>
        <v>-151582.6403802936</v>
      </c>
      <c r="J902" s="109">
        <f t="shared" si="421"/>
        <v>-62837.675829157328</v>
      </c>
      <c r="K902" s="109">
        <f t="shared" si="421"/>
        <v>-1016845.1037488569</v>
      </c>
      <c r="L902" s="109">
        <f t="shared" si="421"/>
        <v>0</v>
      </c>
      <c r="M902" s="109">
        <f t="shared" si="421"/>
        <v>0</v>
      </c>
      <c r="N902" s="109">
        <f t="shared" si="421"/>
        <v>-468349.13440848078</v>
      </c>
      <c r="O902" s="109">
        <f t="shared" si="421"/>
        <v>-754437.3833484957</v>
      </c>
      <c r="P902" s="109">
        <f t="shared" si="421"/>
        <v>-211995.07734293249</v>
      </c>
      <c r="Q902" s="109">
        <f t="shared" si="421"/>
        <v>-5379.9471100970477</v>
      </c>
      <c r="R902" s="109">
        <f t="shared" si="421"/>
        <v>-6101.2484138418522</v>
      </c>
      <c r="S902" s="109">
        <f t="shared" si="421"/>
        <v>-154862.7496319912</v>
      </c>
      <c r="T902" s="109">
        <f t="shared" si="421"/>
        <v>-1736.914037464783</v>
      </c>
      <c r="U902" s="109">
        <f t="shared" si="421"/>
        <v>-1923.9130705949681</v>
      </c>
      <c r="V902" s="109">
        <f t="shared" si="421"/>
        <v>0</v>
      </c>
      <c r="W902" s="109">
        <f t="shared" si="421"/>
        <v>0</v>
      </c>
      <c r="X902" s="109">
        <f t="shared" si="421"/>
        <v>0</v>
      </c>
      <c r="Y902" s="109">
        <f t="shared" si="421"/>
        <v>0</v>
      </c>
      <c r="Z902" s="109">
        <f t="shared" si="421"/>
        <v>0</v>
      </c>
      <c r="AA902" s="77">
        <f>ROUND(SUM(G902:Z902),2)</f>
        <v>-4059414.12</v>
      </c>
      <c r="AB902" s="90" t="str">
        <f>IF(ABS(F902-AA902)&lt;0.01,"ok","err")</f>
        <v>ok</v>
      </c>
      <c r="AC902" s="62">
        <f t="shared" si="400"/>
        <v>0</v>
      </c>
    </row>
    <row r="903" spans="1:29" s="58" customFormat="1" hidden="1">
      <c r="F903" s="109"/>
      <c r="G903" s="109"/>
      <c r="H903" s="109"/>
      <c r="I903" s="109"/>
      <c r="J903" s="109"/>
      <c r="K903" s="109"/>
      <c r="L903" s="109"/>
      <c r="M903" s="109"/>
      <c r="N903" s="109"/>
      <c r="O903" s="109"/>
      <c r="P903" s="109"/>
      <c r="Q903" s="109"/>
      <c r="R903" s="109"/>
      <c r="S903" s="109"/>
      <c r="T903" s="109"/>
      <c r="U903" s="109"/>
      <c r="V903" s="109"/>
      <c r="W903" s="109"/>
      <c r="X903" s="109"/>
      <c r="Y903" s="109"/>
      <c r="Z903" s="109"/>
      <c r="AA903" s="77"/>
      <c r="AB903" s="90"/>
      <c r="AC903" s="62">
        <f t="shared" si="400"/>
        <v>0</v>
      </c>
    </row>
    <row r="904" spans="1:29" s="58" customFormat="1" hidden="1">
      <c r="A904" s="58" t="s">
        <v>711</v>
      </c>
      <c r="F904" s="109">
        <f>(F891+F893)*$E$868</f>
        <v>0</v>
      </c>
      <c r="G904" s="109">
        <f>(G891+G893)*$E$868</f>
        <v>0</v>
      </c>
      <c r="H904" s="109">
        <f t="shared" ref="H904:Z904" si="422">(H891+H893)*$E$868</f>
        <v>0</v>
      </c>
      <c r="I904" s="109">
        <f t="shared" si="422"/>
        <v>0</v>
      </c>
      <c r="J904" s="109">
        <f t="shared" si="422"/>
        <v>0</v>
      </c>
      <c r="K904" s="109">
        <f t="shared" si="422"/>
        <v>0</v>
      </c>
      <c r="L904" s="109">
        <f t="shared" si="422"/>
        <v>0</v>
      </c>
      <c r="M904" s="109">
        <f t="shared" si="422"/>
        <v>0</v>
      </c>
      <c r="N904" s="109">
        <f t="shared" si="422"/>
        <v>0</v>
      </c>
      <c r="O904" s="109">
        <f t="shared" si="422"/>
        <v>0</v>
      </c>
      <c r="P904" s="109">
        <f t="shared" si="422"/>
        <v>0</v>
      </c>
      <c r="Q904" s="109">
        <f t="shared" si="422"/>
        <v>0</v>
      </c>
      <c r="R904" s="109">
        <f t="shared" si="422"/>
        <v>0</v>
      </c>
      <c r="S904" s="109">
        <f t="shared" si="422"/>
        <v>0</v>
      </c>
      <c r="T904" s="109">
        <f t="shared" si="422"/>
        <v>0</v>
      </c>
      <c r="U904" s="109">
        <f t="shared" si="422"/>
        <v>0</v>
      </c>
      <c r="V904" s="109">
        <f t="shared" si="422"/>
        <v>0</v>
      </c>
      <c r="W904" s="109">
        <f t="shared" si="422"/>
        <v>0</v>
      </c>
      <c r="X904" s="109">
        <f t="shared" si="422"/>
        <v>0</v>
      </c>
      <c r="Y904" s="109">
        <f t="shared" si="422"/>
        <v>0</v>
      </c>
      <c r="Z904" s="109">
        <f t="shared" si="422"/>
        <v>0</v>
      </c>
      <c r="AA904" s="77">
        <f>ROUND(SUM(G904:Z904),2)</f>
        <v>0</v>
      </c>
      <c r="AB904" s="90" t="str">
        <f>IF(ABS(F904-AA904)&lt;0.01,"ok","err")</f>
        <v>ok</v>
      </c>
      <c r="AC904" s="62">
        <f t="shared" si="400"/>
        <v>0</v>
      </c>
    </row>
    <row r="905" spans="1:29" s="58" customFormat="1" hidden="1">
      <c r="A905" s="66"/>
      <c r="F905" s="76"/>
      <c r="G905" s="73"/>
      <c r="H905" s="73"/>
      <c r="I905" s="73"/>
      <c r="J905" s="73"/>
      <c r="K905" s="73"/>
      <c r="L905" s="73"/>
      <c r="M905" s="73"/>
      <c r="N905" s="73"/>
      <c r="O905" s="73"/>
      <c r="P905" s="73"/>
      <c r="Q905" s="73"/>
      <c r="R905" s="73"/>
      <c r="S905" s="73"/>
      <c r="T905" s="73"/>
      <c r="U905" s="73"/>
      <c r="V905" s="73"/>
      <c r="W905" s="73"/>
      <c r="X905" s="73"/>
      <c r="Y905" s="73"/>
      <c r="Z905" s="73"/>
      <c r="AA905" s="77"/>
      <c r="AB905" s="90"/>
      <c r="AC905" s="62">
        <f t="shared" si="400"/>
        <v>0</v>
      </c>
    </row>
    <row r="906" spans="1:29" s="58" customFormat="1" hidden="1">
      <c r="A906" s="58" t="s">
        <v>137</v>
      </c>
      <c r="F906" s="77">
        <f t="shared" ref="F906:Z906" si="423">SUM(F900:F905)</f>
        <v>900088775.12269807</v>
      </c>
      <c r="G906" s="77">
        <f>SUM(G900:G905)</f>
        <v>377993849.97013295</v>
      </c>
      <c r="H906" s="77">
        <f t="shared" si="423"/>
        <v>116921930.18156603</v>
      </c>
      <c r="I906" s="77">
        <f t="shared" si="423"/>
        <v>10401630.80891826</v>
      </c>
      <c r="J906" s="77">
        <f t="shared" si="423"/>
        <v>10606685.160078177</v>
      </c>
      <c r="K906" s="77">
        <f t="shared" si="423"/>
        <v>122096096.35693023</v>
      </c>
      <c r="L906" s="77">
        <f t="shared" si="423"/>
        <v>0</v>
      </c>
      <c r="M906" s="77">
        <f t="shared" si="423"/>
        <v>0</v>
      </c>
      <c r="N906" s="77">
        <f t="shared" si="423"/>
        <v>111586138.39385916</v>
      </c>
      <c r="O906" s="77">
        <f>SUM(O900:O905)</f>
        <v>63170212.968198717</v>
      </c>
      <c r="P906" s="77">
        <f t="shared" si="423"/>
        <v>62906027.675131038</v>
      </c>
      <c r="Q906" s="77">
        <f t="shared" si="423"/>
        <v>6443949.3817670904</v>
      </c>
      <c r="R906" s="77">
        <f t="shared" si="423"/>
        <v>3303073.2522390699</v>
      </c>
      <c r="S906" s="77">
        <f t="shared" si="423"/>
        <v>14230895.037504589</v>
      </c>
      <c r="T906" s="77">
        <f t="shared" si="423"/>
        <v>188617.72608898327</v>
      </c>
      <c r="U906" s="77">
        <f t="shared" si="423"/>
        <v>239668.21028399715</v>
      </c>
      <c r="V906" s="77">
        <f t="shared" si="423"/>
        <v>0</v>
      </c>
      <c r="W906" s="77">
        <f t="shared" si="423"/>
        <v>0</v>
      </c>
      <c r="X906" s="77">
        <f t="shared" si="423"/>
        <v>0</v>
      </c>
      <c r="Y906" s="77">
        <f t="shared" si="423"/>
        <v>0</v>
      </c>
      <c r="Z906" s="77">
        <f t="shared" si="423"/>
        <v>0</v>
      </c>
      <c r="AA906" s="77">
        <f>ROUND(SUM(G906:Z906),2)</f>
        <v>900088775.12</v>
      </c>
      <c r="AB906" s="90" t="str">
        <f>IF(ABS(F906-AA906)&lt;0.01,"ok","err")</f>
        <v>ok</v>
      </c>
      <c r="AC906" s="62">
        <f t="shared" si="400"/>
        <v>-2.698063850402832E-3</v>
      </c>
    </row>
    <row r="907" spans="1:29" s="58" customFormat="1" hidden="1">
      <c r="AC907" s="62">
        <f t="shared" si="400"/>
        <v>0</v>
      </c>
    </row>
    <row r="908" spans="1:29" s="58" customFormat="1" hidden="1">
      <c r="G908" s="77"/>
      <c r="H908" s="77"/>
      <c r="I908" s="77"/>
      <c r="AC908" s="62">
        <f t="shared" si="400"/>
        <v>0</v>
      </c>
    </row>
    <row r="909" spans="1:29" s="58" customFormat="1" ht="15" hidden="1">
      <c r="A909" s="63" t="s">
        <v>894</v>
      </c>
      <c r="F909" s="77">
        <f t="shared" ref="F909:Z909" si="424">F895-F906</f>
        <v>117112877.33855081</v>
      </c>
      <c r="G909" s="77">
        <f>G895-G906</f>
        <v>25005007.651432931</v>
      </c>
      <c r="H909" s="77">
        <f t="shared" si="424"/>
        <v>24010629.961829185</v>
      </c>
      <c r="I909" s="77">
        <f t="shared" si="424"/>
        <v>3338246.4093994964</v>
      </c>
      <c r="J909" s="77">
        <f t="shared" si="424"/>
        <v>1528546.6070206556</v>
      </c>
      <c r="K909" s="77">
        <f t="shared" si="424"/>
        <v>23525510.482774496</v>
      </c>
      <c r="L909" s="77">
        <f t="shared" si="424"/>
        <v>0</v>
      </c>
      <c r="M909" s="77">
        <f t="shared" si="424"/>
        <v>0</v>
      </c>
      <c r="N909" s="77">
        <f t="shared" si="424"/>
        <v>12198496.906736597</v>
      </c>
      <c r="O909" s="77">
        <f>O895-O906</f>
        <v>16971393.814917758</v>
      </c>
      <c r="P909" s="77">
        <f t="shared" si="424"/>
        <v>5459336.6158008426</v>
      </c>
      <c r="Q909" s="77">
        <f t="shared" si="424"/>
        <v>314466.89812870696</v>
      </c>
      <c r="R909" s="77">
        <f t="shared" si="424"/>
        <v>206060.49348944565</v>
      </c>
      <c r="S909" s="77">
        <f t="shared" si="424"/>
        <v>4480265.0473265257</v>
      </c>
      <c r="T909" s="77">
        <f t="shared" si="424"/>
        <v>33333.175141961925</v>
      </c>
      <c r="U909" s="77">
        <f t="shared" si="424"/>
        <v>41583.274552129529</v>
      </c>
      <c r="V909" s="77">
        <f t="shared" si="424"/>
        <v>0</v>
      </c>
      <c r="W909" s="77">
        <f t="shared" si="424"/>
        <v>0</v>
      </c>
      <c r="X909" s="77">
        <f t="shared" si="424"/>
        <v>0</v>
      </c>
      <c r="Y909" s="77">
        <f t="shared" si="424"/>
        <v>0</v>
      </c>
      <c r="Z909" s="77">
        <f t="shared" si="424"/>
        <v>0</v>
      </c>
      <c r="AA909" s="77">
        <f>ROUND(SUM(G909:Z909),2)</f>
        <v>117112877.34</v>
      </c>
      <c r="AB909" s="90" t="str">
        <f>IF(ABS(F909-AA909)&lt;0.01,"ok","err")</f>
        <v>ok</v>
      </c>
      <c r="AC909" s="62">
        <f t="shared" si="400"/>
        <v>1.44919753074646E-3</v>
      </c>
    </row>
    <row r="910" spans="1:29" s="58" customFormat="1" hidden="1">
      <c r="AC910" s="62">
        <f t="shared" si="400"/>
        <v>0</v>
      </c>
    </row>
    <row r="911" spans="1:29" s="58" customFormat="1" ht="15" hidden="1">
      <c r="A911" s="63" t="s">
        <v>1102</v>
      </c>
      <c r="F911" s="77">
        <f t="shared" ref="F911:Z911" si="425">F834</f>
        <v>2380933927.241509</v>
      </c>
      <c r="G911" s="77">
        <f t="shared" si="425"/>
        <v>1226288221.0077467</v>
      </c>
      <c r="H911" s="77">
        <f t="shared" si="425"/>
        <v>277706043.34476328</v>
      </c>
      <c r="I911" s="77">
        <f t="shared" si="425"/>
        <v>21483029.531490404</v>
      </c>
      <c r="J911" s="77">
        <f t="shared" si="425"/>
        <v>21749588.744172618</v>
      </c>
      <c r="K911" s="77">
        <f t="shared" si="425"/>
        <v>255041140.79102436</v>
      </c>
      <c r="L911" s="77">
        <f t="shared" si="425"/>
        <v>0</v>
      </c>
      <c r="M911" s="77">
        <f t="shared" si="425"/>
        <v>0</v>
      </c>
      <c r="N911" s="77">
        <f t="shared" si="425"/>
        <v>226471820.06975994</v>
      </c>
      <c r="O911" s="77">
        <f t="shared" si="425"/>
        <v>142923704.12223688</v>
      </c>
      <c r="P911" s="77">
        <f t="shared" si="425"/>
        <v>113082421.76710908</v>
      </c>
      <c r="Q911" s="77">
        <f t="shared" si="425"/>
        <v>14438868.721853202</v>
      </c>
      <c r="R911" s="77">
        <f t="shared" si="425"/>
        <v>6627986.110083905</v>
      </c>
      <c r="S911" s="77">
        <f t="shared" si="425"/>
        <v>74530960.099954456</v>
      </c>
      <c r="T911" s="77">
        <f t="shared" si="425"/>
        <v>189910.70882540554</v>
      </c>
      <c r="U911" s="77">
        <f t="shared" si="425"/>
        <v>400232.22249015223</v>
      </c>
      <c r="V911" s="77">
        <f t="shared" si="425"/>
        <v>0</v>
      </c>
      <c r="W911" s="77">
        <f t="shared" si="425"/>
        <v>0</v>
      </c>
      <c r="X911" s="77">
        <f t="shared" si="425"/>
        <v>0</v>
      </c>
      <c r="Y911" s="77">
        <f t="shared" si="425"/>
        <v>0</v>
      </c>
      <c r="Z911" s="77">
        <f t="shared" si="425"/>
        <v>0</v>
      </c>
      <c r="AA911" s="77">
        <f>ROUND(SUM(G911:Z911),2)</f>
        <v>2380933927.2399998</v>
      </c>
      <c r="AB911" s="90" t="str">
        <f>IF(ABS(F911-AA911)&lt;0.01,"ok","err")</f>
        <v>ok</v>
      </c>
      <c r="AC911" s="62">
        <f t="shared" si="400"/>
        <v>-1.5091896057128906E-3</v>
      </c>
    </row>
    <row r="912" spans="1:29" s="58" customFormat="1" ht="15" hidden="1" thickBot="1">
      <c r="AC912" s="62">
        <f t="shared" si="400"/>
        <v>0</v>
      </c>
    </row>
    <row r="913" spans="1:29" s="58" customFormat="1" ht="15.75" hidden="1" thickBot="1">
      <c r="A913" s="195" t="s">
        <v>1120</v>
      </c>
      <c r="B913" s="144"/>
      <c r="C913" s="144"/>
      <c r="D913" s="144"/>
      <c r="E913" s="144"/>
      <c r="F913" s="145">
        <f t="shared" ref="F913:P913" si="426">F909/F911</f>
        <v>4.9187789715036269E-2</v>
      </c>
      <c r="G913" s="145">
        <f t="shared" si="426"/>
        <v>2.0390807987117548E-2</v>
      </c>
      <c r="H913" s="145">
        <f t="shared" si="426"/>
        <v>8.6460595789126377E-2</v>
      </c>
      <c r="I913" s="145">
        <f t="shared" si="426"/>
        <v>0.15538992787335718</v>
      </c>
      <c r="J913" s="145">
        <f t="shared" si="426"/>
        <v>7.0279333784193973E-2</v>
      </c>
      <c r="K913" s="145">
        <f t="shared" si="426"/>
        <v>9.2242021855018411E-2</v>
      </c>
      <c r="L913" s="145" t="e">
        <f t="shared" si="426"/>
        <v>#DIV/0!</v>
      </c>
      <c r="M913" s="145" t="e">
        <f t="shared" si="426"/>
        <v>#DIV/0!</v>
      </c>
      <c r="N913" s="145">
        <f t="shared" si="426"/>
        <v>5.3863199858503824E-2</v>
      </c>
      <c r="O913" s="145">
        <f>O909/O911</f>
        <v>0.11874443024792311</v>
      </c>
      <c r="P913" s="145">
        <f t="shared" si="426"/>
        <v>4.8277499990619532E-2</v>
      </c>
      <c r="Q913" s="145">
        <f>Q909/Q911</f>
        <v>2.1779192275137308E-2</v>
      </c>
      <c r="R913" s="145">
        <f t="shared" ref="R913:Z913" si="427">R909/R911</f>
        <v>3.1089457652293886E-2</v>
      </c>
      <c r="S913" s="145">
        <f t="shared" si="427"/>
        <v>6.0112804683020091E-2</v>
      </c>
      <c r="T913" s="145">
        <f t="shared" si="427"/>
        <v>0.17552025026986123</v>
      </c>
      <c r="U913" s="145">
        <f t="shared" si="427"/>
        <v>0.10389786782635346</v>
      </c>
      <c r="V913" s="145" t="e">
        <f t="shared" si="427"/>
        <v>#DIV/0!</v>
      </c>
      <c r="W913" s="145" t="e">
        <f t="shared" si="427"/>
        <v>#DIV/0!</v>
      </c>
      <c r="X913" s="145" t="e">
        <f t="shared" si="427"/>
        <v>#DIV/0!</v>
      </c>
      <c r="Y913" s="145" t="e">
        <f t="shared" si="427"/>
        <v>#DIV/0!</v>
      </c>
      <c r="Z913" s="145" t="e">
        <f t="shared" si="427"/>
        <v>#DIV/0!</v>
      </c>
      <c r="AA913" s="133"/>
      <c r="AB913" s="133"/>
      <c r="AC913" s="62">
        <f t="shared" si="400"/>
        <v>-4.9187789715036269E-2</v>
      </c>
    </row>
    <row r="914" spans="1:29" s="58" customFormat="1" hidden="1">
      <c r="AC914" s="62">
        <f t="shared" ref="AC914:AC977" si="428">AA914-F914</f>
        <v>0</v>
      </c>
    </row>
    <row r="915" spans="1:29" s="58" customFormat="1" hidden="1">
      <c r="AC915" s="62">
        <f t="shared" si="428"/>
        <v>0</v>
      </c>
    </row>
    <row r="916" spans="1:29" s="58" customFormat="1" ht="15" hidden="1">
      <c r="A916" s="63" t="s">
        <v>1262</v>
      </c>
      <c r="AC916" s="62">
        <f t="shared" si="428"/>
        <v>0</v>
      </c>
    </row>
    <row r="917" spans="1:29" s="58" customFormat="1" hidden="1">
      <c r="AC917" s="62">
        <f t="shared" si="428"/>
        <v>0</v>
      </c>
    </row>
    <row r="918" spans="1:29" s="58" customFormat="1" ht="15" hidden="1">
      <c r="A918" s="63" t="s">
        <v>1112</v>
      </c>
      <c r="AC918" s="62">
        <f t="shared" si="428"/>
        <v>0</v>
      </c>
    </row>
    <row r="919" spans="1:29" s="58" customFormat="1" hidden="1">
      <c r="AC919" s="62">
        <f t="shared" si="428"/>
        <v>0</v>
      </c>
    </row>
    <row r="920" spans="1:29" s="58" customFormat="1" hidden="1">
      <c r="A920" s="108" t="s">
        <v>1265</v>
      </c>
      <c r="F920" s="77">
        <f>F895</f>
        <v>1017201652.4612489</v>
      </c>
      <c r="G920" s="77">
        <f t="shared" ref="G920:Z920" si="429">G895</f>
        <v>402998857.62156588</v>
      </c>
      <c r="H920" s="77">
        <f t="shared" si="429"/>
        <v>140932560.14339522</v>
      </c>
      <c r="I920" s="77">
        <f t="shared" si="429"/>
        <v>13739877.218317756</v>
      </c>
      <c r="J920" s="77">
        <f t="shared" si="429"/>
        <v>12135231.767098833</v>
      </c>
      <c r="K920" s="77">
        <f t="shared" si="429"/>
        <v>145621606.83970472</v>
      </c>
      <c r="L920" s="77">
        <f t="shared" si="429"/>
        <v>0</v>
      </c>
      <c r="M920" s="77">
        <f t="shared" si="429"/>
        <v>0</v>
      </c>
      <c r="N920" s="77">
        <f t="shared" si="429"/>
        <v>123784635.30059576</v>
      </c>
      <c r="O920" s="77">
        <f t="shared" si="429"/>
        <v>80141606.783116475</v>
      </c>
      <c r="P920" s="77">
        <f t="shared" si="429"/>
        <v>68365364.29093188</v>
      </c>
      <c r="Q920" s="77">
        <f t="shared" si="429"/>
        <v>6758416.2798957974</v>
      </c>
      <c r="R920" s="77">
        <f t="shared" si="429"/>
        <v>3509133.7457285156</v>
      </c>
      <c r="S920" s="77">
        <f t="shared" si="429"/>
        <v>18711160.084831115</v>
      </c>
      <c r="T920" s="77">
        <f t="shared" si="429"/>
        <v>221950.90123094519</v>
      </c>
      <c r="U920" s="77">
        <f t="shared" si="429"/>
        <v>281251.48483612668</v>
      </c>
      <c r="V920" s="77">
        <f t="shared" si="429"/>
        <v>0</v>
      </c>
      <c r="W920" s="77">
        <f t="shared" si="429"/>
        <v>0</v>
      </c>
      <c r="X920" s="77">
        <f t="shared" si="429"/>
        <v>0</v>
      </c>
      <c r="Y920" s="77">
        <f t="shared" si="429"/>
        <v>0</v>
      </c>
      <c r="Z920" s="77">
        <f t="shared" si="429"/>
        <v>0</v>
      </c>
      <c r="AA920" s="77">
        <f>ROUND(SUM(G920:Z920),2)</f>
        <v>1017201652.46</v>
      </c>
      <c r="AB920" s="90" t="str">
        <f>IF(ABS(F920-AA920)&lt;0.01,"ok","err")</f>
        <v>ok</v>
      </c>
      <c r="AC920" s="62">
        <f t="shared" si="428"/>
        <v>-1.2488365173339844E-3</v>
      </c>
    </row>
    <row r="921" spans="1:29" s="58" customFormat="1" hidden="1">
      <c r="F921" s="77"/>
      <c r="G921" s="77"/>
      <c r="H921" s="77"/>
      <c r="I921" s="77"/>
      <c r="J921" s="77"/>
      <c r="K921" s="77"/>
      <c r="L921" s="77"/>
      <c r="M921" s="77"/>
      <c r="N921" s="77"/>
      <c r="O921" s="77"/>
      <c r="P921" s="77"/>
      <c r="Q921" s="77"/>
      <c r="R921" s="77"/>
      <c r="S921" s="77"/>
      <c r="T921" s="77"/>
      <c r="U921" s="77"/>
      <c r="V921" s="77"/>
      <c r="W921" s="77"/>
      <c r="X921" s="77"/>
      <c r="Y921" s="77"/>
      <c r="Z921" s="77"/>
      <c r="AA921" s="77"/>
      <c r="AB921" s="90"/>
      <c r="AC921" s="62">
        <f t="shared" si="428"/>
        <v>0</v>
      </c>
    </row>
    <row r="922" spans="1:29" s="58" customFormat="1" hidden="1">
      <c r="A922" s="58" t="s">
        <v>135</v>
      </c>
      <c r="F922" s="77"/>
      <c r="G922" s="77"/>
      <c r="H922" s="77"/>
      <c r="I922" s="77"/>
      <c r="J922" s="77"/>
      <c r="K922" s="77"/>
      <c r="L922" s="77"/>
      <c r="M922" s="77"/>
      <c r="N922" s="77"/>
      <c r="O922" s="77"/>
      <c r="P922" s="77"/>
      <c r="Q922" s="77"/>
      <c r="R922" s="77"/>
      <c r="S922" s="77"/>
      <c r="T922" s="77"/>
      <c r="U922" s="77"/>
      <c r="V922" s="77"/>
      <c r="W922" s="77"/>
      <c r="X922" s="77"/>
      <c r="Y922" s="77"/>
      <c r="Z922" s="77"/>
      <c r="AA922" s="77"/>
      <c r="AB922" s="90"/>
      <c r="AC922" s="62">
        <f t="shared" si="428"/>
        <v>0</v>
      </c>
    </row>
    <row r="923" spans="1:29" s="58" customFormat="1" hidden="1">
      <c r="A923" s="58" t="s">
        <v>900</v>
      </c>
      <c r="F923" s="73">
        <f>($F$913*F911-F909)/(1-$E$935)-SUM(F893:F894)</f>
        <v>0</v>
      </c>
      <c r="G923" s="183">
        <f>($F$913*G911-G909)/(1-$E$935)-SUM(G893:G894)</f>
        <v>57550259.989394285</v>
      </c>
      <c r="H923" s="183">
        <f t="shared" ref="H923:Z923" si="430">($F$913*H911-H909)/(1-$E$935)-SUM(H893:H894)</f>
        <v>-16868838.600705076</v>
      </c>
      <c r="I923" s="183">
        <f t="shared" si="430"/>
        <v>-3718232.5488264863</v>
      </c>
      <c r="J923" s="183">
        <f t="shared" si="430"/>
        <v>-747596.37446390092</v>
      </c>
      <c r="K923" s="183">
        <f t="shared" si="430"/>
        <v>-17895088.59460659</v>
      </c>
      <c r="L923" s="183">
        <f t="shared" si="430"/>
        <v>0</v>
      </c>
      <c r="M923" s="183">
        <f t="shared" si="430"/>
        <v>0</v>
      </c>
      <c r="N923" s="183">
        <f t="shared" si="430"/>
        <v>-1725606.0212143562</v>
      </c>
      <c r="O923" s="183">
        <f t="shared" si="430"/>
        <v>-16201328.344743013</v>
      </c>
      <c r="P923" s="183">
        <f t="shared" si="430"/>
        <v>167757.7155544108</v>
      </c>
      <c r="Q923" s="183">
        <f t="shared" si="430"/>
        <v>644952.51775884139</v>
      </c>
      <c r="R923" s="183">
        <f t="shared" si="430"/>
        <v>195491.51140015767</v>
      </c>
      <c r="S923" s="183">
        <f t="shared" si="430"/>
        <v>-1326986.5434992488</v>
      </c>
      <c r="T923" s="183">
        <f t="shared" si="430"/>
        <v>-39099.587178359106</v>
      </c>
      <c r="U923" s="183">
        <f t="shared" si="430"/>
        <v>-35685.11887042976</v>
      </c>
      <c r="V923" s="183">
        <f t="shared" si="430"/>
        <v>0</v>
      </c>
      <c r="W923" s="183">
        <f t="shared" si="430"/>
        <v>0</v>
      </c>
      <c r="X923" s="183">
        <f t="shared" si="430"/>
        <v>0</v>
      </c>
      <c r="Y923" s="183">
        <f t="shared" si="430"/>
        <v>0</v>
      </c>
      <c r="Z923" s="183">
        <f t="shared" si="430"/>
        <v>0</v>
      </c>
      <c r="AA923" s="77">
        <f>SUM(G923:Z923)</f>
        <v>2.3083703126758337E-7</v>
      </c>
      <c r="AB923" s="90" t="str">
        <f>IF(ABS(F923-AA923)&lt;0.01,"ok","err")</f>
        <v>ok</v>
      </c>
      <c r="AC923" s="62">
        <f t="shared" si="428"/>
        <v>2.3083703126758337E-7</v>
      </c>
    </row>
    <row r="924" spans="1:29" s="58" customFormat="1" hidden="1">
      <c r="A924" s="58" t="s">
        <v>896</v>
      </c>
      <c r="E924" s="58" t="s">
        <v>182</v>
      </c>
      <c r="F924" s="73">
        <f>F893</f>
        <v>0</v>
      </c>
      <c r="G924" s="73">
        <f>G893</f>
        <v>0</v>
      </c>
      <c r="H924" s="73">
        <f t="shared" ref="H924:U924" si="431">H893</f>
        <v>0</v>
      </c>
      <c r="I924" s="73">
        <f t="shared" si="431"/>
        <v>0</v>
      </c>
      <c r="J924" s="73">
        <f t="shared" si="431"/>
        <v>0</v>
      </c>
      <c r="K924" s="73">
        <f t="shared" si="431"/>
        <v>0</v>
      </c>
      <c r="L924" s="73">
        <f t="shared" si="431"/>
        <v>0</v>
      </c>
      <c r="M924" s="73">
        <f t="shared" si="431"/>
        <v>0</v>
      </c>
      <c r="N924" s="73">
        <f t="shared" si="431"/>
        <v>0</v>
      </c>
      <c r="O924" s="73">
        <f>O893</f>
        <v>0</v>
      </c>
      <c r="P924" s="73">
        <f t="shared" si="431"/>
        <v>0</v>
      </c>
      <c r="Q924" s="73">
        <f t="shared" si="431"/>
        <v>0</v>
      </c>
      <c r="R924" s="73">
        <f t="shared" si="431"/>
        <v>0</v>
      </c>
      <c r="S924" s="73">
        <f t="shared" si="431"/>
        <v>0</v>
      </c>
      <c r="T924" s="73">
        <f t="shared" si="431"/>
        <v>0</v>
      </c>
      <c r="U924" s="73">
        <f t="shared" si="431"/>
        <v>0</v>
      </c>
      <c r="V924" s="73">
        <f>IF(VLOOKUP($E924,$D$6:$AN$1131,3,)=0,0,(VLOOKUP($E924,$D$6:$AN$1131,V$2,)/VLOOKUP($E924,$D$6:$AN$1131,3,))*$F924)</f>
        <v>0</v>
      </c>
      <c r="W924" s="73">
        <f>IF(VLOOKUP($E924,$D$6:$AN$1131,3,)=0,0,(VLOOKUP($E924,$D$6:$AN$1131,W$2,)/VLOOKUP($E924,$D$6:$AN$1131,3,))*$F924)</f>
        <v>0</v>
      </c>
      <c r="X924" s="76">
        <f>IF(VLOOKUP($E924,$D$6:$AN$1131,3,)=0,0,(VLOOKUP($E924,$D$6:$AN$1131,X$2,)/VLOOKUP($E924,$D$6:$AN$1131,3,))*$F924)</f>
        <v>0</v>
      </c>
      <c r="Y924" s="76">
        <f>IF(VLOOKUP($E924,$D$6:$AN$1131,3,)=0,0,(VLOOKUP($E924,$D$6:$AN$1131,Y$2,)/VLOOKUP($E924,$D$6:$AN$1131,3,))*$F924)</f>
        <v>0</v>
      </c>
      <c r="Z924" s="76">
        <f>IF(VLOOKUP($E924,$D$6:$AN$1131,3,)=0,0,(VLOOKUP($E924,$D$6:$AN$1131,Z$2,)/VLOOKUP($E924,$D$6:$AN$1131,3,))*$F924)</f>
        <v>0</v>
      </c>
      <c r="AA924" s="77">
        <f>SUM(G924:Z924)</f>
        <v>0</v>
      </c>
      <c r="AB924" s="90" t="str">
        <f>IF(ABS(F924-AA924)&lt;0.01,"ok","err")</f>
        <v>ok</v>
      </c>
      <c r="AC924" s="62">
        <f t="shared" si="428"/>
        <v>0</v>
      </c>
    </row>
    <row r="925" spans="1:29" s="58" customFormat="1" hidden="1">
      <c r="AC925" s="62">
        <f t="shared" si="428"/>
        <v>0</v>
      </c>
    </row>
    <row r="926" spans="1:29" s="58" customFormat="1" hidden="1">
      <c r="A926" s="58" t="s">
        <v>136</v>
      </c>
      <c r="F926" s="77">
        <f>SUM(F920:F924)</f>
        <v>1017201652.4612489</v>
      </c>
      <c r="G926" s="77">
        <f t="shared" ref="G926:P926" si="432">SUM(G920:G924)</f>
        <v>460549117.61096019</v>
      </c>
      <c r="H926" s="77">
        <f t="shared" si="432"/>
        <v>124063721.54269014</v>
      </c>
      <c r="I926" s="77">
        <f t="shared" si="432"/>
        <v>10021644.669491271</v>
      </c>
      <c r="J926" s="77">
        <f t="shared" si="432"/>
        <v>11387635.392634932</v>
      </c>
      <c r="K926" s="77">
        <f t="shared" si="432"/>
        <v>127726518.24509813</v>
      </c>
      <c r="L926" s="77">
        <f t="shared" si="432"/>
        <v>0</v>
      </c>
      <c r="M926" s="77">
        <f t="shared" si="432"/>
        <v>0</v>
      </c>
      <c r="N926" s="77">
        <f t="shared" si="432"/>
        <v>122059029.27938141</v>
      </c>
      <c r="O926" s="77">
        <f>SUM(O920:O924)</f>
        <v>63940278.438373461</v>
      </c>
      <c r="P926" s="77">
        <f t="shared" si="432"/>
        <v>68533122.006486297</v>
      </c>
      <c r="Q926" s="77">
        <f>SUM(Q920:Q924)</f>
        <v>7403368.797654639</v>
      </c>
      <c r="R926" s="77">
        <f t="shared" ref="R926:Z926" si="433">SUM(R920:R924)</f>
        <v>3704625.2571286731</v>
      </c>
      <c r="S926" s="77">
        <f t="shared" si="433"/>
        <v>17384173.541331865</v>
      </c>
      <c r="T926" s="77">
        <f t="shared" si="433"/>
        <v>182851.31405258609</v>
      </c>
      <c r="U926" s="77">
        <f t="shared" si="433"/>
        <v>245566.36596569692</v>
      </c>
      <c r="V926" s="77">
        <f t="shared" si="433"/>
        <v>0</v>
      </c>
      <c r="W926" s="77">
        <f t="shared" si="433"/>
        <v>0</v>
      </c>
      <c r="X926" s="77">
        <f t="shared" si="433"/>
        <v>0</v>
      </c>
      <c r="Y926" s="77">
        <f t="shared" si="433"/>
        <v>0</v>
      </c>
      <c r="Z926" s="77">
        <f t="shared" si="433"/>
        <v>0</v>
      </c>
      <c r="AA926" s="77">
        <f>ROUND(SUM(G926:Z926),2)</f>
        <v>1017201652.46</v>
      </c>
      <c r="AB926" s="90" t="str">
        <f>IF(ABS(F926-AA926)&lt;0.01,"ok","err")</f>
        <v>ok</v>
      </c>
      <c r="AC926" s="62">
        <f t="shared" si="428"/>
        <v>-1.2488365173339844E-3</v>
      </c>
    </row>
    <row r="927" spans="1:29" s="58" customFormat="1" hidden="1">
      <c r="AC927" s="62">
        <f t="shared" si="428"/>
        <v>0</v>
      </c>
    </row>
    <row r="928" spans="1:29" s="58" customFormat="1" hidden="1">
      <c r="AC928" s="62">
        <f t="shared" si="428"/>
        <v>0</v>
      </c>
    </row>
    <row r="929" spans="1:29" s="58" customFormat="1" ht="15" hidden="1">
      <c r="A929" s="63" t="s">
        <v>1116</v>
      </c>
      <c r="AC929" s="62">
        <f t="shared" si="428"/>
        <v>0</v>
      </c>
    </row>
    <row r="930" spans="1:29" s="58" customFormat="1" hidden="1">
      <c r="AC930" s="62">
        <f t="shared" si="428"/>
        <v>0</v>
      </c>
    </row>
    <row r="931" spans="1:29" s="58" customFormat="1" hidden="1">
      <c r="A931" s="58" t="s">
        <v>1119</v>
      </c>
      <c r="F931" s="77">
        <f>F900+F904</f>
        <v>904148189.24269807</v>
      </c>
      <c r="G931" s="77">
        <f t="shared" ref="G931:Z931" si="434">G900+G904</f>
        <v>378167606.65924084</v>
      </c>
      <c r="H931" s="77">
        <f t="shared" si="434"/>
        <v>117971535.82513592</v>
      </c>
      <c r="I931" s="77">
        <f t="shared" si="434"/>
        <v>10553213.449298553</v>
      </c>
      <c r="J931" s="77">
        <f t="shared" si="434"/>
        <v>10669522.835907334</v>
      </c>
      <c r="K931" s="77">
        <f t="shared" si="434"/>
        <v>123112941.46067908</v>
      </c>
      <c r="L931" s="77">
        <f t="shared" si="434"/>
        <v>0</v>
      </c>
      <c r="M931" s="77">
        <f t="shared" si="434"/>
        <v>0</v>
      </c>
      <c r="N931" s="77">
        <f t="shared" si="434"/>
        <v>112054487.52826764</v>
      </c>
      <c r="O931" s="77">
        <f t="shared" si="434"/>
        <v>63924650.351547211</v>
      </c>
      <c r="P931" s="77">
        <f t="shared" si="434"/>
        <v>63118022.752473973</v>
      </c>
      <c r="Q931" s="77">
        <f t="shared" si="434"/>
        <v>6449329.3288771873</v>
      </c>
      <c r="R931" s="77">
        <f t="shared" si="434"/>
        <v>3309174.5006529116</v>
      </c>
      <c r="S931" s="77">
        <f t="shared" si="434"/>
        <v>14385757.787136581</v>
      </c>
      <c r="T931" s="77">
        <f t="shared" si="434"/>
        <v>190354.64012644804</v>
      </c>
      <c r="U931" s="77">
        <f t="shared" si="434"/>
        <v>241592.12335459213</v>
      </c>
      <c r="V931" s="77">
        <f t="shared" si="434"/>
        <v>0</v>
      </c>
      <c r="W931" s="77">
        <f t="shared" si="434"/>
        <v>0</v>
      </c>
      <c r="X931" s="77">
        <f t="shared" si="434"/>
        <v>0</v>
      </c>
      <c r="Y931" s="77">
        <f t="shared" si="434"/>
        <v>0</v>
      </c>
      <c r="Z931" s="77">
        <f t="shared" si="434"/>
        <v>0</v>
      </c>
      <c r="AA931" s="77">
        <f>ROUND(SUM(G931:Z931),2)</f>
        <v>904148189.24000001</v>
      </c>
      <c r="AB931" s="90" t="str">
        <f>IF(ABS(F931-AA931)&lt;0.01,"ok","err")</f>
        <v>ok</v>
      </c>
      <c r="AC931" s="62">
        <f t="shared" si="428"/>
        <v>-2.698063850402832E-3</v>
      </c>
    </row>
    <row r="932" spans="1:29" s="58" customFormat="1" hidden="1">
      <c r="AC932" s="62">
        <f t="shared" si="428"/>
        <v>0</v>
      </c>
    </row>
    <row r="933" spans="1:29" s="58" customFormat="1" hidden="1">
      <c r="A933" s="58" t="s">
        <v>710</v>
      </c>
      <c r="F933" s="109">
        <f>F902</f>
        <v>-4059414.1199999996</v>
      </c>
      <c r="G933" s="109">
        <f t="shared" ref="G933:Z933" si="435">G902</f>
        <v>-173756.6891079018</v>
      </c>
      <c r="H933" s="109">
        <f t="shared" si="435"/>
        <v>-1049605.6435698844</v>
      </c>
      <c r="I933" s="109">
        <f t="shared" si="435"/>
        <v>-151582.6403802936</v>
      </c>
      <c r="J933" s="109">
        <f t="shared" si="435"/>
        <v>-62837.675829157328</v>
      </c>
      <c r="K933" s="109">
        <f t="shared" si="435"/>
        <v>-1016845.1037488569</v>
      </c>
      <c r="L933" s="109">
        <f t="shared" si="435"/>
        <v>0</v>
      </c>
      <c r="M933" s="109">
        <f t="shared" si="435"/>
        <v>0</v>
      </c>
      <c r="N933" s="109">
        <f t="shared" si="435"/>
        <v>-468349.13440848078</v>
      </c>
      <c r="O933" s="109">
        <f t="shared" si="435"/>
        <v>-754437.3833484957</v>
      </c>
      <c r="P933" s="109">
        <f t="shared" si="435"/>
        <v>-211995.07734293249</v>
      </c>
      <c r="Q933" s="109">
        <f t="shared" si="435"/>
        <v>-5379.9471100970477</v>
      </c>
      <c r="R933" s="109">
        <f t="shared" si="435"/>
        <v>-6101.2484138418522</v>
      </c>
      <c r="S933" s="109">
        <f t="shared" si="435"/>
        <v>-154862.7496319912</v>
      </c>
      <c r="T933" s="109">
        <f t="shared" si="435"/>
        <v>-1736.914037464783</v>
      </c>
      <c r="U933" s="109">
        <f t="shared" si="435"/>
        <v>-1923.9130705949681</v>
      </c>
      <c r="V933" s="109">
        <f t="shared" si="435"/>
        <v>0</v>
      </c>
      <c r="W933" s="109">
        <f t="shared" si="435"/>
        <v>0</v>
      </c>
      <c r="X933" s="109">
        <f t="shared" si="435"/>
        <v>0</v>
      </c>
      <c r="Y933" s="109">
        <f t="shared" si="435"/>
        <v>0</v>
      </c>
      <c r="Z933" s="109">
        <f t="shared" si="435"/>
        <v>0</v>
      </c>
      <c r="AA933" s="77">
        <f>ROUND(SUM(G933:Z933),2)</f>
        <v>-4059414.12</v>
      </c>
      <c r="AB933" s="90" t="str">
        <f>IF(ABS(F933-AA933)&lt;0.01,"ok","err")</f>
        <v>ok</v>
      </c>
      <c r="AC933" s="62">
        <f t="shared" si="428"/>
        <v>0</v>
      </c>
    </row>
    <row r="934" spans="1:29" s="58" customFormat="1" hidden="1">
      <c r="F934" s="109"/>
      <c r="G934" s="109"/>
      <c r="H934" s="109"/>
      <c r="I934" s="109"/>
      <c r="J934" s="109"/>
      <c r="K934" s="109"/>
      <c r="L934" s="109"/>
      <c r="M934" s="109"/>
      <c r="N934" s="109"/>
      <c r="O934" s="109"/>
      <c r="P934" s="109"/>
      <c r="Q934" s="109"/>
      <c r="R934" s="109"/>
      <c r="S934" s="109"/>
      <c r="T934" s="109"/>
      <c r="U934" s="109"/>
      <c r="V934" s="109"/>
      <c r="W934" s="109"/>
      <c r="X934" s="109"/>
      <c r="Y934" s="109"/>
      <c r="Z934" s="109"/>
      <c r="AA934" s="77"/>
      <c r="AB934" s="90"/>
      <c r="AC934" s="62">
        <f t="shared" si="428"/>
        <v>0</v>
      </c>
    </row>
    <row r="935" spans="1:29" s="58" customFormat="1" hidden="1">
      <c r="A935" s="58" t="s">
        <v>711</v>
      </c>
      <c r="E935" s="58">
        <f>E868</f>
        <v>0.38639026999999998</v>
      </c>
      <c r="F935" s="109">
        <f>(F923+F924)*$E$935</f>
        <v>0</v>
      </c>
      <c r="G935" s="109">
        <f>(G923+G924)*$E$935</f>
        <v>22236860.495872255</v>
      </c>
      <c r="H935" s="109">
        <f t="shared" ref="H935:Y935" si="436">(H923+H924)*$E$935</f>
        <v>-6517955.1015128559</v>
      </c>
      <c r="I935" s="109">
        <f t="shared" si="436"/>
        <v>-1436688.8784638541</v>
      </c>
      <c r="J935" s="109">
        <f t="shared" si="436"/>
        <v>-288863.96498012776</v>
      </c>
      <c r="K935" s="109">
        <f t="shared" si="436"/>
        <v>-6914488.1137439599</v>
      </c>
      <c r="L935" s="109">
        <f t="shared" si="436"/>
        <v>0</v>
      </c>
      <c r="M935" s="109">
        <f t="shared" si="436"/>
        <v>0</v>
      </c>
      <c r="N935" s="109">
        <f t="shared" si="436"/>
        <v>-666757.37645064073</v>
      </c>
      <c r="O935" s="109">
        <f t="shared" si="436"/>
        <v>-6260035.6334839053</v>
      </c>
      <c r="P935" s="109">
        <f t="shared" si="436"/>
        <v>64819.949007651987</v>
      </c>
      <c r="Q935" s="109">
        <f t="shared" si="436"/>
        <v>249203.37747401852</v>
      </c>
      <c r="R935" s="109">
        <f t="shared" si="436"/>
        <v>75536.017872615004</v>
      </c>
      <c r="S935" s="109">
        <f t="shared" si="436"/>
        <v>-512734.68882904144</v>
      </c>
      <c r="T935" s="109">
        <f t="shared" si="436"/>
        <v>-15107.700046734713</v>
      </c>
      <c r="U935" s="109">
        <f t="shared" si="436"/>
        <v>-13788.382715327449</v>
      </c>
      <c r="V935" s="109">
        <f t="shared" si="436"/>
        <v>0</v>
      </c>
      <c r="W935" s="109">
        <f t="shared" si="436"/>
        <v>0</v>
      </c>
      <c r="X935" s="109">
        <f t="shared" si="436"/>
        <v>0</v>
      </c>
      <c r="Y935" s="109">
        <f t="shared" si="436"/>
        <v>0</v>
      </c>
      <c r="Z935" s="109">
        <f>(Z923+Z924)*$E$935</f>
        <v>0</v>
      </c>
      <c r="AA935" s="77">
        <f>ROUND(SUM(G935:Z935),2)</f>
        <v>0</v>
      </c>
      <c r="AB935" s="90" t="str">
        <f>IF(ABS(F935-AA935)&lt;0.01,"ok","err")</f>
        <v>ok</v>
      </c>
      <c r="AC935" s="62">
        <f t="shared" si="428"/>
        <v>0</v>
      </c>
    </row>
    <row r="936" spans="1:29" s="58" customFormat="1" hidden="1">
      <c r="A936" s="66"/>
      <c r="F936" s="76"/>
      <c r="G936" s="73"/>
      <c r="H936" s="73"/>
      <c r="I936" s="73"/>
      <c r="J936" s="73"/>
      <c r="K936" s="73"/>
      <c r="L936" s="73"/>
      <c r="M936" s="73"/>
      <c r="N936" s="73"/>
      <c r="O936" s="73"/>
      <c r="P936" s="73"/>
      <c r="Q936" s="73"/>
      <c r="R936" s="73"/>
      <c r="S936" s="73"/>
      <c r="T936" s="73"/>
      <c r="U936" s="73"/>
      <c r="V936" s="73"/>
      <c r="W936" s="73"/>
      <c r="X936" s="73"/>
      <c r="Y936" s="73"/>
      <c r="Z936" s="73"/>
      <c r="AA936" s="77"/>
      <c r="AB936" s="90"/>
      <c r="AC936" s="62">
        <f t="shared" si="428"/>
        <v>0</v>
      </c>
    </row>
    <row r="937" spans="1:29" s="58" customFormat="1" hidden="1">
      <c r="A937" s="58" t="s">
        <v>137</v>
      </c>
      <c r="F937" s="77">
        <f t="shared" ref="F937:Z937" si="437">SUM(F931:F936)</f>
        <v>900088775.12269807</v>
      </c>
      <c r="G937" s="77">
        <f t="shared" si="437"/>
        <v>400230710.46600521</v>
      </c>
      <c r="H937" s="77">
        <f t="shared" si="437"/>
        <v>110403975.08005318</v>
      </c>
      <c r="I937" s="77">
        <f t="shared" si="437"/>
        <v>8964941.9304544069</v>
      </c>
      <c r="J937" s="77">
        <f t="shared" si="437"/>
        <v>10317821.19509805</v>
      </c>
      <c r="K937" s="77">
        <f t="shared" si="437"/>
        <v>115181608.24318627</v>
      </c>
      <c r="L937" s="77">
        <f t="shared" si="437"/>
        <v>0</v>
      </c>
      <c r="M937" s="77">
        <f t="shared" si="437"/>
        <v>0</v>
      </c>
      <c r="N937" s="77">
        <f t="shared" si="437"/>
        <v>110919381.01740852</v>
      </c>
      <c r="O937" s="77">
        <f>SUM(O931:O936)</f>
        <v>56910177.334714815</v>
      </c>
      <c r="P937" s="77">
        <f t="shared" si="437"/>
        <v>62970847.624138691</v>
      </c>
      <c r="Q937" s="77">
        <f t="shared" si="437"/>
        <v>6693152.7592411088</v>
      </c>
      <c r="R937" s="77">
        <f t="shared" si="437"/>
        <v>3378609.2701116847</v>
      </c>
      <c r="S937" s="77">
        <f t="shared" si="437"/>
        <v>13718160.348675547</v>
      </c>
      <c r="T937" s="77">
        <f t="shared" si="437"/>
        <v>173510.02604224856</v>
      </c>
      <c r="U937" s="77">
        <f t="shared" si="437"/>
        <v>225879.82756866969</v>
      </c>
      <c r="V937" s="77">
        <f t="shared" si="437"/>
        <v>0</v>
      </c>
      <c r="W937" s="77">
        <f t="shared" si="437"/>
        <v>0</v>
      </c>
      <c r="X937" s="77">
        <f t="shared" si="437"/>
        <v>0</v>
      </c>
      <c r="Y937" s="77">
        <f t="shared" si="437"/>
        <v>0</v>
      </c>
      <c r="Z937" s="77">
        <f t="shared" si="437"/>
        <v>0</v>
      </c>
      <c r="AA937" s="77">
        <f>ROUND(SUM(G937:Z937),2)</f>
        <v>900088775.12</v>
      </c>
      <c r="AB937" s="90" t="str">
        <f>IF(ABS(F937-AA937)&lt;0.01,"ok","err")</f>
        <v>ok</v>
      </c>
      <c r="AC937" s="62">
        <f t="shared" si="428"/>
        <v>-2.698063850402832E-3</v>
      </c>
    </row>
    <row r="938" spans="1:29" s="58" customFormat="1" hidden="1">
      <c r="AC938" s="62">
        <f t="shared" si="428"/>
        <v>0</v>
      </c>
    </row>
    <row r="939" spans="1:29" s="58" customFormat="1" hidden="1">
      <c r="AC939" s="62">
        <f t="shared" si="428"/>
        <v>0</v>
      </c>
    </row>
    <row r="940" spans="1:29" s="58" customFormat="1" ht="15" hidden="1">
      <c r="A940" s="63" t="s">
        <v>894</v>
      </c>
      <c r="F940" s="77">
        <f t="shared" ref="F940:Z940" si="438">F926-F937</f>
        <v>117112877.33855081</v>
      </c>
      <c r="G940" s="77">
        <f t="shared" si="438"/>
        <v>60318407.144954979</v>
      </c>
      <c r="H940" s="77">
        <f t="shared" si="438"/>
        <v>13659746.462636963</v>
      </c>
      <c r="I940" s="77">
        <f t="shared" si="438"/>
        <v>1056702.7390368637</v>
      </c>
      <c r="J940" s="77">
        <f t="shared" si="438"/>
        <v>1069814.197536882</v>
      </c>
      <c r="K940" s="77">
        <f t="shared" si="438"/>
        <v>12544910.001911864</v>
      </c>
      <c r="L940" s="77">
        <f t="shared" si="438"/>
        <v>0</v>
      </c>
      <c r="M940" s="77">
        <f t="shared" si="438"/>
        <v>0</v>
      </c>
      <c r="N940" s="77">
        <f t="shared" si="438"/>
        <v>11139648.261972889</v>
      </c>
      <c r="O940" s="77">
        <f>O926-O937</f>
        <v>7030101.1036586463</v>
      </c>
      <c r="P940" s="77">
        <f t="shared" si="438"/>
        <v>5562274.3823476061</v>
      </c>
      <c r="Q940" s="77">
        <f t="shared" si="438"/>
        <v>710216.03841353022</v>
      </c>
      <c r="R940" s="77">
        <f t="shared" si="438"/>
        <v>326015.98701698845</v>
      </c>
      <c r="S940" s="77">
        <f t="shared" si="438"/>
        <v>3666013.1926563177</v>
      </c>
      <c r="T940" s="77">
        <f t="shared" si="438"/>
        <v>9341.2880103375355</v>
      </c>
      <c r="U940" s="77">
        <f t="shared" si="438"/>
        <v>19686.538397027238</v>
      </c>
      <c r="V940" s="77">
        <f t="shared" si="438"/>
        <v>0</v>
      </c>
      <c r="W940" s="77">
        <f t="shared" si="438"/>
        <v>0</v>
      </c>
      <c r="X940" s="77">
        <f t="shared" si="438"/>
        <v>0</v>
      </c>
      <c r="Y940" s="77">
        <f t="shared" si="438"/>
        <v>0</v>
      </c>
      <c r="Z940" s="77">
        <f t="shared" si="438"/>
        <v>0</v>
      </c>
      <c r="AA940" s="77">
        <f>ROUND(SUM(G940:Z940),2)</f>
        <v>117112877.34</v>
      </c>
      <c r="AB940" s="90" t="str">
        <f>IF(ABS(F940-AA940)&lt;0.01,"ok","err")</f>
        <v>ok</v>
      </c>
      <c r="AC940" s="62">
        <f t="shared" si="428"/>
        <v>1.44919753074646E-3</v>
      </c>
    </row>
    <row r="941" spans="1:29" s="58" customFormat="1" hidden="1">
      <c r="AC941" s="62">
        <f t="shared" si="428"/>
        <v>0</v>
      </c>
    </row>
    <row r="942" spans="1:29" s="58" customFormat="1" ht="15" hidden="1">
      <c r="A942" s="63" t="s">
        <v>1102</v>
      </c>
      <c r="F942" s="77">
        <f>F911</f>
        <v>2380933927.241509</v>
      </c>
      <c r="G942" s="77">
        <f t="shared" ref="G942:W942" si="439">G911</f>
        <v>1226288221.0077467</v>
      </c>
      <c r="H942" s="77">
        <f t="shared" si="439"/>
        <v>277706043.34476328</v>
      </c>
      <c r="I942" s="77">
        <f t="shared" si="439"/>
        <v>21483029.531490404</v>
      </c>
      <c r="J942" s="77">
        <f t="shared" si="439"/>
        <v>21749588.744172618</v>
      </c>
      <c r="K942" s="77">
        <f t="shared" si="439"/>
        <v>255041140.79102436</v>
      </c>
      <c r="L942" s="77">
        <f t="shared" si="439"/>
        <v>0</v>
      </c>
      <c r="M942" s="77">
        <f t="shared" si="439"/>
        <v>0</v>
      </c>
      <c r="N942" s="77">
        <f t="shared" si="439"/>
        <v>226471820.06975994</v>
      </c>
      <c r="O942" s="77">
        <f>O911</f>
        <v>142923704.12223688</v>
      </c>
      <c r="P942" s="77">
        <f t="shared" si="439"/>
        <v>113082421.76710908</v>
      </c>
      <c r="Q942" s="77">
        <f t="shared" si="439"/>
        <v>14438868.721853202</v>
      </c>
      <c r="R942" s="77">
        <f t="shared" si="439"/>
        <v>6627986.110083905</v>
      </c>
      <c r="S942" s="77">
        <f t="shared" si="439"/>
        <v>74530960.099954456</v>
      </c>
      <c r="T942" s="77">
        <f t="shared" si="439"/>
        <v>189910.70882540554</v>
      </c>
      <c r="U942" s="77">
        <f t="shared" si="439"/>
        <v>400232.22249015223</v>
      </c>
      <c r="V942" s="77">
        <f t="shared" si="439"/>
        <v>0</v>
      </c>
      <c r="W942" s="77">
        <f t="shared" si="439"/>
        <v>0</v>
      </c>
      <c r="X942" s="77">
        <f>X788</f>
        <v>0</v>
      </c>
      <c r="Y942" s="77">
        <f>Y788</f>
        <v>0</v>
      </c>
      <c r="Z942" s="77">
        <f>Z788</f>
        <v>0</v>
      </c>
      <c r="AA942" s="77">
        <f>ROUND(SUM(G942:Z942),2)</f>
        <v>2380933927.2399998</v>
      </c>
      <c r="AB942" s="90" t="str">
        <f>IF(ABS(F942-AA942)&lt;0.01,"ok","err")</f>
        <v>ok</v>
      </c>
      <c r="AC942" s="62">
        <f t="shared" si="428"/>
        <v>-1.5091896057128906E-3</v>
      </c>
    </row>
    <row r="943" spans="1:29" s="58" customFormat="1" ht="15" hidden="1" thickBot="1">
      <c r="AC943" s="62">
        <f t="shared" si="428"/>
        <v>0</v>
      </c>
    </row>
    <row r="944" spans="1:29" s="58" customFormat="1" ht="15.75" hidden="1" thickBot="1">
      <c r="A944" s="195" t="s">
        <v>1120</v>
      </c>
      <c r="B944" s="144"/>
      <c r="C944" s="144"/>
      <c r="D944" s="144"/>
      <c r="E944" s="144"/>
      <c r="F944" s="145">
        <f t="shared" ref="F944:P944" si="440">F940/F942</f>
        <v>4.9187789715036269E-2</v>
      </c>
      <c r="G944" s="145">
        <f t="shared" si="440"/>
        <v>4.9187789715036283E-2</v>
      </c>
      <c r="H944" s="145">
        <f t="shared" si="440"/>
        <v>4.9187789715036262E-2</v>
      </c>
      <c r="I944" s="145">
        <f t="shared" si="440"/>
        <v>4.9187789715036248E-2</v>
      </c>
      <c r="J944" s="145">
        <f t="shared" si="440"/>
        <v>4.9187789715036248E-2</v>
      </c>
      <c r="K944" s="145">
        <f t="shared" si="440"/>
        <v>4.9187789715036262E-2</v>
      </c>
      <c r="L944" s="145" t="e">
        <f t="shared" si="440"/>
        <v>#DIV/0!</v>
      </c>
      <c r="M944" s="145" t="e">
        <f t="shared" si="440"/>
        <v>#DIV/0!</v>
      </c>
      <c r="N944" s="145">
        <f t="shared" si="440"/>
        <v>4.9187789715036304E-2</v>
      </c>
      <c r="O944" s="145">
        <f>O940/O942</f>
        <v>4.9187789715036241E-2</v>
      </c>
      <c r="P944" s="145">
        <f t="shared" si="440"/>
        <v>4.9187789715036311E-2</v>
      </c>
      <c r="Q944" s="145">
        <f>Q940/Q942</f>
        <v>4.9187789715036297E-2</v>
      </c>
      <c r="R944" s="145">
        <f t="shared" ref="R944:Z944" si="441">R940/R942</f>
        <v>4.9187789715036283E-2</v>
      </c>
      <c r="S944" s="145">
        <f t="shared" si="441"/>
        <v>4.9187789715036262E-2</v>
      </c>
      <c r="T944" s="145">
        <f t="shared" si="441"/>
        <v>4.9187789715036297E-2</v>
      </c>
      <c r="U944" s="145">
        <f t="shared" si="441"/>
        <v>4.9187789715036317E-2</v>
      </c>
      <c r="V944" s="145" t="e">
        <f t="shared" si="441"/>
        <v>#DIV/0!</v>
      </c>
      <c r="W944" s="145" t="e">
        <f t="shared" si="441"/>
        <v>#DIV/0!</v>
      </c>
      <c r="X944" s="145" t="e">
        <f t="shared" si="441"/>
        <v>#DIV/0!</v>
      </c>
      <c r="Y944" s="145" t="e">
        <f t="shared" si="441"/>
        <v>#DIV/0!</v>
      </c>
      <c r="Z944" s="145" t="e">
        <f t="shared" si="441"/>
        <v>#DIV/0!</v>
      </c>
      <c r="AA944" s="133"/>
      <c r="AB944" s="133"/>
      <c r="AC944" s="62">
        <f t="shared" si="428"/>
        <v>-4.9187789715036269E-2</v>
      </c>
    </row>
    <row r="945" spans="1:29" s="58" customFormat="1" hidden="1">
      <c r="AC945" s="62">
        <f t="shared" si="428"/>
        <v>0</v>
      </c>
    </row>
    <row r="946" spans="1:29" s="58" customFormat="1" hidden="1">
      <c r="AC946" s="62">
        <f t="shared" si="428"/>
        <v>0</v>
      </c>
    </row>
    <row r="947" spans="1:29" s="58" customFormat="1" hidden="1">
      <c r="AC947" s="62">
        <f t="shared" si="428"/>
        <v>0</v>
      </c>
    </row>
    <row r="948" spans="1:29" s="58" customFormat="1" ht="15" hidden="1">
      <c r="A948" s="63" t="s">
        <v>897</v>
      </c>
      <c r="B948" s="63"/>
      <c r="F948" s="73">
        <f>F926</f>
        <v>1017201652.4612489</v>
      </c>
      <c r="G948" s="73">
        <f t="shared" ref="G948:U948" si="442">G926</f>
        <v>460549117.61096019</v>
      </c>
      <c r="H948" s="73">
        <f t="shared" si="442"/>
        <v>124063721.54269014</v>
      </c>
      <c r="I948" s="73">
        <f t="shared" si="442"/>
        <v>10021644.669491271</v>
      </c>
      <c r="J948" s="73">
        <f t="shared" si="442"/>
        <v>11387635.392634932</v>
      </c>
      <c r="K948" s="73">
        <f t="shared" si="442"/>
        <v>127726518.24509813</v>
      </c>
      <c r="L948" s="73">
        <f t="shared" si="442"/>
        <v>0</v>
      </c>
      <c r="M948" s="73">
        <f t="shared" si="442"/>
        <v>0</v>
      </c>
      <c r="N948" s="73">
        <f t="shared" si="442"/>
        <v>122059029.27938141</v>
      </c>
      <c r="O948" s="73">
        <f t="shared" si="442"/>
        <v>63940278.438373461</v>
      </c>
      <c r="P948" s="73">
        <f t="shared" si="442"/>
        <v>68533122.006486297</v>
      </c>
      <c r="Q948" s="73">
        <f t="shared" si="442"/>
        <v>7403368.797654639</v>
      </c>
      <c r="R948" s="73">
        <f t="shared" si="442"/>
        <v>3704625.2571286731</v>
      </c>
      <c r="S948" s="73">
        <f t="shared" si="442"/>
        <v>17384173.541331865</v>
      </c>
      <c r="T948" s="73">
        <f t="shared" si="442"/>
        <v>182851.31405258609</v>
      </c>
      <c r="U948" s="73">
        <f t="shared" si="442"/>
        <v>245566.36596569692</v>
      </c>
      <c r="V948" s="58">
        <v>1</v>
      </c>
      <c r="W948" s="58">
        <v>1</v>
      </c>
      <c r="Z948" s="77">
        <f>ROUND(SUM(G949:Z949),2)</f>
        <v>0</v>
      </c>
      <c r="AA948" s="77"/>
      <c r="AB948" s="90"/>
      <c r="AC948" s="62">
        <f t="shared" si="428"/>
        <v>-1017201652.4612489</v>
      </c>
    </row>
    <row r="949" spans="1:29" s="58" customFormat="1" ht="15" hidden="1">
      <c r="A949" s="63"/>
      <c r="B949" s="63"/>
      <c r="AC949" s="62">
        <f t="shared" si="428"/>
        <v>0</v>
      </c>
    </row>
    <row r="950" spans="1:29" s="58" customFormat="1" ht="15" hidden="1">
      <c r="A950" s="63" t="s">
        <v>898</v>
      </c>
      <c r="B950" s="63"/>
      <c r="F950" s="77">
        <f>F923</f>
        <v>0</v>
      </c>
      <c r="G950" s="77">
        <f>G923</f>
        <v>57550259.989394285</v>
      </c>
      <c r="H950" s="77">
        <f t="shared" ref="H950:Z950" si="443">H923</f>
        <v>-16868838.600705076</v>
      </c>
      <c r="I950" s="77">
        <f t="shared" si="443"/>
        <v>-3718232.5488264863</v>
      </c>
      <c r="J950" s="77">
        <f t="shared" si="443"/>
        <v>-747596.37446390092</v>
      </c>
      <c r="K950" s="77">
        <f t="shared" si="443"/>
        <v>-17895088.59460659</v>
      </c>
      <c r="L950" s="77">
        <f t="shared" si="443"/>
        <v>0</v>
      </c>
      <c r="M950" s="77">
        <f t="shared" si="443"/>
        <v>0</v>
      </c>
      <c r="N950" s="77">
        <f t="shared" si="443"/>
        <v>-1725606.0212143562</v>
      </c>
      <c r="O950" s="77">
        <f>O923</f>
        <v>-16201328.344743013</v>
      </c>
      <c r="P950" s="77">
        <f t="shared" si="443"/>
        <v>167757.7155544108</v>
      </c>
      <c r="Q950" s="77">
        <f t="shared" si="443"/>
        <v>644952.51775884139</v>
      </c>
      <c r="R950" s="77">
        <f t="shared" si="443"/>
        <v>195491.51140015767</v>
      </c>
      <c r="S950" s="77">
        <f t="shared" si="443"/>
        <v>-1326986.5434992488</v>
      </c>
      <c r="T950" s="77">
        <f t="shared" si="443"/>
        <v>-39099.587178359106</v>
      </c>
      <c r="U950" s="77">
        <f t="shared" si="443"/>
        <v>-35685.11887042976</v>
      </c>
      <c r="V950" s="77">
        <f t="shared" si="443"/>
        <v>0</v>
      </c>
      <c r="W950" s="77">
        <f t="shared" si="443"/>
        <v>0</v>
      </c>
      <c r="X950" s="77">
        <f t="shared" si="443"/>
        <v>0</v>
      </c>
      <c r="Y950" s="77">
        <f t="shared" si="443"/>
        <v>0</v>
      </c>
      <c r="Z950" s="77">
        <f t="shared" si="443"/>
        <v>0</v>
      </c>
      <c r="AA950" s="77"/>
      <c r="AB950" s="90"/>
      <c r="AC950" s="62">
        <f t="shared" si="428"/>
        <v>0</v>
      </c>
    </row>
    <row r="951" spans="1:29" s="58" customFormat="1" ht="15" hidden="1">
      <c r="A951" s="63"/>
      <c r="B951" s="63"/>
      <c r="AC951" s="62">
        <f t="shared" si="428"/>
        <v>0</v>
      </c>
    </row>
    <row r="952" spans="1:29" s="58" customFormat="1" ht="15" hidden="1">
      <c r="A952" s="63" t="s">
        <v>899</v>
      </c>
      <c r="B952" s="63"/>
      <c r="F952" s="146">
        <f>F950/F948</f>
        <v>0</v>
      </c>
      <c r="G952" s="146">
        <f>G950/G926</f>
        <v>0.12496009174423983</v>
      </c>
      <c r="H952" s="146">
        <f t="shared" ref="H952:Z952" si="444">H950/H948</f>
        <v>-0.13596914868381191</v>
      </c>
      <c r="I952" s="146">
        <f t="shared" si="444"/>
        <v>-0.37102019393541669</v>
      </c>
      <c r="J952" s="146">
        <f t="shared" si="444"/>
        <v>-6.5649834112832275E-2</v>
      </c>
      <c r="K952" s="146">
        <f t="shared" si="444"/>
        <v>-0.14010472406573538</v>
      </c>
      <c r="L952" s="146" t="e">
        <f t="shared" si="444"/>
        <v>#DIV/0!</v>
      </c>
      <c r="M952" s="146" t="e">
        <f t="shared" si="444"/>
        <v>#DIV/0!</v>
      </c>
      <c r="N952" s="146">
        <f t="shared" si="444"/>
        <v>-1.4137471282559601E-2</v>
      </c>
      <c r="O952" s="146">
        <f>O950/O948</f>
        <v>-0.25338219883352686</v>
      </c>
      <c r="P952" s="146">
        <f t="shared" si="444"/>
        <v>2.447834136879587E-3</v>
      </c>
      <c r="Q952" s="146">
        <f t="shared" si="444"/>
        <v>8.7116086660867148E-2</v>
      </c>
      <c r="R952" s="146">
        <f t="shared" si="444"/>
        <v>5.2769577982005225E-2</v>
      </c>
      <c r="S952" s="146">
        <f t="shared" si="444"/>
        <v>-7.6333024422717735E-2</v>
      </c>
      <c r="T952" s="146">
        <f t="shared" si="444"/>
        <v>-0.21383268357105972</v>
      </c>
      <c r="U952" s="146">
        <f t="shared" si="444"/>
        <v>-0.14531761599393705</v>
      </c>
      <c r="V952" s="146">
        <f>V950/V948</f>
        <v>0</v>
      </c>
      <c r="W952" s="146">
        <f t="shared" si="444"/>
        <v>0</v>
      </c>
      <c r="X952" s="146" t="e">
        <f t="shared" si="444"/>
        <v>#DIV/0!</v>
      </c>
      <c r="Y952" s="146" t="e">
        <f t="shared" si="444"/>
        <v>#DIV/0!</v>
      </c>
      <c r="Z952" s="146" t="e">
        <f t="shared" si="444"/>
        <v>#DIV/0!</v>
      </c>
      <c r="AC952" s="62">
        <f t="shared" si="428"/>
        <v>0</v>
      </c>
    </row>
    <row r="953" spans="1:29" s="58" customFormat="1" ht="15" hidden="1">
      <c r="A953" s="63"/>
      <c r="B953" s="63"/>
      <c r="F953" s="146"/>
      <c r="G953" s="146"/>
      <c r="H953" s="146"/>
      <c r="I953" s="146"/>
      <c r="J953" s="146"/>
      <c r="K953" s="146"/>
      <c r="L953" s="146"/>
      <c r="M953" s="146"/>
      <c r="N953" s="146"/>
      <c r="O953" s="146"/>
      <c r="P953" s="146"/>
      <c r="Q953" s="146"/>
      <c r="R953" s="146"/>
      <c r="S953" s="146"/>
      <c r="T953" s="146"/>
      <c r="U953" s="146"/>
      <c r="V953" s="146"/>
      <c r="W953" s="146"/>
      <c r="X953" s="146"/>
      <c r="Y953" s="146"/>
      <c r="Z953" s="146"/>
      <c r="AC953" s="62">
        <f t="shared" si="428"/>
        <v>0</v>
      </c>
    </row>
    <row r="954" spans="1:29" s="58" customFormat="1" hidden="1">
      <c r="A954" s="30" t="s">
        <v>1263</v>
      </c>
      <c r="B954" s="177"/>
      <c r="C954" s="177"/>
      <c r="D954" s="177"/>
      <c r="E954" s="177"/>
      <c r="F954" s="179">
        <f>F923-F891</f>
        <v>0</v>
      </c>
      <c r="G954" s="179">
        <f>G923-G891</f>
        <v>57550259.989394285</v>
      </c>
      <c r="H954" s="179">
        <f t="shared" ref="H954:U954" si="445">H923-H891</f>
        <v>-16868838.600705076</v>
      </c>
      <c r="I954" s="179">
        <f t="shared" si="445"/>
        <v>-3718232.5488264863</v>
      </c>
      <c r="J954" s="179">
        <f t="shared" si="445"/>
        <v>-747596.37446390092</v>
      </c>
      <c r="K954" s="179">
        <f t="shared" si="445"/>
        <v>-17895088.59460659</v>
      </c>
      <c r="L954" s="179">
        <f t="shared" si="445"/>
        <v>0</v>
      </c>
      <c r="M954" s="179">
        <f t="shared" si="445"/>
        <v>0</v>
      </c>
      <c r="N954" s="179">
        <f t="shared" si="445"/>
        <v>-1725606.0212143562</v>
      </c>
      <c r="O954" s="179">
        <f t="shared" si="445"/>
        <v>-16201328.344743013</v>
      </c>
      <c r="P954" s="179">
        <f t="shared" si="445"/>
        <v>167757.7155544108</v>
      </c>
      <c r="Q954" s="179">
        <f t="shared" si="445"/>
        <v>644952.51775884139</v>
      </c>
      <c r="R954" s="179">
        <f t="shared" si="445"/>
        <v>195491.51140015767</v>
      </c>
      <c r="S954" s="179">
        <f t="shared" si="445"/>
        <v>-1326986.5434992488</v>
      </c>
      <c r="T954" s="179">
        <f t="shared" si="445"/>
        <v>-39099.587178359106</v>
      </c>
      <c r="U954" s="179">
        <f t="shared" si="445"/>
        <v>-35685.11887042976</v>
      </c>
      <c r="V954" s="179">
        <f>V922-V889</f>
        <v>0</v>
      </c>
      <c r="W954" s="178" t="str">
        <f>IF(ABS(F954-V954)&lt;0.01,"ok","err")</f>
        <v>ok</v>
      </c>
      <c r="X954" s="146"/>
      <c r="Y954" s="146"/>
      <c r="Z954" s="146"/>
      <c r="AC954" s="62">
        <f t="shared" si="428"/>
        <v>0</v>
      </c>
    </row>
    <row r="955" spans="1:29" s="58" customFormat="1" ht="15" hidden="1">
      <c r="A955" s="63"/>
      <c r="B955" s="63"/>
      <c r="F955" s="146"/>
      <c r="G955" s="146"/>
      <c r="H955" s="146"/>
      <c r="I955" s="146"/>
      <c r="J955" s="146"/>
      <c r="K955" s="146"/>
      <c r="L955" s="146"/>
      <c r="M955" s="146"/>
      <c r="N955" s="146"/>
      <c r="O955" s="146"/>
      <c r="P955" s="146"/>
      <c r="Q955" s="146"/>
      <c r="R955" s="146"/>
      <c r="S955" s="146"/>
      <c r="T955" s="146"/>
      <c r="U955" s="146"/>
      <c r="V955" s="146"/>
      <c r="W955" s="146"/>
      <c r="X955" s="146"/>
      <c r="Y955" s="146"/>
      <c r="Z955" s="146"/>
      <c r="AC955" s="62">
        <f t="shared" si="428"/>
        <v>0</v>
      </c>
    </row>
    <row r="956" spans="1:29" s="148" customFormat="1" ht="15">
      <c r="A956" s="63"/>
      <c r="B956" s="63"/>
      <c r="C956" s="58"/>
      <c r="D956" s="58"/>
      <c r="E956" s="58"/>
      <c r="F956" s="146"/>
      <c r="G956" s="146"/>
      <c r="H956" s="146"/>
      <c r="I956" s="146"/>
      <c r="J956" s="146"/>
      <c r="K956" s="146"/>
      <c r="L956" s="146"/>
      <c r="M956" s="146"/>
      <c r="N956" s="146"/>
      <c r="O956" s="146"/>
      <c r="P956" s="146"/>
      <c r="Q956" s="146"/>
      <c r="R956" s="146"/>
      <c r="S956" s="146"/>
      <c r="T956" s="146"/>
      <c r="U956" s="146"/>
      <c r="V956" s="146"/>
      <c r="W956" s="146"/>
      <c r="X956" s="149"/>
      <c r="Y956" s="149"/>
      <c r="Z956" s="149"/>
      <c r="AC956" s="62">
        <f t="shared" si="428"/>
        <v>0</v>
      </c>
    </row>
    <row r="957" spans="1:29" s="164" customFormat="1" ht="15">
      <c r="A957" s="63" t="s">
        <v>1196</v>
      </c>
      <c r="B957" s="58"/>
      <c r="C957" s="58"/>
      <c r="D957" s="58"/>
      <c r="E957" s="58"/>
      <c r="F957" s="58"/>
      <c r="G957" s="58"/>
      <c r="H957" s="58"/>
      <c r="I957" s="58"/>
      <c r="J957" s="58"/>
      <c r="K957" s="58"/>
      <c r="L957" s="58"/>
      <c r="M957" s="58"/>
      <c r="N957" s="58"/>
      <c r="O957" s="58"/>
      <c r="P957" s="58"/>
      <c r="Q957" s="58"/>
      <c r="R957" s="58"/>
      <c r="S957" s="58"/>
      <c r="T957" s="58"/>
      <c r="U957" s="58"/>
      <c r="AC957" s="62">
        <f t="shared" si="428"/>
        <v>0</v>
      </c>
    </row>
    <row r="958" spans="1:29" s="148" customFormat="1">
      <c r="A958" s="58"/>
      <c r="B958" s="58"/>
      <c r="C958" s="58"/>
      <c r="D958" s="58"/>
      <c r="E958" s="58"/>
      <c r="F958" s="58"/>
      <c r="G958" s="58"/>
      <c r="H958" s="58"/>
      <c r="I958" s="58"/>
      <c r="J958" s="58"/>
      <c r="K958" s="58"/>
      <c r="L958" s="58"/>
      <c r="M958" s="58"/>
      <c r="N958" s="58"/>
      <c r="O958" s="58"/>
      <c r="P958" s="58"/>
      <c r="Q958" s="58"/>
      <c r="R958" s="58"/>
      <c r="S958" s="58"/>
      <c r="T958" s="58"/>
      <c r="U958" s="58"/>
      <c r="V958" s="58"/>
      <c r="W958" s="58"/>
      <c r="AC958" s="62">
        <f t="shared" si="428"/>
        <v>0</v>
      </c>
    </row>
    <row r="959" spans="1:29" s="148" customFormat="1" ht="15">
      <c r="A959" s="63" t="s">
        <v>1112</v>
      </c>
      <c r="B959" s="58"/>
      <c r="C959" s="58"/>
      <c r="D959" s="58"/>
      <c r="E959" s="58"/>
      <c r="F959" s="58"/>
      <c r="G959" s="58"/>
      <c r="H959" s="58"/>
      <c r="I959" s="58"/>
      <c r="J959" s="58"/>
      <c r="K959" s="58"/>
      <c r="L959" s="58"/>
      <c r="M959" s="58"/>
      <c r="N959" s="58"/>
      <c r="O959" s="58"/>
      <c r="P959" s="58"/>
      <c r="Q959" s="58"/>
      <c r="R959" s="58"/>
      <c r="S959" s="58"/>
      <c r="T959" s="58"/>
      <c r="U959" s="58"/>
      <c r="V959" s="58"/>
      <c r="W959" s="58"/>
      <c r="AC959" s="62">
        <f t="shared" si="428"/>
        <v>0</v>
      </c>
    </row>
    <row r="960" spans="1:29" s="148" customFormat="1">
      <c r="A960" s="58"/>
      <c r="B960" s="58"/>
      <c r="C960" s="58"/>
      <c r="D960" s="58"/>
      <c r="E960" s="58"/>
      <c r="F960" s="58"/>
      <c r="G960" s="58"/>
      <c r="H960" s="58"/>
      <c r="I960" s="58"/>
      <c r="J960" s="58"/>
      <c r="K960" s="58"/>
      <c r="L960" s="58"/>
      <c r="M960" s="58"/>
      <c r="N960" s="58"/>
      <c r="O960" s="58"/>
      <c r="P960" s="58"/>
      <c r="Q960" s="58"/>
      <c r="R960" s="58"/>
      <c r="S960" s="58"/>
      <c r="T960" s="58"/>
      <c r="U960" s="58"/>
      <c r="V960" s="58"/>
      <c r="W960" s="58"/>
      <c r="AC960" s="62">
        <f t="shared" si="428"/>
        <v>0</v>
      </c>
    </row>
    <row r="961" spans="1:29" s="58" customFormat="1">
      <c r="A961" s="58" t="s">
        <v>134</v>
      </c>
      <c r="F961" s="77">
        <f>F888</f>
        <v>1017201652.4612489</v>
      </c>
      <c r="G961" s="77">
        <f t="shared" ref="G961:Z961" si="446">G888</f>
        <v>402998857.62156588</v>
      </c>
      <c r="H961" s="77">
        <f t="shared" si="446"/>
        <v>140932560.14339522</v>
      </c>
      <c r="I961" s="77">
        <f t="shared" si="446"/>
        <v>13739877.218317756</v>
      </c>
      <c r="J961" s="77">
        <f t="shared" si="446"/>
        <v>12135231.767098833</v>
      </c>
      <c r="K961" s="77">
        <f t="shared" si="446"/>
        <v>145621606.83970472</v>
      </c>
      <c r="L961" s="77">
        <f t="shared" si="446"/>
        <v>0</v>
      </c>
      <c r="M961" s="77">
        <f t="shared" si="446"/>
        <v>0</v>
      </c>
      <c r="N961" s="77">
        <f t="shared" si="446"/>
        <v>123784635.30059576</v>
      </c>
      <c r="O961" s="77">
        <f>O888</f>
        <v>80141606.783116475</v>
      </c>
      <c r="P961" s="77">
        <f t="shared" si="446"/>
        <v>68365364.29093188</v>
      </c>
      <c r="Q961" s="77">
        <f t="shared" si="446"/>
        <v>6758416.2798957974</v>
      </c>
      <c r="R961" s="77">
        <f t="shared" si="446"/>
        <v>3509133.7457285156</v>
      </c>
      <c r="S961" s="77">
        <f t="shared" si="446"/>
        <v>18711160.084831115</v>
      </c>
      <c r="T961" s="77">
        <f t="shared" si="446"/>
        <v>221950.90123094519</v>
      </c>
      <c r="U961" s="77">
        <f t="shared" si="446"/>
        <v>281251.48483612668</v>
      </c>
      <c r="V961" s="77">
        <f t="shared" si="446"/>
        <v>0</v>
      </c>
      <c r="W961" s="77">
        <f t="shared" si="446"/>
        <v>0</v>
      </c>
      <c r="X961" s="77">
        <f t="shared" si="446"/>
        <v>0</v>
      </c>
      <c r="Y961" s="77">
        <f t="shared" si="446"/>
        <v>0</v>
      </c>
      <c r="Z961" s="77">
        <f t="shared" si="446"/>
        <v>0</v>
      </c>
      <c r="AA961" s="77">
        <f>ROUND(SUM(G961:Z961),2)</f>
        <v>1017201652.46</v>
      </c>
      <c r="AB961" s="90" t="str">
        <f>IF(ABS(F961-AA961)&lt;0.01,"ok","err")</f>
        <v>ok</v>
      </c>
      <c r="AC961" s="77">
        <f t="shared" si="428"/>
        <v>-1.2488365173339844E-3</v>
      </c>
    </row>
    <row r="962" spans="1:29" s="58" customFormat="1">
      <c r="F962" s="77"/>
      <c r="G962" s="77"/>
      <c r="H962" s="77"/>
      <c r="I962" s="77"/>
      <c r="J962" s="77"/>
      <c r="K962" s="77"/>
      <c r="L962" s="77"/>
      <c r="M962" s="77"/>
      <c r="N962" s="77"/>
      <c r="O962" s="77"/>
      <c r="P962" s="77"/>
      <c r="Q962" s="77"/>
      <c r="R962" s="77"/>
      <c r="S962" s="77"/>
      <c r="T962" s="77"/>
      <c r="U962" s="77"/>
      <c r="V962" s="77"/>
      <c r="W962" s="77"/>
      <c r="X962" s="77"/>
      <c r="Y962" s="77"/>
      <c r="Z962" s="77"/>
      <c r="AA962" s="77"/>
      <c r="AB962" s="90"/>
      <c r="AC962" s="77">
        <f t="shared" si="428"/>
        <v>0</v>
      </c>
    </row>
    <row r="963" spans="1:29" s="58" customFormat="1">
      <c r="A963" s="58" t="s">
        <v>135</v>
      </c>
      <c r="F963" s="77"/>
      <c r="G963" s="77"/>
      <c r="H963" s="77"/>
      <c r="I963" s="77"/>
      <c r="J963" s="77"/>
      <c r="K963" s="77"/>
      <c r="L963" s="77"/>
      <c r="M963" s="77"/>
      <c r="N963" s="77"/>
      <c r="O963" s="77"/>
      <c r="P963" s="77"/>
      <c r="Q963" s="77"/>
      <c r="R963" s="77"/>
      <c r="S963" s="77"/>
      <c r="T963" s="77"/>
      <c r="U963" s="77"/>
      <c r="V963" s="77"/>
      <c r="W963" s="77"/>
      <c r="X963" s="77"/>
      <c r="Y963" s="77"/>
      <c r="Z963" s="77"/>
      <c r="AA963" s="77"/>
      <c r="AB963" s="90"/>
      <c r="AC963" s="77">
        <f t="shared" si="428"/>
        <v>0</v>
      </c>
    </row>
    <row r="964" spans="1:29" s="58" customFormat="1">
      <c r="A964" s="58" t="s">
        <v>1199</v>
      </c>
      <c r="F964" s="73">
        <f>I964</f>
        <v>-3750000</v>
      </c>
      <c r="G964" s="73"/>
      <c r="H964" s="73"/>
      <c r="I964" s="281">
        <v>-3750000</v>
      </c>
      <c r="J964" s="73"/>
      <c r="K964" s="73"/>
      <c r="L964" s="73"/>
      <c r="M964" s="73"/>
      <c r="N964" s="73"/>
      <c r="O964" s="73"/>
      <c r="P964" s="73"/>
      <c r="Q964" s="73"/>
      <c r="R964" s="73"/>
      <c r="S964" s="73"/>
      <c r="T964" s="73"/>
      <c r="U964" s="73"/>
      <c r="V964" s="73"/>
      <c r="W964" s="73"/>
      <c r="X964" s="73"/>
      <c r="Y964" s="73"/>
      <c r="Z964" s="73"/>
      <c r="AA964" s="77">
        <f>SUM(G964:Z964)</f>
        <v>-3750000</v>
      </c>
      <c r="AB964" s="90" t="str">
        <f>IF(ABS(F964-AA964)&lt;0.01,"ok","err")</f>
        <v>ok</v>
      </c>
      <c r="AC964" s="77">
        <f t="shared" si="428"/>
        <v>0</v>
      </c>
    </row>
    <row r="965" spans="1:29" s="58" customFormat="1">
      <c r="A965" s="58" t="s">
        <v>1314</v>
      </c>
      <c r="E965" s="58" t="s">
        <v>701</v>
      </c>
      <c r="F965" s="73"/>
      <c r="G965" s="73">
        <f t="shared" ref="G965:Z965" si="447">IF(VLOOKUP($E965,$D$6:$AN$1131,3,)=0,0,(VLOOKUP($E965,$D$6:$AN$1131,G$2,)/VLOOKUP($E965,$D$6:$AN$1131,3,))*$F965)</f>
        <v>0</v>
      </c>
      <c r="H965" s="73">
        <f t="shared" si="447"/>
        <v>0</v>
      </c>
      <c r="I965" s="73">
        <f t="shared" si="447"/>
        <v>0</v>
      </c>
      <c r="J965" s="73">
        <f t="shared" si="447"/>
        <v>0</v>
      </c>
      <c r="K965" s="73">
        <f t="shared" si="447"/>
        <v>0</v>
      </c>
      <c r="L965" s="73">
        <f t="shared" si="447"/>
        <v>0</v>
      </c>
      <c r="M965" s="73">
        <f t="shared" si="447"/>
        <v>0</v>
      </c>
      <c r="N965" s="73">
        <f t="shared" si="447"/>
        <v>0</v>
      </c>
      <c r="O965" s="73">
        <f t="shared" si="447"/>
        <v>0</v>
      </c>
      <c r="P965" s="73">
        <f t="shared" si="447"/>
        <v>0</v>
      </c>
      <c r="Q965" s="73">
        <f t="shared" si="447"/>
        <v>0</v>
      </c>
      <c r="R965" s="73">
        <f t="shared" si="447"/>
        <v>0</v>
      </c>
      <c r="S965" s="73">
        <f t="shared" si="447"/>
        <v>0</v>
      </c>
      <c r="T965" s="73">
        <f t="shared" si="447"/>
        <v>0</v>
      </c>
      <c r="U965" s="73">
        <f t="shared" si="447"/>
        <v>0</v>
      </c>
      <c r="V965" s="73">
        <f t="shared" si="447"/>
        <v>0</v>
      </c>
      <c r="W965" s="73">
        <f t="shared" si="447"/>
        <v>0</v>
      </c>
      <c r="X965" s="76">
        <f t="shared" si="447"/>
        <v>0</v>
      </c>
      <c r="Y965" s="76">
        <f t="shared" si="447"/>
        <v>0</v>
      </c>
      <c r="Z965" s="76">
        <f t="shared" si="447"/>
        <v>0</v>
      </c>
      <c r="AA965" s="77">
        <f>SUM(G965:Z965)</f>
        <v>0</v>
      </c>
      <c r="AB965" s="90" t="str">
        <f>IF(ABS(F965-AA965)&lt;0.01,"ok","err")</f>
        <v>ok</v>
      </c>
      <c r="AC965" s="77">
        <f t="shared" si="428"/>
        <v>0</v>
      </c>
    </row>
    <row r="966" spans="1:29" s="58" customFormat="1">
      <c r="A966" s="58" t="s">
        <v>1315</v>
      </c>
      <c r="E966" s="58" t="s">
        <v>182</v>
      </c>
      <c r="F966" s="73"/>
      <c r="G966" s="73">
        <f t="shared" ref="G966:U966" si="448">G893</f>
        <v>0</v>
      </c>
      <c r="H966" s="73">
        <f t="shared" si="448"/>
        <v>0</v>
      </c>
      <c r="I966" s="73">
        <f t="shared" si="448"/>
        <v>0</v>
      </c>
      <c r="J966" s="73">
        <f t="shared" si="448"/>
        <v>0</v>
      </c>
      <c r="K966" s="73">
        <f t="shared" si="448"/>
        <v>0</v>
      </c>
      <c r="L966" s="73">
        <f t="shared" si="448"/>
        <v>0</v>
      </c>
      <c r="M966" s="73">
        <f t="shared" si="448"/>
        <v>0</v>
      </c>
      <c r="N966" s="73">
        <f t="shared" si="448"/>
        <v>0</v>
      </c>
      <c r="O966" s="73">
        <f>O893</f>
        <v>0</v>
      </c>
      <c r="P966" s="73">
        <f t="shared" si="448"/>
        <v>0</v>
      </c>
      <c r="Q966" s="73">
        <f t="shared" si="448"/>
        <v>0</v>
      </c>
      <c r="R966" s="73">
        <f t="shared" si="448"/>
        <v>0</v>
      </c>
      <c r="S966" s="73">
        <f t="shared" si="448"/>
        <v>0</v>
      </c>
      <c r="T966" s="73">
        <f t="shared" si="448"/>
        <v>0</v>
      </c>
      <c r="U966" s="73">
        <f t="shared" si="448"/>
        <v>0</v>
      </c>
      <c r="V966" s="73">
        <f>IF(VLOOKUP($E966,$D$6:$AN$1131,3,)=0,0,(VLOOKUP($E966,$D$6:$AN$1131,V$2,)/VLOOKUP($E966,$D$6:$AN$1131,3,))*$F966)</f>
        <v>0</v>
      </c>
      <c r="W966" s="73">
        <f>IF(VLOOKUP($E966,$D$6:$AN$1131,3,)=0,0,(VLOOKUP($E966,$D$6:$AN$1131,W$2,)/VLOOKUP($E966,$D$6:$AN$1131,3,))*$F966)</f>
        <v>0</v>
      </c>
      <c r="X966" s="76">
        <f>IF(VLOOKUP($E966,$D$6:$AN$1131,3,)=0,0,(VLOOKUP($E966,$D$6:$AN$1131,X$2,)/VLOOKUP($E966,$D$6:$AN$1131,3,))*$F966)</f>
        <v>0</v>
      </c>
      <c r="Y966" s="76">
        <f>IF(VLOOKUP($E966,$D$6:$AN$1131,3,)=0,0,(VLOOKUP($E966,$D$6:$AN$1131,Y$2,)/VLOOKUP($E966,$D$6:$AN$1131,3,))*$F966)</f>
        <v>0</v>
      </c>
      <c r="Z966" s="76">
        <f>IF(VLOOKUP($E966,$D$6:$AN$1131,3,)=0,0,(VLOOKUP($E966,$D$6:$AN$1131,Z$2,)/VLOOKUP($E966,$D$6:$AN$1131,3,))*$F966)</f>
        <v>0</v>
      </c>
      <c r="AA966" s="77">
        <f>SUM(G966:Z966)</f>
        <v>0</v>
      </c>
      <c r="AB966" s="90" t="str">
        <f>IF(ABS(F966-AA966)&lt;0.01,"ok","err")</f>
        <v>ok</v>
      </c>
      <c r="AC966" s="77">
        <f t="shared" si="428"/>
        <v>0</v>
      </c>
    </row>
    <row r="967" spans="1:29" s="58" customFormat="1">
      <c r="AC967" s="77">
        <f t="shared" si="428"/>
        <v>0</v>
      </c>
    </row>
    <row r="968" spans="1:29" s="58" customFormat="1">
      <c r="A968" s="58" t="s">
        <v>136</v>
      </c>
      <c r="F968" s="77">
        <f>SUM(F961:F966)</f>
        <v>1013451652.4612489</v>
      </c>
      <c r="G968" s="77">
        <f t="shared" ref="G968:P968" si="449">SUM(G961:G966)</f>
        <v>402998857.62156588</v>
      </c>
      <c r="H968" s="77">
        <f t="shared" si="449"/>
        <v>140932560.14339522</v>
      </c>
      <c r="I968" s="77">
        <f t="shared" si="449"/>
        <v>9989877.2183177564</v>
      </c>
      <c r="J968" s="77">
        <f t="shared" si="449"/>
        <v>12135231.767098833</v>
      </c>
      <c r="K968" s="77">
        <f t="shared" si="449"/>
        <v>145621606.83970472</v>
      </c>
      <c r="L968" s="77">
        <f t="shared" si="449"/>
        <v>0</v>
      </c>
      <c r="M968" s="77">
        <f t="shared" si="449"/>
        <v>0</v>
      </c>
      <c r="N968" s="77">
        <f t="shared" si="449"/>
        <v>123784635.30059576</v>
      </c>
      <c r="O968" s="77">
        <f>SUM(O961:O966)</f>
        <v>80141606.783116475</v>
      </c>
      <c r="P968" s="77">
        <f t="shared" si="449"/>
        <v>68365364.29093188</v>
      </c>
      <c r="Q968" s="77">
        <f>SUM(Q961:Q966)</f>
        <v>6758416.2798957974</v>
      </c>
      <c r="R968" s="77">
        <f t="shared" ref="R968:Z968" si="450">SUM(R961:R966)</f>
        <v>3509133.7457285156</v>
      </c>
      <c r="S968" s="77">
        <f t="shared" si="450"/>
        <v>18711160.084831115</v>
      </c>
      <c r="T968" s="77">
        <f t="shared" si="450"/>
        <v>221950.90123094519</v>
      </c>
      <c r="U968" s="77">
        <f t="shared" si="450"/>
        <v>281251.48483612668</v>
      </c>
      <c r="V968" s="77">
        <f t="shared" si="450"/>
        <v>0</v>
      </c>
      <c r="W968" s="77">
        <f t="shared" si="450"/>
        <v>0</v>
      </c>
      <c r="X968" s="77">
        <f t="shared" si="450"/>
        <v>0</v>
      </c>
      <c r="Y968" s="77">
        <f t="shared" si="450"/>
        <v>0</v>
      </c>
      <c r="Z968" s="77">
        <f t="shared" si="450"/>
        <v>0</v>
      </c>
      <c r="AA968" s="77">
        <f>ROUND(SUM(G968:Z968),2)</f>
        <v>1013451652.46</v>
      </c>
      <c r="AB968" s="90" t="str">
        <f>IF(ABS(F968-AA968)&lt;0.01,"ok","err")</f>
        <v>ok</v>
      </c>
      <c r="AC968" s="77">
        <f t="shared" si="428"/>
        <v>-1.2488365173339844E-3</v>
      </c>
    </row>
    <row r="969" spans="1:29" s="58" customFormat="1">
      <c r="AC969" s="77">
        <f t="shared" si="428"/>
        <v>0</v>
      </c>
    </row>
    <row r="970" spans="1:29" s="58" customFormat="1">
      <c r="E970" s="146">
        <f>(F964+F965+F966)/F961</f>
        <v>-3.6865846520465215E-3</v>
      </c>
      <c r="AC970" s="77">
        <f t="shared" si="428"/>
        <v>0</v>
      </c>
    </row>
    <row r="971" spans="1:29" s="58" customFormat="1" ht="15">
      <c r="A971" s="63" t="s">
        <v>1116</v>
      </c>
      <c r="AC971" s="77">
        <f t="shared" si="428"/>
        <v>0</v>
      </c>
    </row>
    <row r="972" spans="1:29" s="58" customFormat="1">
      <c r="AC972" s="77">
        <f t="shared" si="428"/>
        <v>0</v>
      </c>
    </row>
    <row r="973" spans="1:29" s="58" customFormat="1">
      <c r="A973" s="58" t="s">
        <v>1119</v>
      </c>
      <c r="F973" s="77">
        <f>F900</f>
        <v>904148189.24269807</v>
      </c>
      <c r="G973" s="77">
        <f t="shared" ref="G973:Z973" si="451">G900</f>
        <v>378167606.65924084</v>
      </c>
      <c r="H973" s="77">
        <f t="shared" si="451"/>
        <v>117971535.82513592</v>
      </c>
      <c r="I973" s="77">
        <f t="shared" si="451"/>
        <v>10553213.449298553</v>
      </c>
      <c r="J973" s="77">
        <f t="shared" si="451"/>
        <v>10669522.835907334</v>
      </c>
      <c r="K973" s="77">
        <f t="shared" si="451"/>
        <v>123112941.46067908</v>
      </c>
      <c r="L973" s="77">
        <f t="shared" si="451"/>
        <v>0</v>
      </c>
      <c r="M973" s="77">
        <f t="shared" si="451"/>
        <v>0</v>
      </c>
      <c r="N973" s="77">
        <f t="shared" si="451"/>
        <v>112054487.52826764</v>
      </c>
      <c r="O973" s="77">
        <f>O900</f>
        <v>63924650.351547211</v>
      </c>
      <c r="P973" s="77">
        <f t="shared" si="451"/>
        <v>63118022.752473973</v>
      </c>
      <c r="Q973" s="77">
        <f t="shared" si="451"/>
        <v>6449329.3288771873</v>
      </c>
      <c r="R973" s="77">
        <f t="shared" si="451"/>
        <v>3309174.5006529116</v>
      </c>
      <c r="S973" s="77">
        <f t="shared" si="451"/>
        <v>14385757.787136581</v>
      </c>
      <c r="T973" s="77">
        <f t="shared" si="451"/>
        <v>190354.64012644804</v>
      </c>
      <c r="U973" s="77">
        <f t="shared" si="451"/>
        <v>241592.12335459213</v>
      </c>
      <c r="V973" s="77">
        <f t="shared" si="451"/>
        <v>0</v>
      </c>
      <c r="W973" s="77">
        <f t="shared" si="451"/>
        <v>0</v>
      </c>
      <c r="X973" s="77">
        <f t="shared" si="451"/>
        <v>0</v>
      </c>
      <c r="Y973" s="77">
        <f t="shared" si="451"/>
        <v>0</v>
      </c>
      <c r="Z973" s="77">
        <f t="shared" si="451"/>
        <v>0</v>
      </c>
      <c r="AA973" s="77">
        <f>ROUND(SUM(G973:Z973),2)</f>
        <v>904148189.24000001</v>
      </c>
      <c r="AB973" s="90" t="str">
        <f>IF(ABS(F973-AA973)&lt;0.01,"ok","err")</f>
        <v>ok</v>
      </c>
      <c r="AC973" s="77">
        <f t="shared" si="428"/>
        <v>-2.698063850402832E-3</v>
      </c>
    </row>
    <row r="974" spans="1:29" s="58" customFormat="1">
      <c r="F974" s="77"/>
      <c r="G974" s="77"/>
      <c r="H974" s="77"/>
      <c r="I974" s="77"/>
      <c r="J974" s="77"/>
      <c r="K974" s="77"/>
      <c r="L974" s="77"/>
      <c r="M974" s="77"/>
      <c r="N974" s="77"/>
      <c r="O974" s="77"/>
      <c r="P974" s="77"/>
      <c r="Q974" s="77"/>
      <c r="R974" s="77"/>
      <c r="S974" s="77"/>
      <c r="T974" s="77"/>
      <c r="U974" s="77"/>
      <c r="V974" s="77"/>
      <c r="W974" s="77"/>
      <c r="X974" s="77"/>
      <c r="Y974" s="77"/>
      <c r="Z974" s="77"/>
      <c r="AA974" s="77"/>
      <c r="AB974" s="90"/>
      <c r="AC974" s="77">
        <f t="shared" si="428"/>
        <v>0</v>
      </c>
    </row>
    <row r="975" spans="1:29" s="58" customFormat="1">
      <c r="A975" s="58" t="s">
        <v>710</v>
      </c>
      <c r="F975" s="109">
        <f>F902</f>
        <v>-4059414.1199999996</v>
      </c>
      <c r="G975" s="109">
        <f t="shared" ref="G975:Z975" si="452">G902</f>
        <v>-173756.6891079018</v>
      </c>
      <c r="H975" s="109">
        <f t="shared" si="452"/>
        <v>-1049605.6435698844</v>
      </c>
      <c r="I975" s="109">
        <f t="shared" si="452"/>
        <v>-151582.6403802936</v>
      </c>
      <c r="J975" s="109">
        <f t="shared" si="452"/>
        <v>-62837.675829157328</v>
      </c>
      <c r="K975" s="109">
        <f t="shared" si="452"/>
        <v>-1016845.1037488569</v>
      </c>
      <c r="L975" s="109">
        <f t="shared" si="452"/>
        <v>0</v>
      </c>
      <c r="M975" s="109">
        <f t="shared" si="452"/>
        <v>0</v>
      </c>
      <c r="N975" s="109">
        <f t="shared" si="452"/>
        <v>-468349.13440848078</v>
      </c>
      <c r="O975" s="109">
        <f>O902</f>
        <v>-754437.3833484957</v>
      </c>
      <c r="P975" s="109">
        <f t="shared" si="452"/>
        <v>-211995.07734293249</v>
      </c>
      <c r="Q975" s="109">
        <f t="shared" si="452"/>
        <v>-5379.9471100970477</v>
      </c>
      <c r="R975" s="109">
        <f t="shared" si="452"/>
        <v>-6101.2484138418522</v>
      </c>
      <c r="S975" s="109">
        <f t="shared" si="452"/>
        <v>-154862.7496319912</v>
      </c>
      <c r="T975" s="109">
        <f t="shared" si="452"/>
        <v>-1736.914037464783</v>
      </c>
      <c r="U975" s="109">
        <f t="shared" si="452"/>
        <v>-1923.9130705949681</v>
      </c>
      <c r="V975" s="109">
        <f t="shared" si="452"/>
        <v>0</v>
      </c>
      <c r="W975" s="109">
        <f t="shared" si="452"/>
        <v>0</v>
      </c>
      <c r="X975" s="109">
        <f t="shared" si="452"/>
        <v>0</v>
      </c>
      <c r="Y975" s="109">
        <f t="shared" si="452"/>
        <v>0</v>
      </c>
      <c r="Z975" s="109">
        <f t="shared" si="452"/>
        <v>0</v>
      </c>
      <c r="AA975" s="77">
        <f>ROUND(SUM(G975:Z975),2)</f>
        <v>-4059414.12</v>
      </c>
      <c r="AB975" s="90" t="str">
        <f>IF(ABS(F975-AA975)&lt;0.01,"ok","err")</f>
        <v>ok</v>
      </c>
      <c r="AC975" s="77">
        <f t="shared" si="428"/>
        <v>0</v>
      </c>
    </row>
    <row r="976" spans="1:29" s="58" customFormat="1">
      <c r="A976" s="58" t="s">
        <v>1284</v>
      </c>
      <c r="E976" s="58" t="s">
        <v>131</v>
      </c>
      <c r="F976" s="76"/>
      <c r="G976" s="73">
        <f t="shared" ref="G976:P977" si="453">IF(VLOOKUP($E976,$D$6:$AN$1131,3,)=0,0,(VLOOKUP($E976,$D$6:$AN$1131,G$2,)/VLOOKUP($E976,$D$6:$AN$1131,3,))*$F976)</f>
        <v>0</v>
      </c>
      <c r="H976" s="73">
        <f t="shared" si="453"/>
        <v>0</v>
      </c>
      <c r="I976" s="73">
        <f t="shared" si="453"/>
        <v>0</v>
      </c>
      <c r="J976" s="73">
        <f t="shared" si="453"/>
        <v>0</v>
      </c>
      <c r="K976" s="73">
        <f t="shared" si="453"/>
        <v>0</v>
      </c>
      <c r="L976" s="73">
        <f t="shared" si="453"/>
        <v>0</v>
      </c>
      <c r="M976" s="73">
        <f t="shared" si="453"/>
        <v>0</v>
      </c>
      <c r="N976" s="73">
        <f t="shared" si="453"/>
        <v>0</v>
      </c>
      <c r="O976" s="73">
        <f t="shared" si="453"/>
        <v>0</v>
      </c>
      <c r="P976" s="73">
        <f t="shared" si="453"/>
        <v>0</v>
      </c>
      <c r="Q976" s="73">
        <f t="shared" ref="Q976:Z977" si="454">IF(VLOOKUP($E976,$D$6:$AN$1131,3,)=0,0,(VLOOKUP($E976,$D$6:$AN$1131,Q$2,)/VLOOKUP($E976,$D$6:$AN$1131,3,))*$F976)</f>
        <v>0</v>
      </c>
      <c r="R976" s="73">
        <f t="shared" si="454"/>
        <v>0</v>
      </c>
      <c r="S976" s="73">
        <f t="shared" si="454"/>
        <v>0</v>
      </c>
      <c r="T976" s="73">
        <f t="shared" si="454"/>
        <v>0</v>
      </c>
      <c r="U976" s="73">
        <f t="shared" si="454"/>
        <v>0</v>
      </c>
      <c r="V976" s="73">
        <f t="shared" si="454"/>
        <v>0</v>
      </c>
      <c r="W976" s="73">
        <f t="shared" si="454"/>
        <v>0</v>
      </c>
      <c r="X976" s="76">
        <f t="shared" si="454"/>
        <v>0</v>
      </c>
      <c r="Y976" s="76">
        <f t="shared" si="454"/>
        <v>0</v>
      </c>
      <c r="Z976" s="76">
        <f t="shared" si="454"/>
        <v>0</v>
      </c>
      <c r="AA976" s="77">
        <f>SUM(G976:Z976)</f>
        <v>0</v>
      </c>
      <c r="AB976" s="90" t="str">
        <f>IF(ABS(F976-AA976)&lt;0.01,"ok","err")</f>
        <v>ok</v>
      </c>
      <c r="AC976" s="77">
        <f t="shared" si="428"/>
        <v>0</v>
      </c>
    </row>
    <row r="977" spans="1:29" s="58" customFormat="1">
      <c r="A977" s="58" t="s">
        <v>1285</v>
      </c>
      <c r="E977" s="58" t="s">
        <v>130</v>
      </c>
      <c r="F977" s="76"/>
      <c r="G977" s="73">
        <f t="shared" si="453"/>
        <v>0</v>
      </c>
      <c r="H977" s="73">
        <f t="shared" si="453"/>
        <v>0</v>
      </c>
      <c r="I977" s="73">
        <f t="shared" si="453"/>
        <v>0</v>
      </c>
      <c r="J977" s="73">
        <f t="shared" si="453"/>
        <v>0</v>
      </c>
      <c r="K977" s="73">
        <f t="shared" si="453"/>
        <v>0</v>
      </c>
      <c r="L977" s="73">
        <f t="shared" si="453"/>
        <v>0</v>
      </c>
      <c r="M977" s="73">
        <f t="shared" si="453"/>
        <v>0</v>
      </c>
      <c r="N977" s="73">
        <f t="shared" si="453"/>
        <v>0</v>
      </c>
      <c r="O977" s="73">
        <f t="shared" si="453"/>
        <v>0</v>
      </c>
      <c r="P977" s="73">
        <f t="shared" si="453"/>
        <v>0</v>
      </c>
      <c r="Q977" s="73">
        <f t="shared" si="454"/>
        <v>0</v>
      </c>
      <c r="R977" s="73">
        <f t="shared" si="454"/>
        <v>0</v>
      </c>
      <c r="S977" s="73">
        <f t="shared" si="454"/>
        <v>0</v>
      </c>
      <c r="T977" s="73">
        <f t="shared" si="454"/>
        <v>0</v>
      </c>
      <c r="U977" s="73">
        <f t="shared" si="454"/>
        <v>0</v>
      </c>
      <c r="V977" s="73">
        <f t="shared" si="454"/>
        <v>0</v>
      </c>
      <c r="W977" s="73">
        <f t="shared" si="454"/>
        <v>0</v>
      </c>
      <c r="X977" s="76">
        <f t="shared" si="454"/>
        <v>0</v>
      </c>
      <c r="Y977" s="76">
        <f t="shared" si="454"/>
        <v>0</v>
      </c>
      <c r="Z977" s="76">
        <f t="shared" si="454"/>
        <v>0</v>
      </c>
      <c r="AA977" s="77">
        <f>SUM(G977:Z977)</f>
        <v>0</v>
      </c>
      <c r="AB977" s="90" t="str">
        <f>IF(ABS(F977-AA977)&lt;0.01,"ok","err")</f>
        <v>ok</v>
      </c>
      <c r="AC977" s="77">
        <f t="shared" si="428"/>
        <v>0</v>
      </c>
    </row>
    <row r="978" spans="1:29" s="58" customFormat="1">
      <c r="F978" s="109"/>
      <c r="G978" s="109"/>
      <c r="H978" s="109"/>
      <c r="I978" s="109"/>
      <c r="J978" s="109"/>
      <c r="K978" s="109"/>
      <c r="L978" s="109"/>
      <c r="M978" s="109"/>
      <c r="N978" s="109"/>
      <c r="O978" s="109"/>
      <c r="P978" s="109"/>
      <c r="Q978" s="109"/>
      <c r="R978" s="109"/>
      <c r="S978" s="109"/>
      <c r="T978" s="109"/>
      <c r="U978" s="109"/>
      <c r="V978" s="109"/>
      <c r="W978" s="109"/>
      <c r="X978" s="109"/>
      <c r="Y978" s="109"/>
      <c r="Z978" s="109"/>
      <c r="AA978" s="77"/>
      <c r="AB978" s="90"/>
      <c r="AC978" s="77">
        <f t="shared" ref="AC978:AC1041" si="455">AA978-F978</f>
        <v>0</v>
      </c>
    </row>
    <row r="979" spans="1:29" s="58" customFormat="1">
      <c r="A979" s="58" t="s">
        <v>711</v>
      </c>
      <c r="F979" s="109">
        <f>(F964+F965+F966)*$E$935</f>
        <v>-1448963.5125</v>
      </c>
      <c r="G979" s="109">
        <f t="shared" ref="G979:U979" si="456">(G964+G965+G966)*$E$935</f>
        <v>0</v>
      </c>
      <c r="H979" s="109">
        <f t="shared" si="456"/>
        <v>0</v>
      </c>
      <c r="I979" s="109">
        <f t="shared" si="456"/>
        <v>-1448963.5125</v>
      </c>
      <c r="J979" s="109">
        <f t="shared" si="456"/>
        <v>0</v>
      </c>
      <c r="K979" s="109">
        <f t="shared" si="456"/>
        <v>0</v>
      </c>
      <c r="L979" s="109">
        <f t="shared" si="456"/>
        <v>0</v>
      </c>
      <c r="M979" s="109">
        <f t="shared" si="456"/>
        <v>0</v>
      </c>
      <c r="N979" s="109">
        <f t="shared" si="456"/>
        <v>0</v>
      </c>
      <c r="O979" s="109">
        <f t="shared" si="456"/>
        <v>0</v>
      </c>
      <c r="P979" s="109">
        <f t="shared" si="456"/>
        <v>0</v>
      </c>
      <c r="Q979" s="109">
        <f t="shared" si="456"/>
        <v>0</v>
      </c>
      <c r="R979" s="109">
        <f t="shared" si="456"/>
        <v>0</v>
      </c>
      <c r="S979" s="109">
        <f t="shared" si="456"/>
        <v>0</v>
      </c>
      <c r="T979" s="109">
        <f t="shared" si="456"/>
        <v>0</v>
      </c>
      <c r="U979" s="109">
        <f t="shared" si="456"/>
        <v>0</v>
      </c>
      <c r="V979" s="109">
        <f>(V964+V966)*0.407634</f>
        <v>0</v>
      </c>
      <c r="W979" s="109">
        <f>(W964+W966)*0.407634</f>
        <v>0</v>
      </c>
      <c r="X979" s="109">
        <f>(X964+X966)*0.407634</f>
        <v>0</v>
      </c>
      <c r="Y979" s="109">
        <f>(Y964+Y966)*0.407634</f>
        <v>0</v>
      </c>
      <c r="Z979" s="109">
        <f>(Z964+Z966)*0.407634</f>
        <v>0</v>
      </c>
      <c r="AA979" s="77">
        <f>ROUND(SUM(G979:Z979),2)</f>
        <v>-1448963.51</v>
      </c>
      <c r="AB979" s="90" t="str">
        <f>IF(ABS(F979-AA979)&lt;0.01,"ok","err")</f>
        <v>ok</v>
      </c>
      <c r="AC979" s="77">
        <f t="shared" si="455"/>
        <v>2.4999999441206455E-3</v>
      </c>
    </row>
    <row r="980" spans="1:29" s="58" customFormat="1">
      <c r="A980" s="66"/>
      <c r="F980" s="76"/>
      <c r="G980" s="73"/>
      <c r="H980" s="73"/>
      <c r="I980" s="73"/>
      <c r="J980" s="73"/>
      <c r="K980" s="73"/>
      <c r="L980" s="73"/>
      <c r="M980" s="73"/>
      <c r="N980" s="73"/>
      <c r="O980" s="73"/>
      <c r="P980" s="73"/>
      <c r="Q980" s="73"/>
      <c r="R980" s="73"/>
      <c r="S980" s="73"/>
      <c r="T980" s="73"/>
      <c r="U980" s="73"/>
      <c r="V980" s="73"/>
      <c r="W980" s="73"/>
      <c r="X980" s="73"/>
      <c r="Y980" s="73"/>
      <c r="Z980" s="73"/>
      <c r="AA980" s="77"/>
      <c r="AB980" s="90"/>
      <c r="AC980" s="77">
        <f t="shared" si="455"/>
        <v>0</v>
      </c>
    </row>
    <row r="981" spans="1:29" s="58" customFormat="1">
      <c r="A981" s="58" t="s">
        <v>137</v>
      </c>
      <c r="F981" s="77">
        <f t="shared" ref="F981:Z981" si="457">SUM(F973:F980)</f>
        <v>898639811.61019802</v>
      </c>
      <c r="G981" s="77">
        <f t="shared" si="457"/>
        <v>377993849.97013295</v>
      </c>
      <c r="H981" s="77">
        <f t="shared" si="457"/>
        <v>116921930.18156603</v>
      </c>
      <c r="I981" s="77">
        <f t="shared" si="457"/>
        <v>8952667.2964182608</v>
      </c>
      <c r="J981" s="77">
        <f t="shared" si="457"/>
        <v>10606685.160078177</v>
      </c>
      <c r="K981" s="77">
        <f t="shared" si="457"/>
        <v>122096096.35693023</v>
      </c>
      <c r="L981" s="77">
        <f t="shared" si="457"/>
        <v>0</v>
      </c>
      <c r="M981" s="77">
        <f t="shared" si="457"/>
        <v>0</v>
      </c>
      <c r="N981" s="77">
        <f t="shared" si="457"/>
        <v>111586138.39385916</v>
      </c>
      <c r="O981" s="77">
        <f>SUM(O973:O980)</f>
        <v>63170212.968198717</v>
      </c>
      <c r="P981" s="77">
        <f t="shared" si="457"/>
        <v>62906027.675131038</v>
      </c>
      <c r="Q981" s="77">
        <f t="shared" si="457"/>
        <v>6443949.3817670904</v>
      </c>
      <c r="R981" s="77">
        <f t="shared" si="457"/>
        <v>3303073.2522390699</v>
      </c>
      <c r="S981" s="77">
        <f t="shared" si="457"/>
        <v>14230895.037504589</v>
      </c>
      <c r="T981" s="77">
        <f t="shared" si="457"/>
        <v>188617.72608898327</v>
      </c>
      <c r="U981" s="77">
        <f t="shared" si="457"/>
        <v>239668.21028399715</v>
      </c>
      <c r="V981" s="77">
        <f t="shared" si="457"/>
        <v>0</v>
      </c>
      <c r="W981" s="77">
        <f t="shared" si="457"/>
        <v>0</v>
      </c>
      <c r="X981" s="77">
        <f t="shared" si="457"/>
        <v>0</v>
      </c>
      <c r="Y981" s="77">
        <f t="shared" si="457"/>
        <v>0</v>
      </c>
      <c r="Z981" s="77">
        <f t="shared" si="457"/>
        <v>0</v>
      </c>
      <c r="AA981" s="77">
        <f>ROUND(SUM(G981:Z981),2)</f>
        <v>898639811.61000001</v>
      </c>
      <c r="AB981" s="90" t="str">
        <f>IF(ABS(F981-AA981)&lt;0.01,"ok","err")</f>
        <v>ok</v>
      </c>
      <c r="AC981" s="77">
        <f t="shared" si="455"/>
        <v>-1.9800662994384766E-4</v>
      </c>
    </row>
    <row r="982" spans="1:29" s="58" customFormat="1">
      <c r="AC982" s="77">
        <f t="shared" si="455"/>
        <v>0</v>
      </c>
    </row>
    <row r="983" spans="1:29" s="58" customFormat="1">
      <c r="AC983" s="77">
        <f t="shared" si="455"/>
        <v>0</v>
      </c>
    </row>
    <row r="984" spans="1:29" s="58" customFormat="1" ht="15">
      <c r="A984" s="63" t="s">
        <v>894</v>
      </c>
      <c r="F984" s="77">
        <f t="shared" ref="F984:Z984" si="458">F968-F981</f>
        <v>114811840.85105085</v>
      </c>
      <c r="G984" s="77">
        <f t="shared" si="458"/>
        <v>25005007.651432931</v>
      </c>
      <c r="H984" s="77">
        <f t="shared" si="458"/>
        <v>24010629.961829185</v>
      </c>
      <c r="I984" s="77">
        <f t="shared" si="458"/>
        <v>1037209.9218994956</v>
      </c>
      <c r="J984" s="77">
        <f t="shared" si="458"/>
        <v>1528546.6070206556</v>
      </c>
      <c r="K984" s="77">
        <f t="shared" si="458"/>
        <v>23525510.482774496</v>
      </c>
      <c r="L984" s="77">
        <f t="shared" si="458"/>
        <v>0</v>
      </c>
      <c r="M984" s="77">
        <f t="shared" si="458"/>
        <v>0</v>
      </c>
      <c r="N984" s="77">
        <f t="shared" si="458"/>
        <v>12198496.906736597</v>
      </c>
      <c r="O984" s="77">
        <f t="shared" si="458"/>
        <v>16971393.814917758</v>
      </c>
      <c r="P984" s="77">
        <f t="shared" si="458"/>
        <v>5459336.6158008426</v>
      </c>
      <c r="Q984" s="77">
        <f t="shared" si="458"/>
        <v>314466.89812870696</v>
      </c>
      <c r="R984" s="77">
        <f t="shared" si="458"/>
        <v>206060.49348944565</v>
      </c>
      <c r="S984" s="77">
        <f t="shared" si="458"/>
        <v>4480265.0473265257</v>
      </c>
      <c r="T984" s="77">
        <f t="shared" si="458"/>
        <v>33333.175141961925</v>
      </c>
      <c r="U984" s="77">
        <f t="shared" si="458"/>
        <v>41583.274552129529</v>
      </c>
      <c r="V984" s="77">
        <f t="shared" si="458"/>
        <v>0</v>
      </c>
      <c r="W984" s="77">
        <f t="shared" si="458"/>
        <v>0</v>
      </c>
      <c r="X984" s="77">
        <f t="shared" si="458"/>
        <v>0</v>
      </c>
      <c r="Y984" s="77">
        <f t="shared" si="458"/>
        <v>0</v>
      </c>
      <c r="Z984" s="77">
        <f t="shared" si="458"/>
        <v>0</v>
      </c>
      <c r="AA984" s="77">
        <f>ROUND(SUM(G984:Z984),2)</f>
        <v>114811840.84999999</v>
      </c>
      <c r="AB984" s="90" t="str">
        <f>IF(ABS(F984-AA984)&lt;0.01,"ok","err")</f>
        <v>ok</v>
      </c>
      <c r="AC984" s="77">
        <f t="shared" si="455"/>
        <v>-1.0508596897125244E-3</v>
      </c>
    </row>
    <row r="985" spans="1:29" s="58" customFormat="1">
      <c r="AC985" s="77">
        <f t="shared" si="455"/>
        <v>0</v>
      </c>
    </row>
    <row r="986" spans="1:29" s="58" customFormat="1" ht="15">
      <c r="A986" s="63" t="s">
        <v>1102</v>
      </c>
      <c r="F986" s="77">
        <f>F911</f>
        <v>2380933927.241509</v>
      </c>
      <c r="G986" s="77">
        <f t="shared" ref="G986:Z986" si="459">G911</f>
        <v>1226288221.0077467</v>
      </c>
      <c r="H986" s="77">
        <f t="shared" si="459"/>
        <v>277706043.34476328</v>
      </c>
      <c r="I986" s="77">
        <f t="shared" si="459"/>
        <v>21483029.531490404</v>
      </c>
      <c r="J986" s="77">
        <f t="shared" si="459"/>
        <v>21749588.744172618</v>
      </c>
      <c r="K986" s="77">
        <f t="shared" si="459"/>
        <v>255041140.79102436</v>
      </c>
      <c r="L986" s="77">
        <f t="shared" si="459"/>
        <v>0</v>
      </c>
      <c r="M986" s="77">
        <f t="shared" si="459"/>
        <v>0</v>
      </c>
      <c r="N986" s="77">
        <f t="shared" si="459"/>
        <v>226471820.06975994</v>
      </c>
      <c r="O986" s="77">
        <f>O911</f>
        <v>142923704.12223688</v>
      </c>
      <c r="P986" s="77">
        <f t="shared" si="459"/>
        <v>113082421.76710908</v>
      </c>
      <c r="Q986" s="77">
        <f t="shared" si="459"/>
        <v>14438868.721853202</v>
      </c>
      <c r="R986" s="77">
        <f t="shared" si="459"/>
        <v>6627986.110083905</v>
      </c>
      <c r="S986" s="77">
        <f t="shared" si="459"/>
        <v>74530960.099954456</v>
      </c>
      <c r="T986" s="77">
        <f t="shared" si="459"/>
        <v>189910.70882540554</v>
      </c>
      <c r="U986" s="77">
        <f t="shared" si="459"/>
        <v>400232.22249015223</v>
      </c>
      <c r="V986" s="77">
        <f t="shared" si="459"/>
        <v>0</v>
      </c>
      <c r="W986" s="77">
        <f t="shared" si="459"/>
        <v>0</v>
      </c>
      <c r="X986" s="77">
        <f t="shared" si="459"/>
        <v>0</v>
      </c>
      <c r="Y986" s="77">
        <f t="shared" si="459"/>
        <v>0</v>
      </c>
      <c r="Z986" s="77">
        <f t="shared" si="459"/>
        <v>0</v>
      </c>
      <c r="AA986" s="77">
        <f>ROUND(SUM(G986:Z986),2)</f>
        <v>2380933927.2399998</v>
      </c>
      <c r="AB986" s="90" t="str">
        <f>IF(ABS(F986-AA986)&lt;0.01,"ok","err")</f>
        <v>ok</v>
      </c>
      <c r="AC986" s="77">
        <f t="shared" si="455"/>
        <v>-1.5091896057128906E-3</v>
      </c>
    </row>
    <row r="987" spans="1:29" s="58" customFormat="1" ht="15" thickBot="1">
      <c r="AC987" s="77">
        <f t="shared" si="455"/>
        <v>0</v>
      </c>
    </row>
    <row r="988" spans="1:29" s="58" customFormat="1" ht="15.75" thickBot="1">
      <c r="A988" s="195" t="s">
        <v>1120</v>
      </c>
      <c r="B988" s="144"/>
      <c r="C988" s="144"/>
      <c r="D988" s="144"/>
      <c r="E988" s="144"/>
      <c r="F988" s="145">
        <f t="shared" ref="F988:P988" si="460">F984/F986</f>
        <v>4.8221346899814652E-2</v>
      </c>
      <c r="G988" s="145">
        <f t="shared" si="460"/>
        <v>2.0390807987117548E-2</v>
      </c>
      <c r="H988" s="145">
        <f t="shared" si="460"/>
        <v>8.6460595789126377E-2</v>
      </c>
      <c r="I988" s="145">
        <f t="shared" si="460"/>
        <v>4.8280430857255273E-2</v>
      </c>
      <c r="J988" s="145">
        <f t="shared" si="460"/>
        <v>7.0279333784193973E-2</v>
      </c>
      <c r="K988" s="145">
        <f t="shared" si="460"/>
        <v>9.2242021855018411E-2</v>
      </c>
      <c r="L988" s="145" t="e">
        <f t="shared" si="460"/>
        <v>#DIV/0!</v>
      </c>
      <c r="M988" s="145" t="e">
        <f t="shared" si="460"/>
        <v>#DIV/0!</v>
      </c>
      <c r="N988" s="145">
        <f t="shared" si="460"/>
        <v>5.3863199858503824E-2</v>
      </c>
      <c r="O988" s="145">
        <f>O984/O986</f>
        <v>0.11874443024792311</v>
      </c>
      <c r="P988" s="145">
        <f t="shared" si="460"/>
        <v>4.8277499990619532E-2</v>
      </c>
      <c r="Q988" s="145">
        <f>Q984/Q986</f>
        <v>2.1779192275137308E-2</v>
      </c>
      <c r="R988" s="145">
        <f t="shared" ref="R988:Z988" si="461">R984/R986</f>
        <v>3.1089457652293886E-2</v>
      </c>
      <c r="S988" s="145">
        <f t="shared" si="461"/>
        <v>6.0112804683020091E-2</v>
      </c>
      <c r="T988" s="145">
        <f t="shared" si="461"/>
        <v>0.17552025026986123</v>
      </c>
      <c r="U988" s="145">
        <f t="shared" si="461"/>
        <v>0.10389786782635346</v>
      </c>
      <c r="V988" s="145" t="e">
        <f t="shared" si="461"/>
        <v>#DIV/0!</v>
      </c>
      <c r="W988" s="145" t="e">
        <f t="shared" si="461"/>
        <v>#DIV/0!</v>
      </c>
      <c r="X988" s="145" t="e">
        <f t="shared" si="461"/>
        <v>#DIV/0!</v>
      </c>
      <c r="Y988" s="145" t="e">
        <f t="shared" si="461"/>
        <v>#DIV/0!</v>
      </c>
      <c r="Z988" s="145" t="e">
        <f t="shared" si="461"/>
        <v>#DIV/0!</v>
      </c>
      <c r="AA988" s="133"/>
      <c r="AB988" s="133"/>
      <c r="AC988" s="77">
        <f t="shared" si="455"/>
        <v>-4.8221346899814652E-2</v>
      </c>
    </row>
    <row r="989" spans="1:29" s="58" customFormat="1" ht="15">
      <c r="A989" s="63"/>
      <c r="B989" s="63"/>
      <c r="F989" s="146"/>
      <c r="G989" s="146"/>
      <c r="H989" s="146"/>
      <c r="I989" s="146"/>
      <c r="J989" s="146"/>
      <c r="K989" s="146"/>
      <c r="L989" s="146"/>
      <c r="M989" s="146"/>
      <c r="N989" s="146"/>
      <c r="O989" s="146"/>
      <c r="P989" s="146"/>
      <c r="Q989" s="146"/>
      <c r="R989" s="146"/>
      <c r="S989" s="146"/>
      <c r="T989" s="146"/>
      <c r="U989" s="146"/>
      <c r="V989" s="146"/>
      <c r="W989" s="146"/>
      <c r="X989" s="146"/>
      <c r="Y989" s="146"/>
      <c r="Z989" s="146"/>
      <c r="AC989" s="77">
        <f t="shared" si="455"/>
        <v>0</v>
      </c>
    </row>
    <row r="990" spans="1:29" s="58" customFormat="1">
      <c r="AC990" s="77">
        <f t="shared" si="455"/>
        <v>0</v>
      </c>
    </row>
    <row r="991" spans="1:29" s="58" customFormat="1">
      <c r="AC991" s="77">
        <f t="shared" si="455"/>
        <v>0</v>
      </c>
    </row>
    <row r="992" spans="1:29" s="58" customFormat="1" ht="15">
      <c r="A992" s="63" t="s">
        <v>133</v>
      </c>
      <c r="AC992" s="77">
        <f t="shared" si="455"/>
        <v>0</v>
      </c>
    </row>
    <row r="993" spans="1:29" s="58" customFormat="1">
      <c r="AC993" s="77">
        <f t="shared" si="455"/>
        <v>0</v>
      </c>
    </row>
    <row r="994" spans="1:29" s="58" customFormat="1" ht="15">
      <c r="A994" s="63" t="s">
        <v>1121</v>
      </c>
      <c r="AC994" s="77">
        <f t="shared" si="455"/>
        <v>0</v>
      </c>
    </row>
    <row r="995" spans="1:29" s="58" customFormat="1">
      <c r="A995" s="58" t="s">
        <v>1122</v>
      </c>
      <c r="D995" s="58" t="s">
        <v>1091</v>
      </c>
      <c r="E995" s="58" t="s">
        <v>930</v>
      </c>
      <c r="F995" s="107">
        <v>1</v>
      </c>
      <c r="G995" s="107">
        <f t="shared" ref="G995:Z995" si="462">IF(VLOOKUP($E995,$D$6:$AN$1131,3,)=0,0,(VLOOKUP($E995,$D$6:$AN$1131,G$2,)/VLOOKUP($E995,$D$6:$AN$1131,3,))*$F995)</f>
        <v>0.36177803168986861</v>
      </c>
      <c r="H995" s="107">
        <f t="shared" si="462"/>
        <v>0.11756490848167744</v>
      </c>
      <c r="I995" s="107">
        <f t="shared" si="462"/>
        <v>1.1072686989637422E-2</v>
      </c>
      <c r="J995" s="107">
        <f t="shared" si="462"/>
        <v>1.4002177535100569E-2</v>
      </c>
      <c r="K995" s="107">
        <f t="shared" si="462"/>
        <v>0.15163104213533674</v>
      </c>
      <c r="L995" s="107">
        <f t="shared" si="462"/>
        <v>0</v>
      </c>
      <c r="M995" s="107">
        <f t="shared" si="462"/>
        <v>0</v>
      </c>
      <c r="N995" s="107">
        <f t="shared" si="462"/>
        <v>0.15660029232902192</v>
      </c>
      <c r="O995" s="107">
        <f t="shared" si="462"/>
        <v>6.8404635371089179E-2</v>
      </c>
      <c r="P995" s="107">
        <f t="shared" si="462"/>
        <v>9.5357587036196872E-2</v>
      </c>
      <c r="Q995" s="107">
        <f t="shared" si="462"/>
        <v>9.3073843413242867E-3</v>
      </c>
      <c r="R995" s="107">
        <f t="shared" si="462"/>
        <v>4.9170564448175174E-3</v>
      </c>
      <c r="S995" s="107">
        <f t="shared" si="462"/>
        <v>8.8080331239970347E-3</v>
      </c>
      <c r="T995" s="107">
        <f t="shared" si="462"/>
        <v>2.8711184968096344E-4</v>
      </c>
      <c r="U995" s="107">
        <f t="shared" si="462"/>
        <v>2.6905267225138226E-4</v>
      </c>
      <c r="V995" s="107">
        <f t="shared" si="462"/>
        <v>0</v>
      </c>
      <c r="W995" s="107">
        <f t="shared" si="462"/>
        <v>0</v>
      </c>
      <c r="X995" s="76">
        <f t="shared" si="462"/>
        <v>0</v>
      </c>
      <c r="Y995" s="76">
        <f t="shared" si="462"/>
        <v>0</v>
      </c>
      <c r="Z995" s="76">
        <f t="shared" si="462"/>
        <v>0</v>
      </c>
      <c r="AA995" s="107">
        <f>SUM(G995:Z995)</f>
        <v>1</v>
      </c>
      <c r="AB995" s="90" t="str">
        <f>IF(ABS(F995-AA995)&lt;0.01,"ok","err")</f>
        <v>ok</v>
      </c>
      <c r="AC995" s="77">
        <f t="shared" si="455"/>
        <v>0</v>
      </c>
    </row>
    <row r="996" spans="1:29" s="58" customFormat="1">
      <c r="AC996" s="77">
        <f t="shared" si="455"/>
        <v>0</v>
      </c>
    </row>
    <row r="997" spans="1:29" s="58" customFormat="1" ht="15">
      <c r="A997" s="63" t="s">
        <v>1123</v>
      </c>
      <c r="AC997" s="77">
        <f t="shared" si="455"/>
        <v>0</v>
      </c>
    </row>
    <row r="998" spans="1:29" s="58" customFormat="1">
      <c r="A998" s="58" t="s">
        <v>1124</v>
      </c>
      <c r="D998" s="58" t="s">
        <v>1094</v>
      </c>
      <c r="E998" s="58" t="s">
        <v>698</v>
      </c>
      <c r="F998" s="78">
        <v>1</v>
      </c>
      <c r="G998" s="80">
        <f t="shared" ref="G998:Z998" si="463">IF(VLOOKUP($E998,$D$6:$AN$1131,3,)=0,0,(VLOOKUP($E998,$D$6:$AN$1131,G$2,)/VLOOKUP($E998,$D$6:$AN$1131,3,))*$F998)</f>
        <v>0.86211323577133958</v>
      </c>
      <c r="H998" s="80">
        <f t="shared" si="463"/>
        <v>0.10710913104335856</v>
      </c>
      <c r="I998" s="80">
        <f t="shared" si="463"/>
        <v>2.8649567513863402E-4</v>
      </c>
      <c r="J998" s="80">
        <f t="shared" si="463"/>
        <v>1.7047676537174916E-4</v>
      </c>
      <c r="K998" s="80">
        <f t="shared" si="463"/>
        <v>6.409847453549355E-3</v>
      </c>
      <c r="L998" s="80">
        <f t="shared" si="463"/>
        <v>0</v>
      </c>
      <c r="M998" s="80">
        <f t="shared" si="463"/>
        <v>0</v>
      </c>
      <c r="N998" s="80">
        <f t="shared" si="463"/>
        <v>2.4979581592666025E-4</v>
      </c>
      <c r="O998" s="80">
        <f t="shared" si="463"/>
        <v>6.4402333584883016E-4</v>
      </c>
      <c r="P998" s="80">
        <f t="shared" si="463"/>
        <v>0</v>
      </c>
      <c r="Q998" s="80">
        <f t="shared" si="463"/>
        <v>2.367732852385405E-6</v>
      </c>
      <c r="R998" s="80">
        <f t="shared" si="463"/>
        <v>2.367732852385405E-6</v>
      </c>
      <c r="S998" s="80">
        <f t="shared" si="463"/>
        <v>2.2730761545755974E-2</v>
      </c>
      <c r="T998" s="80">
        <f t="shared" si="463"/>
        <v>4.3408435627065753E-5</v>
      </c>
      <c r="U998" s="80">
        <f t="shared" si="463"/>
        <v>2.3808869237875463E-4</v>
      </c>
      <c r="V998" s="80">
        <f t="shared" si="463"/>
        <v>0</v>
      </c>
      <c r="W998" s="80">
        <f t="shared" si="463"/>
        <v>0</v>
      </c>
      <c r="X998" s="76">
        <f t="shared" si="463"/>
        <v>0</v>
      </c>
      <c r="Y998" s="76">
        <f t="shared" si="463"/>
        <v>0</v>
      </c>
      <c r="Z998" s="76">
        <f t="shared" si="463"/>
        <v>0</v>
      </c>
      <c r="AA998" s="80">
        <f t="shared" ref="AA998:AA1003" si="464">SUM(G998:Z998)</f>
        <v>0.99999999999999978</v>
      </c>
      <c r="AB998" s="90" t="str">
        <f t="shared" ref="AB998:AB1003" si="465">IF(ABS(F998-AA998)&lt;0.01,"ok","err")</f>
        <v>ok</v>
      </c>
      <c r="AC998" s="77">
        <f t="shared" si="455"/>
        <v>0</v>
      </c>
    </row>
    <row r="999" spans="1:29" s="58" customFormat="1">
      <c r="A999" s="58" t="s">
        <v>193</v>
      </c>
      <c r="D999" s="58" t="s">
        <v>1095</v>
      </c>
      <c r="F999" s="78">
        <v>1</v>
      </c>
      <c r="G999" s="80">
        <f>Services!F10</f>
        <v>0.76891456391287472</v>
      </c>
      <c r="H999" s="80">
        <f>Services!F12</f>
        <v>0.19351139208685805</v>
      </c>
      <c r="I999" s="80">
        <f>Services!F14</f>
        <v>1.0715715321614932E-3</v>
      </c>
      <c r="J999" s="80">
        <f>Services!F16</f>
        <v>0</v>
      </c>
      <c r="K999" s="80">
        <f>Services!F18</f>
        <v>3.2360716808175809E-2</v>
      </c>
      <c r="L999" s="80">
        <v>0</v>
      </c>
      <c r="M999" s="80"/>
      <c r="N999" s="80">
        <f>Services!F20</f>
        <v>0</v>
      </c>
      <c r="O999" s="80">
        <f>Services!F22</f>
        <v>4.1417556599299618E-3</v>
      </c>
      <c r="P999" s="80">
        <f>Services!F24</f>
        <v>0</v>
      </c>
      <c r="Q999" s="80">
        <f>Services!F26</f>
        <v>0</v>
      </c>
      <c r="R999" s="80">
        <f>Services!F28</f>
        <v>0</v>
      </c>
      <c r="S999" s="80">
        <f>Services!F30</f>
        <v>0</v>
      </c>
      <c r="T999" s="80">
        <f>Services!F32</f>
        <v>0</v>
      </c>
      <c r="U999" s="80">
        <f>Services!$F$34</f>
        <v>0</v>
      </c>
      <c r="V999" s="80">
        <v>0</v>
      </c>
      <c r="W999" s="80">
        <v>0</v>
      </c>
      <c r="X999" s="80">
        <v>0</v>
      </c>
      <c r="Y999" s="80">
        <v>0</v>
      </c>
      <c r="Z999" s="80">
        <v>0</v>
      </c>
      <c r="AA999" s="80">
        <f t="shared" si="464"/>
        <v>1</v>
      </c>
      <c r="AB999" s="90" t="str">
        <f t="shared" si="465"/>
        <v>ok</v>
      </c>
      <c r="AC999" s="77">
        <f t="shared" si="455"/>
        <v>0</v>
      </c>
    </row>
    <row r="1000" spans="1:29" s="58" customFormat="1">
      <c r="A1000" s="58" t="s">
        <v>1125</v>
      </c>
      <c r="D1000" s="58" t="s">
        <v>1096</v>
      </c>
      <c r="F1000" s="78">
        <v>1</v>
      </c>
      <c r="G1000" s="80">
        <f>Meters!$F$10</f>
        <v>0.69990605289701524</v>
      </c>
      <c r="H1000" s="80">
        <f>Meters!$F$12</f>
        <v>0.2057763970167199</v>
      </c>
      <c r="I1000" s="80">
        <f>Meters!$F$14</f>
        <v>2.3976789580569639E-3</v>
      </c>
      <c r="J1000" s="80">
        <f>Meters!$F$16</f>
        <v>8.0105399610381784E-3</v>
      </c>
      <c r="K1000" s="80">
        <f>Meters!$F$18</f>
        <v>5.3062523661474965E-2</v>
      </c>
      <c r="L1000" s="80">
        <v>0</v>
      </c>
      <c r="M1000" s="80">
        <v>0</v>
      </c>
      <c r="N1000" s="80">
        <f>Meters!$F$20</f>
        <v>1.2543745082920331E-2</v>
      </c>
      <c r="O1000" s="80">
        <f>Meters!$F$22</f>
        <v>5.7471772383454068E-3</v>
      </c>
      <c r="P1000" s="80">
        <f>Meters!$F$24</f>
        <v>1.0261289776044465E-2</v>
      </c>
      <c r="Q1000" s="80">
        <f>Meters!$F$26</f>
        <v>1.1889805765801261E-4</v>
      </c>
      <c r="R1000" s="80">
        <f>Meters!$F$28</f>
        <v>1.1889805765801261E-4</v>
      </c>
      <c r="S1000" s="80">
        <f>Meters!$F$30</f>
        <v>0</v>
      </c>
      <c r="T1000" s="80">
        <f>Meters!$F$32</f>
        <v>3.1716998444516179E-4</v>
      </c>
      <c r="U1000" s="80">
        <f>Meters!$F$34</f>
        <v>1.7396293086234633E-3</v>
      </c>
      <c r="V1000" s="80">
        <v>0</v>
      </c>
      <c r="W1000" s="80">
        <v>0</v>
      </c>
      <c r="X1000" s="80">
        <v>0</v>
      </c>
      <c r="Y1000" s="80">
        <v>0</v>
      </c>
      <c r="Z1000" s="80">
        <v>0</v>
      </c>
      <c r="AA1000" s="80">
        <f>SUM(G1000:Z1000)</f>
        <v>1</v>
      </c>
      <c r="AB1000" s="90" t="str">
        <f t="shared" si="465"/>
        <v>ok</v>
      </c>
      <c r="AC1000" s="77">
        <f t="shared" si="455"/>
        <v>0</v>
      </c>
    </row>
    <row r="1001" spans="1:29" s="58" customFormat="1">
      <c r="A1001" s="58" t="s">
        <v>1126</v>
      </c>
      <c r="D1001" s="58" t="s">
        <v>1097</v>
      </c>
      <c r="E1001" s="58" t="s">
        <v>132</v>
      </c>
      <c r="F1001" s="78">
        <v>1</v>
      </c>
      <c r="G1001" s="80">
        <f t="shared" ref="G1001:R1003" si="466">IF(VLOOKUP($E1001,$D$6:$AN$1131,3,)=0,0,(VLOOKUP($E1001,$D$6:$AN$1131,G$2,)/VLOOKUP($E1001,$D$6:$AN$1131,3,))*$F1001)</f>
        <v>0</v>
      </c>
      <c r="H1001" s="80">
        <f t="shared" si="466"/>
        <v>0</v>
      </c>
      <c r="I1001" s="80">
        <f t="shared" si="466"/>
        <v>0</v>
      </c>
      <c r="J1001" s="80">
        <f t="shared" si="466"/>
        <v>0</v>
      </c>
      <c r="K1001" s="80">
        <f t="shared" si="466"/>
        <v>0</v>
      </c>
      <c r="L1001" s="80">
        <f t="shared" si="466"/>
        <v>0</v>
      </c>
      <c r="M1001" s="80">
        <f t="shared" si="466"/>
        <v>0</v>
      </c>
      <c r="N1001" s="80">
        <f t="shared" si="466"/>
        <v>0</v>
      </c>
      <c r="O1001" s="80">
        <f t="shared" si="466"/>
        <v>0</v>
      </c>
      <c r="P1001" s="80">
        <f t="shared" si="466"/>
        <v>0</v>
      </c>
      <c r="Q1001" s="80">
        <f t="shared" si="466"/>
        <v>0</v>
      </c>
      <c r="R1001" s="80">
        <f t="shared" si="466"/>
        <v>0</v>
      </c>
      <c r="S1001" s="80">
        <v>1</v>
      </c>
      <c r="T1001" s="80">
        <v>0</v>
      </c>
      <c r="U1001" s="80">
        <v>0</v>
      </c>
      <c r="V1001" s="80">
        <f t="shared" ref="V1001:Z1003" si="467">IF(VLOOKUP($E1001,$D$6:$AN$1131,3,)=0,0,(VLOOKUP($E1001,$D$6:$AN$1131,V$2,)/VLOOKUP($E1001,$D$6:$AN$1131,3,))*$F1001)</f>
        <v>0</v>
      </c>
      <c r="W1001" s="80">
        <f t="shared" si="467"/>
        <v>0</v>
      </c>
      <c r="X1001" s="76">
        <f t="shared" si="467"/>
        <v>0</v>
      </c>
      <c r="Y1001" s="76">
        <f t="shared" si="467"/>
        <v>0</v>
      </c>
      <c r="Z1001" s="76">
        <f t="shared" si="467"/>
        <v>0</v>
      </c>
      <c r="AA1001" s="80">
        <f t="shared" si="464"/>
        <v>1</v>
      </c>
      <c r="AB1001" s="90" t="str">
        <f t="shared" si="465"/>
        <v>ok</v>
      </c>
      <c r="AC1001" s="77">
        <f t="shared" si="455"/>
        <v>0</v>
      </c>
    </row>
    <row r="1002" spans="1:29" s="58" customFormat="1">
      <c r="A1002" s="58" t="s">
        <v>1127</v>
      </c>
      <c r="D1002" s="58" t="s">
        <v>1098</v>
      </c>
      <c r="E1002" s="58" t="s">
        <v>156</v>
      </c>
      <c r="F1002" s="78">
        <v>1</v>
      </c>
      <c r="G1002" s="80">
        <f t="shared" si="466"/>
        <v>0.74512429283018111</v>
      </c>
      <c r="H1002" s="80">
        <f t="shared" si="466"/>
        <v>0.1851487999785352</v>
      </c>
      <c r="I1002" s="80">
        <f t="shared" si="466"/>
        <v>1.4018052477540136E-3</v>
      </c>
      <c r="J1002" s="80">
        <f t="shared" si="466"/>
        <v>7.3671516670283923E-4</v>
      </c>
      <c r="K1002" s="80">
        <f t="shared" si="466"/>
        <v>2.7700149196190314E-2</v>
      </c>
      <c r="L1002" s="80">
        <f t="shared" si="466"/>
        <v>0</v>
      </c>
      <c r="M1002" s="80">
        <f t="shared" si="466"/>
        <v>0</v>
      </c>
      <c r="N1002" s="80">
        <f t="shared" si="466"/>
        <v>5.3974618116076067E-3</v>
      </c>
      <c r="O1002" s="80">
        <f t="shared" si="466"/>
        <v>1.3915730926609185E-2</v>
      </c>
      <c r="P1002" s="80">
        <f t="shared" si="466"/>
        <v>6.6509008105117425E-4</v>
      </c>
      <c r="Q1002" s="80">
        <f t="shared" si="466"/>
        <v>1.0232155093094989E-5</v>
      </c>
      <c r="R1002" s="80">
        <f t="shared" si="466"/>
        <v>1.0232155093094989E-5</v>
      </c>
      <c r="S1002" s="80">
        <f t="shared" ref="S1002:U1003" si="468">IF(VLOOKUP($E1002,$D$6:$AN$1131,3,)=0,0,(VLOOKUP($E1002,$D$6:$AN$1131,S$2,)/VLOOKUP($E1002,$D$6:$AN$1131,3,))*$F1002)</f>
        <v>1.9646192541190956E-2</v>
      </c>
      <c r="T1002" s="80">
        <f t="shared" si="468"/>
        <v>3.7517902008014959E-5</v>
      </c>
      <c r="U1002" s="80">
        <f t="shared" si="468"/>
        <v>2.0578000798335475E-4</v>
      </c>
      <c r="V1002" s="80">
        <f t="shared" si="467"/>
        <v>0</v>
      </c>
      <c r="W1002" s="80">
        <f t="shared" si="467"/>
        <v>0</v>
      </c>
      <c r="X1002" s="76">
        <f t="shared" si="467"/>
        <v>0</v>
      </c>
      <c r="Y1002" s="76">
        <f t="shared" si="467"/>
        <v>0</v>
      </c>
      <c r="Z1002" s="76">
        <f t="shared" si="467"/>
        <v>0</v>
      </c>
      <c r="AA1002" s="80">
        <f t="shared" si="464"/>
        <v>0.99999999999999989</v>
      </c>
      <c r="AB1002" s="90" t="str">
        <f t="shared" si="465"/>
        <v>ok</v>
      </c>
      <c r="AC1002" s="77">
        <f t="shared" si="455"/>
        <v>0</v>
      </c>
    </row>
    <row r="1003" spans="1:29" s="58" customFormat="1">
      <c r="A1003" s="58" t="s">
        <v>173</v>
      </c>
      <c r="D1003" s="58" t="s">
        <v>1099</v>
      </c>
      <c r="E1003" s="58" t="s">
        <v>157</v>
      </c>
      <c r="F1003" s="78">
        <v>1</v>
      </c>
      <c r="G1003" s="80">
        <f t="shared" si="466"/>
        <v>0.86208670028831513</v>
      </c>
      <c r="H1003" s="80">
        <f t="shared" si="466"/>
        <v>0.10710583426932631</v>
      </c>
      <c r="I1003" s="80">
        <f t="shared" si="466"/>
        <v>2.8648685692217614E-4</v>
      </c>
      <c r="J1003" s="80">
        <f t="shared" si="466"/>
        <v>1.7047151816856763E-4</v>
      </c>
      <c r="K1003" s="80">
        <f t="shared" si="466"/>
        <v>6.4096501611389904E-3</v>
      </c>
      <c r="L1003" s="80">
        <f t="shared" si="466"/>
        <v>0</v>
      </c>
      <c r="M1003" s="80">
        <f t="shared" si="466"/>
        <v>0</v>
      </c>
      <c r="N1003" s="80">
        <f t="shared" si="466"/>
        <v>2.4978812731644284E-4</v>
      </c>
      <c r="O1003" s="80">
        <f t="shared" si="466"/>
        <v>6.4400351308125552E-4</v>
      </c>
      <c r="P1003" s="80">
        <f t="shared" si="466"/>
        <v>3.0779579669324712E-5</v>
      </c>
      <c r="Q1003" s="80">
        <f t="shared" si="466"/>
        <v>2.3676599745634392E-6</v>
      </c>
      <c r="R1003" s="80">
        <f t="shared" si="466"/>
        <v>2.3676599745634392E-6</v>
      </c>
      <c r="S1003" s="80">
        <f t="shared" si="468"/>
        <v>2.2730061902470032E-2</v>
      </c>
      <c r="T1003" s="80">
        <f t="shared" si="468"/>
        <v>4.340709953366305E-5</v>
      </c>
      <c r="U1003" s="80">
        <f t="shared" si="468"/>
        <v>2.3808136410887918E-4</v>
      </c>
      <c r="V1003" s="80">
        <f t="shared" si="467"/>
        <v>0</v>
      </c>
      <c r="W1003" s="80">
        <f t="shared" si="467"/>
        <v>0</v>
      </c>
      <c r="X1003" s="76">
        <f t="shared" si="467"/>
        <v>0</v>
      </c>
      <c r="Y1003" s="76">
        <f t="shared" si="467"/>
        <v>0</v>
      </c>
      <c r="Z1003" s="76">
        <f t="shared" si="467"/>
        <v>0</v>
      </c>
      <c r="AA1003" s="80">
        <f t="shared" si="464"/>
        <v>0.99999999999999989</v>
      </c>
      <c r="AB1003" s="90" t="str">
        <f t="shared" si="465"/>
        <v>ok</v>
      </c>
      <c r="AC1003" s="77">
        <f t="shared" si="455"/>
        <v>0</v>
      </c>
    </row>
    <row r="1004" spans="1:29" s="58" customFormat="1">
      <c r="AC1004" s="77">
        <f t="shared" si="455"/>
        <v>0</v>
      </c>
    </row>
    <row r="1005" spans="1:29" s="58" customFormat="1">
      <c r="A1005" s="58" t="s">
        <v>1264</v>
      </c>
      <c r="D1005" s="58" t="s">
        <v>130</v>
      </c>
      <c r="F1005" s="76">
        <v>965204065.29999995</v>
      </c>
      <c r="G1005" s="76">
        <f>'Billing Det'!$F$8</f>
        <v>379200073</v>
      </c>
      <c r="H1005" s="76">
        <f>'Billing Det'!$F10</f>
        <v>135825835</v>
      </c>
      <c r="I1005" s="76">
        <f>'Billing Det'!$F12</f>
        <v>13204868</v>
      </c>
      <c r="J1005" s="76">
        <f>'Billing Det'!$F$14</f>
        <v>11517853</v>
      </c>
      <c r="K1005" s="76">
        <f>'Billing Det'!$F$16</f>
        <v>138898739</v>
      </c>
      <c r="L1005" s="76">
        <v>0</v>
      </c>
      <c r="M1005" s="76">
        <v>0</v>
      </c>
      <c r="N1005" s="76">
        <f>'Billing Det'!$F$18</f>
        <v>116918595</v>
      </c>
      <c r="O1005" s="76">
        <f>'Billing Det'!$F$20</f>
        <v>77096842</v>
      </c>
      <c r="P1005" s="76">
        <f>'Billing Det'!$F$22</f>
        <v>64284636</v>
      </c>
      <c r="Q1005" s="76">
        <f>'Billing Det'!$F$24</f>
        <v>6341748</v>
      </c>
      <c r="R1005" s="76">
        <f>'Billing Det'!$F$26</f>
        <v>3292762</v>
      </c>
      <c r="S1005" s="76">
        <f>'Billing Det'!$F$28</f>
        <v>18141167.300000001</v>
      </c>
      <c r="T1005" s="76">
        <f>'Billing Det'!$F$30</f>
        <v>210819</v>
      </c>
      <c r="U1005" s="76">
        <f>'Billing Det'!$F$32</f>
        <v>270128</v>
      </c>
      <c r="V1005" s="76">
        <v>0</v>
      </c>
      <c r="W1005" s="76">
        <v>0</v>
      </c>
      <c r="X1005" s="76">
        <v>0</v>
      </c>
      <c r="Y1005" s="76">
        <v>0</v>
      </c>
      <c r="Z1005" s="76">
        <v>0</v>
      </c>
      <c r="AA1005" s="76">
        <f>SUM(G1005:Z1005)</f>
        <v>965204065.29999995</v>
      </c>
      <c r="AB1005" s="90" t="str">
        <f>IF(ABS(F1005-AA1005)&lt;0.01,"ok","err")</f>
        <v>ok</v>
      </c>
      <c r="AC1005" s="77">
        <f t="shared" si="455"/>
        <v>0</v>
      </c>
    </row>
    <row r="1006" spans="1:29" s="58" customFormat="1">
      <c r="A1006" s="58" t="s">
        <v>930</v>
      </c>
      <c r="F1006" s="76">
        <v>11646473901.123848</v>
      </c>
      <c r="G1006" s="76">
        <f>'Billing Det'!C8</f>
        <v>4180088831</v>
      </c>
      <c r="H1006" s="76">
        <f>'Billing Det'!$C10</f>
        <v>1358379221</v>
      </c>
      <c r="I1006" s="76">
        <f>'Billing Det'!$C12</f>
        <v>127937053</v>
      </c>
      <c r="J1006" s="76">
        <f>'Billing Det'!C14</f>
        <v>165297553</v>
      </c>
      <c r="K1006" s="76">
        <f>'Billing Det'!C16</f>
        <v>1751989259</v>
      </c>
      <c r="L1006" s="76">
        <v>0</v>
      </c>
      <c r="M1006" s="76">
        <v>0</v>
      </c>
      <c r="N1006" s="76">
        <f>'Billing Det'!C18</f>
        <v>1848687110</v>
      </c>
      <c r="O1006" s="76">
        <f>'Billing Det'!C20</f>
        <v>790367096</v>
      </c>
      <c r="P1006" s="76">
        <f>'Billing Det'!C22</f>
        <v>1147609709</v>
      </c>
      <c r="Q1006" s="76">
        <f>'Billing Det'!C24</f>
        <v>109874900</v>
      </c>
      <c r="R1006" s="76">
        <f>'Billing Det'!C26</f>
        <v>58046500</v>
      </c>
      <c r="S1006" s="76">
        <f>'Billing Det'!C28</f>
        <v>101770582.1238485</v>
      </c>
      <c r="T1006" s="76">
        <f>'Billing Det'!C30</f>
        <v>3317374</v>
      </c>
      <c r="U1006" s="76">
        <f>'Billing Det'!C32</f>
        <v>3108713</v>
      </c>
      <c r="V1006" s="76">
        <v>0</v>
      </c>
      <c r="W1006" s="76">
        <v>0</v>
      </c>
      <c r="X1006" s="76">
        <v>0</v>
      </c>
      <c r="Y1006" s="76">
        <v>0</v>
      </c>
      <c r="Z1006" s="76">
        <v>0</v>
      </c>
      <c r="AA1006" s="76">
        <f t="shared" ref="AA1006:AA1016" si="469">SUM(G1006:Z1006)</f>
        <v>11646473901.123848</v>
      </c>
      <c r="AB1006" s="90" t="str">
        <f>IF(ABS(F1006-AA1006)&lt;0.01,"ok","err")</f>
        <v>ok</v>
      </c>
      <c r="AC1006" s="77">
        <f t="shared" si="455"/>
        <v>0</v>
      </c>
    </row>
    <row r="1007" spans="1:29" s="58" customFormat="1">
      <c r="A1007" s="58" t="s">
        <v>709</v>
      </c>
      <c r="D1007" s="58" t="s">
        <v>930</v>
      </c>
      <c r="F1007" s="76">
        <v>12308166695.031103</v>
      </c>
      <c r="G1007" s="76">
        <f>G1006/0.93875</f>
        <v>4452824320.6391478</v>
      </c>
      <c r="H1007" s="76">
        <f>H1006/0.93875</f>
        <v>1447008491.078562</v>
      </c>
      <c r="I1007" s="76">
        <f>I1006/0.93875</f>
        <v>136284477.23035952</v>
      </c>
      <c r="J1007" s="76">
        <f>J1006/0.95913</f>
        <v>172341135.19543752</v>
      </c>
      <c r="K1007" s="76">
        <f>K1006/0.93875</f>
        <v>1866300142.7430093</v>
      </c>
      <c r="L1007" s="76">
        <f>L1006/0.95913</f>
        <v>0</v>
      </c>
      <c r="M1007" s="76">
        <f>M1006/(1-0.061646)</f>
        <v>0</v>
      </c>
      <c r="N1007" s="76">
        <f>N1006/0.95913</f>
        <v>1927462502.4762022</v>
      </c>
      <c r="O1007" s="76">
        <f>O1006/0.93875</f>
        <v>841935654.86018646</v>
      </c>
      <c r="P1007" s="76">
        <f>P1006/0.97779</f>
        <v>1173677076.8774481</v>
      </c>
      <c r="Q1007" s="76">
        <f>Q1006/0.95913</f>
        <v>114556837.96774159</v>
      </c>
      <c r="R1007" s="76">
        <f>R1006/0.95913</f>
        <v>60519950.371691011</v>
      </c>
      <c r="S1007" s="76">
        <f>S1006/0.93875</f>
        <v>108410739.94551106</v>
      </c>
      <c r="T1007" s="76">
        <f>T1006/0.93875</f>
        <v>3533820.5059920107</v>
      </c>
      <c r="U1007" s="76">
        <f>U1006/0.93875</f>
        <v>3311545.1398135819</v>
      </c>
      <c r="V1007" s="76">
        <f>V1006/(1-0.041817)</f>
        <v>0</v>
      </c>
      <c r="W1007" s="76">
        <f>W1006/(1-0.061646)</f>
        <v>0</v>
      </c>
      <c r="X1007" s="76">
        <v>0</v>
      </c>
      <c r="Y1007" s="76">
        <v>0</v>
      </c>
      <c r="Z1007" s="76">
        <v>0</v>
      </c>
      <c r="AA1007" s="76">
        <f>SUM(G1007:Z1007)</f>
        <v>12308166695.031103</v>
      </c>
      <c r="AB1007" s="90" t="str">
        <f>IF(ABS(F1007-AA1007)&lt;0.01,"ok","err")</f>
        <v>ok</v>
      </c>
      <c r="AC1007" s="77">
        <f t="shared" si="455"/>
        <v>0</v>
      </c>
    </row>
    <row r="1008" spans="1:29" s="58" customFormat="1">
      <c r="F1008" s="76"/>
      <c r="G1008" s="76"/>
      <c r="H1008" s="76"/>
      <c r="I1008" s="76"/>
      <c r="J1008" s="76"/>
      <c r="K1008" s="76"/>
      <c r="L1008" s="76"/>
      <c r="M1008" s="76"/>
      <c r="N1008" s="76"/>
      <c r="O1008" s="107"/>
      <c r="P1008" s="107"/>
      <c r="Q1008" s="76"/>
      <c r="R1008" s="76"/>
      <c r="S1008" s="76"/>
      <c r="T1008" s="76"/>
      <c r="U1008" s="76"/>
      <c r="V1008" s="76"/>
      <c r="W1008" s="76"/>
      <c r="X1008" s="76"/>
      <c r="Y1008" s="76"/>
      <c r="Z1008" s="76"/>
      <c r="AA1008" s="76"/>
      <c r="AB1008" s="90"/>
      <c r="AC1008" s="77">
        <f t="shared" si="455"/>
        <v>0</v>
      </c>
    </row>
    <row r="1009" spans="1:29" s="58" customFormat="1" ht="15">
      <c r="A1009" s="63" t="s">
        <v>888</v>
      </c>
      <c r="F1009" s="76"/>
      <c r="G1009" s="76"/>
      <c r="H1009" s="76"/>
      <c r="I1009" s="76"/>
      <c r="J1009" s="76"/>
      <c r="K1009" s="76"/>
      <c r="L1009" s="76"/>
      <c r="M1009" s="76"/>
      <c r="N1009" s="76"/>
      <c r="O1009" s="76"/>
      <c r="P1009" s="76"/>
      <c r="Q1009" s="76"/>
      <c r="R1009" s="76"/>
      <c r="S1009" s="76"/>
      <c r="T1009" s="76"/>
      <c r="U1009" s="76"/>
      <c r="V1009" s="76"/>
      <c r="W1009" s="76"/>
      <c r="X1009" s="76"/>
      <c r="Y1009" s="76"/>
      <c r="Z1009" s="76"/>
      <c r="AA1009" s="76"/>
      <c r="AB1009" s="90"/>
      <c r="AC1009" s="77">
        <f t="shared" si="455"/>
        <v>0</v>
      </c>
    </row>
    <row r="1010" spans="1:29" s="58" customFormat="1">
      <c r="A1010" s="58" t="s">
        <v>127</v>
      </c>
      <c r="F1010" s="76">
        <v>6001330</v>
      </c>
      <c r="G1010" s="76">
        <f>'Billing Det'!B8*12</f>
        <v>4369310</v>
      </c>
      <c r="H1010" s="76">
        <f>('Billing Det'!B10*12)</f>
        <v>542844</v>
      </c>
      <c r="I1010" s="76">
        <f>('Billing Det'!B12*12)</f>
        <v>1452</v>
      </c>
      <c r="J1010" s="76">
        <f>'Billing Det'!B14*12</f>
        <v>864</v>
      </c>
      <c r="K1010" s="76">
        <f>'Billing Det'!B16*12</f>
        <v>32486</v>
      </c>
      <c r="L1010" s="76">
        <v>0</v>
      </c>
      <c r="M1010" s="76">
        <v>0</v>
      </c>
      <c r="N1010" s="76">
        <f>('Billing Det'!B18)*12</f>
        <v>1266</v>
      </c>
      <c r="O1010" s="76">
        <f>'Billing Det'!B20*12</f>
        <v>3264</v>
      </c>
      <c r="P1010" s="76">
        <f>'Billing Det'!B22*12</f>
        <v>156</v>
      </c>
      <c r="Q1010" s="76">
        <f>'Billing Det'!B24*12</f>
        <v>12</v>
      </c>
      <c r="R1010" s="76">
        <f>'Billing Det'!B26*12</f>
        <v>12</v>
      </c>
      <c r="S1010" s="76">
        <f>'Billing Det'!B28*12</f>
        <v>1036824</v>
      </c>
      <c r="T1010" s="76">
        <f>'Billing Det'!B30*12</f>
        <v>1980</v>
      </c>
      <c r="U1010" s="76">
        <f>'Billing Det'!B32*12</f>
        <v>10860</v>
      </c>
      <c r="V1010" s="76">
        <v>0</v>
      </c>
      <c r="W1010" s="76">
        <v>0</v>
      </c>
      <c r="X1010" s="76">
        <v>0</v>
      </c>
      <c r="Y1010" s="76">
        <v>0</v>
      </c>
      <c r="Z1010" s="76">
        <v>0</v>
      </c>
      <c r="AA1010" s="76">
        <f t="shared" si="469"/>
        <v>6001330</v>
      </c>
      <c r="AB1010" s="90" t="str">
        <f t="shared" ref="AB1010:AB1018" si="470">IF(ABS(F1010-AA1010)&lt;0.01,"ok","err")</f>
        <v>ok</v>
      </c>
      <c r="AC1010" s="77">
        <f t="shared" si="455"/>
        <v>0</v>
      </c>
    </row>
    <row r="1011" spans="1:29" s="58" customFormat="1">
      <c r="A1011" s="58" t="s">
        <v>128</v>
      </c>
      <c r="F1011" s="76">
        <v>500110.83333333337</v>
      </c>
      <c r="G1011" s="76">
        <f>G1010/12</f>
        <v>364109.16666666669</v>
      </c>
      <c r="H1011" s="76">
        <f t="shared" ref="H1011:P1011" si="471">H1010/12</f>
        <v>45237</v>
      </c>
      <c r="I1011" s="76">
        <f t="shared" si="471"/>
        <v>121</v>
      </c>
      <c r="J1011" s="76">
        <f t="shared" si="471"/>
        <v>72</v>
      </c>
      <c r="K1011" s="76">
        <f t="shared" si="471"/>
        <v>2707.1666666666665</v>
      </c>
      <c r="L1011" s="76">
        <f t="shared" si="471"/>
        <v>0</v>
      </c>
      <c r="M1011" s="76">
        <f t="shared" si="471"/>
        <v>0</v>
      </c>
      <c r="N1011" s="76">
        <f t="shared" si="471"/>
        <v>105.5</v>
      </c>
      <c r="O1011" s="76">
        <f>O1010/12</f>
        <v>272</v>
      </c>
      <c r="P1011" s="76">
        <f t="shared" si="471"/>
        <v>13</v>
      </c>
      <c r="Q1011" s="76">
        <f>Q1010/12</f>
        <v>1</v>
      </c>
      <c r="R1011" s="76">
        <f>R1010/12</f>
        <v>1</v>
      </c>
      <c r="S1011" s="76">
        <f>S1010/12</f>
        <v>86402</v>
      </c>
      <c r="T1011" s="76">
        <f>T1010/12</f>
        <v>165</v>
      </c>
      <c r="U1011" s="76">
        <f t="shared" ref="U1011:Z1011" si="472">U1010/12</f>
        <v>905</v>
      </c>
      <c r="V1011" s="76">
        <f t="shared" si="472"/>
        <v>0</v>
      </c>
      <c r="W1011" s="76">
        <f t="shared" si="472"/>
        <v>0</v>
      </c>
      <c r="X1011" s="76">
        <f t="shared" si="472"/>
        <v>0</v>
      </c>
      <c r="Y1011" s="76">
        <f t="shared" si="472"/>
        <v>0</v>
      </c>
      <c r="Z1011" s="76">
        <f t="shared" si="472"/>
        <v>0</v>
      </c>
      <c r="AA1011" s="76">
        <f t="shared" si="469"/>
        <v>500110.83333333337</v>
      </c>
      <c r="AB1011" s="90" t="str">
        <f t="shared" si="470"/>
        <v>ok</v>
      </c>
      <c r="AC1011" s="77">
        <f t="shared" si="455"/>
        <v>0</v>
      </c>
    </row>
    <row r="1012" spans="1:29" s="58" customFormat="1">
      <c r="A1012" s="58" t="s">
        <v>129</v>
      </c>
      <c r="F1012" s="76">
        <v>500110.83333333337</v>
      </c>
      <c r="G1012" s="109">
        <f>G1011</f>
        <v>364109.16666666669</v>
      </c>
      <c r="H1012" s="109">
        <f t="shared" ref="H1012:M1012" si="473">H1011</f>
        <v>45237</v>
      </c>
      <c r="I1012" s="109">
        <f t="shared" si="473"/>
        <v>121</v>
      </c>
      <c r="J1012" s="109">
        <f t="shared" si="473"/>
        <v>72</v>
      </c>
      <c r="K1012" s="109">
        <f t="shared" si="473"/>
        <v>2707.1666666666665</v>
      </c>
      <c r="L1012" s="109">
        <f t="shared" si="473"/>
        <v>0</v>
      </c>
      <c r="M1012" s="109">
        <f t="shared" si="473"/>
        <v>0</v>
      </c>
      <c r="N1012" s="109">
        <f t="shared" ref="N1012:T1012" si="474">N1011</f>
        <v>105.5</v>
      </c>
      <c r="O1012" s="109">
        <f>O1011</f>
        <v>272</v>
      </c>
      <c r="P1012" s="109">
        <f t="shared" si="474"/>
        <v>13</v>
      </c>
      <c r="Q1012" s="109">
        <f t="shared" si="474"/>
        <v>1</v>
      </c>
      <c r="R1012" s="109">
        <f t="shared" si="474"/>
        <v>1</v>
      </c>
      <c r="S1012" s="109">
        <f t="shared" si="474"/>
        <v>86402</v>
      </c>
      <c r="T1012" s="109">
        <f t="shared" si="474"/>
        <v>165</v>
      </c>
      <c r="U1012" s="109">
        <f t="shared" ref="U1012:Z1013" si="475">U1011</f>
        <v>905</v>
      </c>
      <c r="V1012" s="109">
        <f t="shared" si="475"/>
        <v>0</v>
      </c>
      <c r="W1012" s="109">
        <f t="shared" si="475"/>
        <v>0</v>
      </c>
      <c r="X1012" s="109">
        <f t="shared" si="475"/>
        <v>0</v>
      </c>
      <c r="Y1012" s="109">
        <f t="shared" si="475"/>
        <v>0</v>
      </c>
      <c r="Z1012" s="109">
        <f t="shared" si="475"/>
        <v>0</v>
      </c>
      <c r="AA1012" s="76">
        <f t="shared" si="469"/>
        <v>500110.83333333337</v>
      </c>
      <c r="AB1012" s="90" t="str">
        <f t="shared" si="470"/>
        <v>ok</v>
      </c>
      <c r="AC1012" s="77">
        <f t="shared" si="455"/>
        <v>0</v>
      </c>
    </row>
    <row r="1013" spans="1:29" s="58" customFormat="1">
      <c r="A1013" s="58" t="s">
        <v>1274</v>
      </c>
      <c r="D1013" s="58" t="s">
        <v>156</v>
      </c>
      <c r="F1013" s="76">
        <v>488655.61111111112</v>
      </c>
      <c r="G1013" s="109">
        <f>G1012</f>
        <v>364109.16666666669</v>
      </c>
      <c r="H1013" s="109">
        <f>H1012*2</f>
        <v>90474</v>
      </c>
      <c r="I1013" s="109">
        <f>'Billing Det'!M23</f>
        <v>685</v>
      </c>
      <c r="J1013" s="109">
        <f>J1012*5</f>
        <v>360</v>
      </c>
      <c r="K1013" s="109">
        <f>K1012*5</f>
        <v>13535.833333333332</v>
      </c>
      <c r="L1013" s="109">
        <f>L1012*25</f>
        <v>0</v>
      </c>
      <c r="M1013" s="109">
        <f>M1012*25</f>
        <v>0</v>
      </c>
      <c r="N1013" s="109">
        <f>N1012*25</f>
        <v>2637.5</v>
      </c>
      <c r="O1013" s="109">
        <f>O1012*25</f>
        <v>6800</v>
      </c>
      <c r="P1013" s="109">
        <f>P1012*25</f>
        <v>325</v>
      </c>
      <c r="Q1013" s="109">
        <f>Q1012*5</f>
        <v>5</v>
      </c>
      <c r="R1013" s="109">
        <f>R1012*5</f>
        <v>5</v>
      </c>
      <c r="S1013" s="109">
        <f>S1012*(1/9)</f>
        <v>9600.2222222222208</v>
      </c>
      <c r="T1013" s="109">
        <f>T1012*(1/9)</f>
        <v>18.333333333333332</v>
      </c>
      <c r="U1013" s="109">
        <f>U1012*(1/9)</f>
        <v>100.55555555555554</v>
      </c>
      <c r="V1013" s="109">
        <f t="shared" si="475"/>
        <v>0</v>
      </c>
      <c r="W1013" s="109">
        <f t="shared" si="475"/>
        <v>0</v>
      </c>
      <c r="X1013" s="109">
        <f t="shared" si="475"/>
        <v>0</v>
      </c>
      <c r="Y1013" s="109">
        <f t="shared" si="475"/>
        <v>0</v>
      </c>
      <c r="Z1013" s="109">
        <f t="shared" si="475"/>
        <v>0</v>
      </c>
      <c r="AA1013" s="76">
        <f t="shared" si="469"/>
        <v>488655.61111111112</v>
      </c>
      <c r="AB1013" s="90" t="str">
        <f t="shared" si="470"/>
        <v>ok</v>
      </c>
      <c r="AC1013" s="77">
        <f t="shared" si="455"/>
        <v>0</v>
      </c>
    </row>
    <row r="1014" spans="1:29" s="58" customFormat="1">
      <c r="A1014" s="58" t="s">
        <v>1086</v>
      </c>
      <c r="D1014" s="58" t="s">
        <v>132</v>
      </c>
      <c r="F1014" s="76">
        <v>86402</v>
      </c>
      <c r="K1014" s="109"/>
      <c r="L1014" s="76">
        <v>0</v>
      </c>
      <c r="N1014" s="109">
        <v>0</v>
      </c>
      <c r="O1014" s="109">
        <v>0</v>
      </c>
      <c r="P1014" s="109">
        <v>0</v>
      </c>
      <c r="Q1014" s="109">
        <v>0</v>
      </c>
      <c r="R1014" s="109">
        <v>0</v>
      </c>
      <c r="S1014" s="109">
        <f>S1011</f>
        <v>86402</v>
      </c>
      <c r="T1014" s="109"/>
      <c r="U1014" s="109"/>
      <c r="V1014" s="109"/>
      <c r="W1014" s="109"/>
      <c r="X1014" s="109"/>
      <c r="Y1014" s="109"/>
      <c r="Z1014" s="109"/>
      <c r="AA1014" s="76">
        <f t="shared" si="469"/>
        <v>86402</v>
      </c>
      <c r="AB1014" s="90" t="str">
        <f t="shared" si="470"/>
        <v>ok</v>
      </c>
      <c r="AC1014" s="77">
        <f t="shared" si="455"/>
        <v>0</v>
      </c>
    </row>
    <row r="1015" spans="1:29" s="58" customFormat="1">
      <c r="A1015" s="58" t="s">
        <v>155</v>
      </c>
      <c r="D1015" s="58" t="s">
        <v>131</v>
      </c>
      <c r="F1015" s="76">
        <v>500110.83333333337</v>
      </c>
      <c r="G1015" s="109">
        <f>G1012</f>
        <v>364109.16666666669</v>
      </c>
      <c r="H1015" s="109">
        <f>H1012</f>
        <v>45237</v>
      </c>
      <c r="I1015" s="109">
        <f>I1012</f>
        <v>121</v>
      </c>
      <c r="J1015" s="109">
        <f>J1012</f>
        <v>72</v>
      </c>
      <c r="K1015" s="109">
        <f t="shared" ref="K1015:W1015" si="476">K1012</f>
        <v>2707.1666666666665</v>
      </c>
      <c r="L1015" s="109">
        <f t="shared" si="476"/>
        <v>0</v>
      </c>
      <c r="M1015" s="109">
        <f t="shared" si="476"/>
        <v>0</v>
      </c>
      <c r="N1015" s="109">
        <f t="shared" si="476"/>
        <v>105.5</v>
      </c>
      <c r="O1015" s="109">
        <f>O1012</f>
        <v>272</v>
      </c>
      <c r="P1015" s="109">
        <f t="shared" si="476"/>
        <v>13</v>
      </c>
      <c r="Q1015" s="109">
        <f t="shared" si="476"/>
        <v>1</v>
      </c>
      <c r="R1015" s="109">
        <f t="shared" si="476"/>
        <v>1</v>
      </c>
      <c r="S1015" s="109">
        <f t="shared" si="476"/>
        <v>86402</v>
      </c>
      <c r="T1015" s="109">
        <f t="shared" si="476"/>
        <v>165</v>
      </c>
      <c r="U1015" s="109">
        <f t="shared" si="476"/>
        <v>905</v>
      </c>
      <c r="V1015" s="109">
        <f t="shared" si="476"/>
        <v>0</v>
      </c>
      <c r="W1015" s="109">
        <f t="shared" si="476"/>
        <v>0</v>
      </c>
      <c r="X1015" s="109">
        <f>X1013</f>
        <v>0</v>
      </c>
      <c r="Y1015" s="109">
        <f>Y1013</f>
        <v>0</v>
      </c>
      <c r="Z1015" s="109">
        <f>Z1013</f>
        <v>0</v>
      </c>
      <c r="AA1015" s="76">
        <f t="shared" si="469"/>
        <v>500110.83333333337</v>
      </c>
      <c r="AB1015" s="90" t="str">
        <f t="shared" si="470"/>
        <v>ok</v>
      </c>
      <c r="AC1015" s="77">
        <f t="shared" si="455"/>
        <v>0</v>
      </c>
    </row>
    <row r="1016" spans="1:29" s="58" customFormat="1">
      <c r="A1016" s="58" t="s">
        <v>1275</v>
      </c>
      <c r="D1016" s="58" t="s">
        <v>157</v>
      </c>
      <c r="F1016" s="76">
        <v>422357.9444444445</v>
      </c>
      <c r="G1016" s="109">
        <f>G1012</f>
        <v>364109.16666666669</v>
      </c>
      <c r="H1016" s="109">
        <f t="shared" ref="H1016:N1016" si="477">H1012</f>
        <v>45237</v>
      </c>
      <c r="I1016" s="109">
        <f t="shared" si="477"/>
        <v>121</v>
      </c>
      <c r="J1016" s="109">
        <f t="shared" si="477"/>
        <v>72</v>
      </c>
      <c r="K1016" s="109">
        <f t="shared" si="477"/>
        <v>2707.1666666666665</v>
      </c>
      <c r="L1016" s="109">
        <f t="shared" si="477"/>
        <v>0</v>
      </c>
      <c r="M1016" s="109">
        <f t="shared" si="477"/>
        <v>0</v>
      </c>
      <c r="N1016" s="109">
        <f t="shared" si="477"/>
        <v>105.5</v>
      </c>
      <c r="O1016" s="109">
        <f>O1015</f>
        <v>272</v>
      </c>
      <c r="P1016" s="109">
        <f>P1015</f>
        <v>13</v>
      </c>
      <c r="Q1016" s="109">
        <f t="shared" ref="Q1016:W1016" si="478">Q1015</f>
        <v>1</v>
      </c>
      <c r="R1016" s="109">
        <f t="shared" si="478"/>
        <v>1</v>
      </c>
      <c r="S1016" s="109">
        <f>S1015/9</f>
        <v>9600.2222222222226</v>
      </c>
      <c r="T1016" s="109">
        <f>T1015/9</f>
        <v>18.333333333333332</v>
      </c>
      <c r="U1016" s="109">
        <f>U1015/9</f>
        <v>100.55555555555556</v>
      </c>
      <c r="V1016" s="109">
        <f t="shared" si="478"/>
        <v>0</v>
      </c>
      <c r="W1016" s="109">
        <f t="shared" si="478"/>
        <v>0</v>
      </c>
      <c r="X1016" s="109"/>
      <c r="Y1016" s="109"/>
      <c r="Z1016" s="109"/>
      <c r="AA1016" s="76">
        <f t="shared" si="469"/>
        <v>422357.9444444445</v>
      </c>
      <c r="AB1016" s="90" t="str">
        <f t="shared" si="470"/>
        <v>ok</v>
      </c>
      <c r="AC1016" s="77">
        <f t="shared" si="455"/>
        <v>0</v>
      </c>
    </row>
    <row r="1017" spans="1:29" s="58" customFormat="1">
      <c r="A1017" s="58" t="s">
        <v>877</v>
      </c>
      <c r="D1017" s="58" t="s">
        <v>697</v>
      </c>
      <c r="F1017" s="76">
        <f>419065.277777778+I1017</f>
        <v>419186.27777777798</v>
      </c>
      <c r="G1017" s="109">
        <f>G1016</f>
        <v>364109.16666666669</v>
      </c>
      <c r="H1017" s="109">
        <f>H1016</f>
        <v>45237</v>
      </c>
      <c r="I1017" s="109">
        <f>I1016</f>
        <v>121</v>
      </c>
      <c r="J1017" s="109">
        <v>0</v>
      </c>
      <c r="K1017" s="109">
        <v>0</v>
      </c>
      <c r="L1017" s="109">
        <v>0</v>
      </c>
      <c r="M1017" s="109">
        <v>0</v>
      </c>
      <c r="N1017" s="109">
        <v>0</v>
      </c>
      <c r="O1017" s="109">
        <v>0</v>
      </c>
      <c r="P1017" s="109">
        <v>0</v>
      </c>
      <c r="Q1017" s="109">
        <v>0</v>
      </c>
      <c r="R1017" s="109">
        <v>0</v>
      </c>
      <c r="S1017" s="109">
        <f>S1015/9</f>
        <v>9600.2222222222226</v>
      </c>
      <c r="T1017" s="109">
        <f>T1015/9</f>
        <v>18.333333333333332</v>
      </c>
      <c r="U1017" s="109">
        <f>U1015/9</f>
        <v>100.55555555555556</v>
      </c>
      <c r="V1017" s="109">
        <v>0</v>
      </c>
      <c r="W1017" s="109">
        <f>W1016</f>
        <v>0</v>
      </c>
      <c r="X1017" s="109"/>
      <c r="Y1017" s="109"/>
      <c r="Z1017" s="109"/>
      <c r="AA1017" s="76">
        <f>SUM(G1017:Z1017)</f>
        <v>419186.27777777781</v>
      </c>
      <c r="AB1017" s="90" t="str">
        <f t="shared" si="470"/>
        <v>ok</v>
      </c>
      <c r="AC1017" s="77">
        <f t="shared" si="455"/>
        <v>0</v>
      </c>
    </row>
    <row r="1018" spans="1:29" s="58" customFormat="1">
      <c r="A1018" s="58" t="s">
        <v>878</v>
      </c>
      <c r="D1018" s="58" t="s">
        <v>698</v>
      </c>
      <c r="F1018" s="76">
        <v>422344.9444444445</v>
      </c>
      <c r="G1018" s="109">
        <f>G1015</f>
        <v>364109.16666666669</v>
      </c>
      <c r="H1018" s="109">
        <f t="shared" ref="H1018:R1018" si="479">H1015</f>
        <v>45237</v>
      </c>
      <c r="I1018" s="109">
        <f t="shared" si="479"/>
        <v>121</v>
      </c>
      <c r="J1018" s="109">
        <f t="shared" si="479"/>
        <v>72</v>
      </c>
      <c r="K1018" s="109">
        <f t="shared" si="479"/>
        <v>2707.1666666666665</v>
      </c>
      <c r="L1018" s="109">
        <f t="shared" si="479"/>
        <v>0</v>
      </c>
      <c r="M1018" s="109">
        <f t="shared" si="479"/>
        <v>0</v>
      </c>
      <c r="N1018" s="109">
        <f t="shared" si="479"/>
        <v>105.5</v>
      </c>
      <c r="O1018" s="109">
        <f t="shared" si="479"/>
        <v>272</v>
      </c>
      <c r="P1018" s="109">
        <v>0</v>
      </c>
      <c r="Q1018" s="109">
        <f t="shared" si="479"/>
        <v>1</v>
      </c>
      <c r="R1018" s="109">
        <f t="shared" si="479"/>
        <v>1</v>
      </c>
      <c r="S1018" s="109">
        <f>S1015/9</f>
        <v>9600.2222222222226</v>
      </c>
      <c r="T1018" s="109">
        <f>T1015/9</f>
        <v>18.333333333333332</v>
      </c>
      <c r="U1018" s="109">
        <f>U1015/9</f>
        <v>100.55555555555556</v>
      </c>
      <c r="V1018" s="109">
        <f>V1015</f>
        <v>0</v>
      </c>
      <c r="W1018" s="109">
        <f>W1015</f>
        <v>0</v>
      </c>
      <c r="X1018" s="109">
        <f>X1017</f>
        <v>0</v>
      </c>
      <c r="Y1018" s="109">
        <f>Y1017</f>
        <v>0</v>
      </c>
      <c r="Z1018" s="109">
        <f>Z1017</f>
        <v>0</v>
      </c>
      <c r="AA1018" s="76">
        <f>SUM(G1018:Z1018)</f>
        <v>422344.9444444445</v>
      </c>
      <c r="AB1018" s="90" t="str">
        <f t="shared" si="470"/>
        <v>ok</v>
      </c>
      <c r="AC1018" s="77">
        <f t="shared" si="455"/>
        <v>0</v>
      </c>
    </row>
    <row r="1019" spans="1:29" s="58" customFormat="1">
      <c r="A1019" s="58" t="s">
        <v>1280</v>
      </c>
      <c r="D1019" s="58" t="s">
        <v>1281</v>
      </c>
      <c r="F1019" s="76">
        <v>422165.4444444445</v>
      </c>
      <c r="G1019" s="109">
        <f>G1018</f>
        <v>364109.16666666669</v>
      </c>
      <c r="H1019" s="109">
        <f>H1018</f>
        <v>45237</v>
      </c>
      <c r="I1019" s="109">
        <f>I1018</f>
        <v>121</v>
      </c>
      <c r="J1019" s="109"/>
      <c r="K1019" s="109">
        <f>K1018</f>
        <v>2707.1666666666665</v>
      </c>
      <c r="L1019" s="109"/>
      <c r="M1019" s="109"/>
      <c r="N1019" s="109"/>
      <c r="O1019" s="109">
        <f>O1018</f>
        <v>272</v>
      </c>
      <c r="P1019" s="109"/>
      <c r="Q1019" s="109"/>
      <c r="R1019" s="109"/>
      <c r="S1019" s="109">
        <f>S1018</f>
        <v>9600.2222222222226</v>
      </c>
      <c r="T1019" s="109">
        <f>T1018</f>
        <v>18.333333333333332</v>
      </c>
      <c r="U1019" s="109">
        <f>U1018</f>
        <v>100.55555555555556</v>
      </c>
      <c r="V1019" s="109"/>
      <c r="W1019" s="109"/>
      <c r="X1019" s="109"/>
      <c r="Y1019" s="109"/>
      <c r="Z1019" s="109"/>
      <c r="AA1019" s="76">
        <f>SUM(G1019:Z1019)</f>
        <v>422165.4444444445</v>
      </c>
      <c r="AB1019" s="90" t="str">
        <f>IF(ABS(F1019-AA1019)&lt;0.01,"ok","err")</f>
        <v>ok</v>
      </c>
      <c r="AC1019" s="77">
        <f t="shared" si="455"/>
        <v>0</v>
      </c>
    </row>
    <row r="1020" spans="1:29" s="58" customFormat="1">
      <c r="F1020" s="76"/>
      <c r="G1020" s="109"/>
      <c r="H1020" s="109"/>
      <c r="I1020" s="109"/>
      <c r="J1020" s="109"/>
      <c r="K1020" s="109"/>
      <c r="L1020" s="109"/>
      <c r="M1020" s="109"/>
      <c r="N1020" s="109"/>
      <c r="O1020" s="109"/>
      <c r="P1020" s="109"/>
      <c r="Q1020" s="109"/>
      <c r="R1020" s="109"/>
      <c r="S1020" s="109"/>
      <c r="T1020" s="109"/>
      <c r="U1020" s="109"/>
      <c r="V1020" s="109"/>
      <c r="W1020" s="109"/>
      <c r="X1020" s="109"/>
      <c r="Y1020" s="109"/>
      <c r="Z1020" s="109"/>
      <c r="AA1020" s="76"/>
      <c r="AB1020" s="90"/>
      <c r="AC1020" s="77">
        <f t="shared" si="455"/>
        <v>0</v>
      </c>
    </row>
    <row r="1021" spans="1:29" s="58" customFormat="1" ht="15">
      <c r="A1021" s="63" t="s">
        <v>889</v>
      </c>
      <c r="F1021" s="76"/>
      <c r="G1021" s="76"/>
      <c r="H1021" s="76"/>
      <c r="I1021" s="76"/>
      <c r="J1021" s="76"/>
      <c r="K1021" s="76"/>
      <c r="L1021" s="76"/>
      <c r="M1021" s="76"/>
      <c r="N1021" s="76"/>
      <c r="O1021" s="76"/>
      <c r="P1021" s="76"/>
      <c r="Q1021" s="76"/>
      <c r="R1021" s="76"/>
      <c r="S1021" s="76"/>
      <c r="T1021" s="76"/>
      <c r="U1021" s="76"/>
      <c r="V1021" s="76"/>
      <c r="W1021" s="76"/>
      <c r="X1021" s="76"/>
      <c r="Y1021" s="76"/>
      <c r="Z1021" s="76"/>
      <c r="AA1021" s="76"/>
      <c r="AB1021" s="90"/>
      <c r="AC1021" s="77">
        <f t="shared" si="455"/>
        <v>0</v>
      </c>
    </row>
    <row r="1022" spans="1:29" s="58" customFormat="1">
      <c r="A1022" s="58" t="s">
        <v>1278</v>
      </c>
      <c r="F1022" s="76">
        <v>500110.83333333337</v>
      </c>
      <c r="G1022" s="76">
        <f>G1011</f>
        <v>364109.16666666669</v>
      </c>
      <c r="H1022" s="76">
        <f t="shared" ref="H1022:R1022" si="480">H1011</f>
        <v>45237</v>
      </c>
      <c r="I1022" s="76">
        <f t="shared" si="480"/>
        <v>121</v>
      </c>
      <c r="J1022" s="76">
        <f t="shared" si="480"/>
        <v>72</v>
      </c>
      <c r="K1022" s="76">
        <f t="shared" si="480"/>
        <v>2707.1666666666665</v>
      </c>
      <c r="L1022" s="76">
        <f t="shared" si="480"/>
        <v>0</v>
      </c>
      <c r="M1022" s="76">
        <f t="shared" si="480"/>
        <v>0</v>
      </c>
      <c r="N1022" s="76">
        <f t="shared" si="480"/>
        <v>105.5</v>
      </c>
      <c r="O1022" s="76">
        <f t="shared" si="480"/>
        <v>272</v>
      </c>
      <c r="P1022" s="76">
        <f t="shared" si="480"/>
        <v>13</v>
      </c>
      <c r="Q1022" s="76">
        <f t="shared" si="480"/>
        <v>1</v>
      </c>
      <c r="R1022" s="76">
        <f t="shared" si="480"/>
        <v>1</v>
      </c>
      <c r="S1022" s="76">
        <f>S1011</f>
        <v>86402</v>
      </c>
      <c r="T1022" s="76">
        <f>T1011</f>
        <v>165</v>
      </c>
      <c r="U1022" s="76">
        <f>U1011</f>
        <v>905</v>
      </c>
      <c r="V1022" s="76">
        <v>0</v>
      </c>
      <c r="W1022" s="76">
        <v>0</v>
      </c>
      <c r="X1022" s="76">
        <v>0</v>
      </c>
      <c r="Y1022" s="76">
        <v>0</v>
      </c>
      <c r="Z1022" s="76">
        <v>0</v>
      </c>
      <c r="AA1022" s="76">
        <f t="shared" ref="AA1022:AA1027" si="481">SUM(G1022:Z1022)</f>
        <v>500110.83333333337</v>
      </c>
      <c r="AB1022" s="90" t="str">
        <f t="shared" ref="AB1022:AB1029" si="482">IF(ABS(F1022-AA1022)&lt;0.01,"ok","err")</f>
        <v>ok</v>
      </c>
      <c r="AC1022" s="77">
        <f t="shared" si="455"/>
        <v>0</v>
      </c>
    </row>
    <row r="1023" spans="1:29" s="58" customFormat="1">
      <c r="A1023" s="58" t="s">
        <v>1300</v>
      </c>
      <c r="F1023" s="76">
        <v>422349.03333333338</v>
      </c>
      <c r="G1023" s="109">
        <f>G1022</f>
        <v>364109.16666666669</v>
      </c>
      <c r="H1023" s="109">
        <f t="shared" ref="H1023:U1023" si="483">H1022</f>
        <v>45237</v>
      </c>
      <c r="I1023" s="109">
        <f t="shared" si="483"/>
        <v>121</v>
      </c>
      <c r="J1023" s="109">
        <f t="shared" si="483"/>
        <v>72</v>
      </c>
      <c r="K1023" s="109">
        <f t="shared" si="483"/>
        <v>2707.1666666666665</v>
      </c>
      <c r="L1023" s="109">
        <f t="shared" si="483"/>
        <v>0</v>
      </c>
      <c r="M1023" s="109">
        <f t="shared" si="483"/>
        <v>0</v>
      </c>
      <c r="N1023" s="109">
        <f t="shared" si="483"/>
        <v>105.5</v>
      </c>
      <c r="O1023" s="109">
        <f t="shared" si="483"/>
        <v>272</v>
      </c>
      <c r="P1023" s="109">
        <f t="shared" si="483"/>
        <v>13</v>
      </c>
      <c r="Q1023" s="109">
        <f t="shared" si="483"/>
        <v>1</v>
      </c>
      <c r="R1023" s="109">
        <f t="shared" si="483"/>
        <v>1</v>
      </c>
      <c r="S1023" s="109">
        <f>S1022/10</f>
        <v>8640.2000000000007</v>
      </c>
      <c r="T1023" s="109">
        <f t="shared" si="483"/>
        <v>165</v>
      </c>
      <c r="U1023" s="109">
        <f t="shared" si="483"/>
        <v>905</v>
      </c>
      <c r="V1023" s="109">
        <f t="shared" ref="V1023:Z1024" si="484">V1022</f>
        <v>0</v>
      </c>
      <c r="W1023" s="109">
        <f t="shared" si="484"/>
        <v>0</v>
      </c>
      <c r="X1023" s="109">
        <f t="shared" si="484"/>
        <v>0</v>
      </c>
      <c r="Y1023" s="109">
        <f t="shared" si="484"/>
        <v>0</v>
      </c>
      <c r="Z1023" s="109">
        <f t="shared" si="484"/>
        <v>0</v>
      </c>
      <c r="AA1023" s="76">
        <f t="shared" si="481"/>
        <v>422349.03333333338</v>
      </c>
      <c r="AB1023" s="90" t="str">
        <f t="shared" si="482"/>
        <v>ok</v>
      </c>
      <c r="AC1023" s="77">
        <f t="shared" si="455"/>
        <v>0</v>
      </c>
    </row>
    <row r="1024" spans="1:29" s="58" customFormat="1">
      <c r="A1024" s="58" t="s">
        <v>1279</v>
      </c>
      <c r="F1024" s="76">
        <v>487695.58888888889</v>
      </c>
      <c r="G1024" s="109">
        <f>G1013</f>
        <v>364109.16666666669</v>
      </c>
      <c r="H1024" s="109">
        <f>H1023*2</f>
        <v>90474</v>
      </c>
      <c r="I1024" s="109">
        <f>I1013</f>
        <v>685</v>
      </c>
      <c r="J1024" s="109">
        <f>J1023*5</f>
        <v>360</v>
      </c>
      <c r="K1024" s="109">
        <f>K1023*5</f>
        <v>13535.833333333332</v>
      </c>
      <c r="L1024" s="109">
        <f>L1023*25</f>
        <v>0</v>
      </c>
      <c r="M1024" s="109">
        <f>M1023*25</f>
        <v>0</v>
      </c>
      <c r="N1024" s="109">
        <f>N1023*25</f>
        <v>2637.5</v>
      </c>
      <c r="O1024" s="109">
        <f>O1023*25</f>
        <v>6800</v>
      </c>
      <c r="P1024" s="109">
        <f>P1023*25</f>
        <v>325</v>
      </c>
      <c r="Q1024" s="109">
        <f>Q1023*5</f>
        <v>5</v>
      </c>
      <c r="R1024" s="109">
        <f>R1023*5</f>
        <v>5</v>
      </c>
      <c r="S1024" s="109">
        <f>S1023</f>
        <v>8640.2000000000007</v>
      </c>
      <c r="T1024" s="109">
        <f>T1023*1/9</f>
        <v>18.333333333333332</v>
      </c>
      <c r="U1024" s="109">
        <f>U1023*1/9</f>
        <v>100.55555555555556</v>
      </c>
      <c r="V1024" s="109">
        <f t="shared" si="484"/>
        <v>0</v>
      </c>
      <c r="W1024" s="109">
        <f t="shared" si="484"/>
        <v>0</v>
      </c>
      <c r="X1024" s="109">
        <f t="shared" si="484"/>
        <v>0</v>
      </c>
      <c r="Y1024" s="109">
        <f t="shared" si="484"/>
        <v>0</v>
      </c>
      <c r="Z1024" s="109">
        <f t="shared" si="484"/>
        <v>0</v>
      </c>
      <c r="AA1024" s="76">
        <f t="shared" si="481"/>
        <v>487695.58888888889</v>
      </c>
      <c r="AB1024" s="90" t="str">
        <f t="shared" si="482"/>
        <v>ok</v>
      </c>
      <c r="AC1024" s="77">
        <f t="shared" si="455"/>
        <v>0</v>
      </c>
    </row>
    <row r="1025" spans="1:29" s="58" customFormat="1">
      <c r="A1025" s="108" t="s">
        <v>629</v>
      </c>
      <c r="F1025" s="109">
        <v>99670957.681538463</v>
      </c>
      <c r="K1025" s="109"/>
      <c r="L1025" s="76">
        <v>0</v>
      </c>
      <c r="N1025" s="109">
        <v>0</v>
      </c>
      <c r="O1025" s="109">
        <v>0</v>
      </c>
      <c r="P1025" s="109">
        <v>0</v>
      </c>
      <c r="Q1025" s="109">
        <v>0</v>
      </c>
      <c r="R1025" s="109">
        <v>0</v>
      </c>
      <c r="S1025" s="109">
        <f>F1025</f>
        <v>99670957.681538463</v>
      </c>
      <c r="T1025" s="109">
        <v>0</v>
      </c>
      <c r="U1025" s="109">
        <v>0</v>
      </c>
      <c r="V1025" s="109">
        <v>0</v>
      </c>
      <c r="W1025" s="109">
        <v>0</v>
      </c>
      <c r="X1025" s="109"/>
      <c r="Y1025" s="109"/>
      <c r="Z1025" s="109"/>
      <c r="AA1025" s="76">
        <f t="shared" si="481"/>
        <v>99670957.681538463</v>
      </c>
      <c r="AB1025" s="90" t="str">
        <f t="shared" si="482"/>
        <v>ok</v>
      </c>
      <c r="AC1025" s="77">
        <f t="shared" si="455"/>
        <v>0</v>
      </c>
    </row>
    <row r="1026" spans="1:29" s="58" customFormat="1">
      <c r="A1026" s="58" t="s">
        <v>155</v>
      </c>
      <c r="F1026" s="76">
        <v>500110.83333333337</v>
      </c>
      <c r="G1026" s="109">
        <f>G1022</f>
        <v>364109.16666666669</v>
      </c>
      <c r="H1026" s="109">
        <f>H1023</f>
        <v>45237</v>
      </c>
      <c r="I1026" s="109">
        <f>I1023</f>
        <v>121</v>
      </c>
      <c r="J1026" s="109">
        <f>J1023</f>
        <v>72</v>
      </c>
      <c r="K1026" s="109">
        <f t="shared" ref="K1026:W1026" si="485">K1023</f>
        <v>2707.1666666666665</v>
      </c>
      <c r="L1026" s="109">
        <f t="shared" si="485"/>
        <v>0</v>
      </c>
      <c r="M1026" s="109">
        <f t="shared" si="485"/>
        <v>0</v>
      </c>
      <c r="N1026" s="109">
        <f t="shared" si="485"/>
        <v>105.5</v>
      </c>
      <c r="O1026" s="109">
        <f>O1023</f>
        <v>272</v>
      </c>
      <c r="P1026" s="109">
        <f t="shared" si="485"/>
        <v>13</v>
      </c>
      <c r="Q1026" s="109">
        <f t="shared" si="485"/>
        <v>1</v>
      </c>
      <c r="R1026" s="109">
        <f t="shared" si="485"/>
        <v>1</v>
      </c>
      <c r="S1026" s="109">
        <f>S1022</f>
        <v>86402</v>
      </c>
      <c r="T1026" s="109">
        <f t="shared" si="485"/>
        <v>165</v>
      </c>
      <c r="U1026" s="109">
        <f t="shared" si="485"/>
        <v>905</v>
      </c>
      <c r="V1026" s="109">
        <f t="shared" si="485"/>
        <v>0</v>
      </c>
      <c r="W1026" s="109">
        <f t="shared" si="485"/>
        <v>0</v>
      </c>
      <c r="X1026" s="109">
        <f>X1024</f>
        <v>0</v>
      </c>
      <c r="Y1026" s="109">
        <f>Y1024</f>
        <v>0</v>
      </c>
      <c r="Z1026" s="109">
        <f>Z1024</f>
        <v>0</v>
      </c>
      <c r="AA1026" s="76">
        <f t="shared" si="481"/>
        <v>500110.83333333337</v>
      </c>
      <c r="AB1026" s="90" t="str">
        <f t="shared" si="482"/>
        <v>ok</v>
      </c>
      <c r="AC1026" s="77">
        <f t="shared" si="455"/>
        <v>0</v>
      </c>
    </row>
    <row r="1027" spans="1:29" s="58" customFormat="1">
      <c r="A1027" s="58" t="s">
        <v>1301</v>
      </c>
      <c r="F1027" s="76">
        <v>421397.92222222226</v>
      </c>
      <c r="G1027" s="109">
        <f>G1023</f>
        <v>364109.16666666669</v>
      </c>
      <c r="H1027" s="109">
        <f t="shared" ref="H1027:N1027" si="486">H1023</f>
        <v>45237</v>
      </c>
      <c r="I1027" s="109">
        <f t="shared" si="486"/>
        <v>121</v>
      </c>
      <c r="J1027" s="109">
        <f t="shared" si="486"/>
        <v>72</v>
      </c>
      <c r="K1027" s="109">
        <f t="shared" si="486"/>
        <v>2707.1666666666665</v>
      </c>
      <c r="L1027" s="109">
        <f t="shared" si="486"/>
        <v>0</v>
      </c>
      <c r="M1027" s="109">
        <f t="shared" si="486"/>
        <v>0</v>
      </c>
      <c r="N1027" s="109">
        <f t="shared" si="486"/>
        <v>105.5</v>
      </c>
      <c r="O1027" s="109">
        <f>O1026</f>
        <v>272</v>
      </c>
      <c r="P1027" s="109">
        <f>P1026</f>
        <v>13</v>
      </c>
      <c r="Q1027" s="109">
        <f>Q1026</f>
        <v>1</v>
      </c>
      <c r="R1027" s="109">
        <f>R1026</f>
        <v>1</v>
      </c>
      <c r="S1027" s="109">
        <f>S1026/10</f>
        <v>8640.2000000000007</v>
      </c>
      <c r="T1027" s="109">
        <f>T1026/9</f>
        <v>18.333333333333332</v>
      </c>
      <c r="U1027" s="109">
        <f>U1026/9</f>
        <v>100.55555555555556</v>
      </c>
      <c r="V1027" s="109">
        <f>V1026</f>
        <v>0</v>
      </c>
      <c r="W1027" s="109">
        <f>W1026</f>
        <v>0</v>
      </c>
      <c r="X1027" s="109"/>
      <c r="Y1027" s="109"/>
      <c r="Z1027" s="109"/>
      <c r="AA1027" s="76">
        <f t="shared" si="481"/>
        <v>421397.92222222226</v>
      </c>
      <c r="AB1027" s="90" t="str">
        <f t="shared" si="482"/>
        <v>ok</v>
      </c>
      <c r="AC1027" s="77">
        <f t="shared" si="455"/>
        <v>0</v>
      </c>
    </row>
    <row r="1028" spans="1:29" s="58" customFormat="1">
      <c r="A1028" s="58" t="s">
        <v>877</v>
      </c>
      <c r="F1028" s="76">
        <v>421205.42222222226</v>
      </c>
      <c r="G1028" s="109">
        <f>G1027</f>
        <v>364109.16666666669</v>
      </c>
      <c r="H1028" s="109">
        <f>H1027</f>
        <v>45237</v>
      </c>
      <c r="I1028" s="109">
        <f>I1027</f>
        <v>121</v>
      </c>
      <c r="J1028" s="109">
        <v>0</v>
      </c>
      <c r="K1028" s="109">
        <f>K1027</f>
        <v>2707.1666666666665</v>
      </c>
      <c r="L1028" s="109">
        <v>0</v>
      </c>
      <c r="M1028" s="109">
        <v>0</v>
      </c>
      <c r="N1028" s="109">
        <v>0</v>
      </c>
      <c r="O1028" s="109">
        <f>O1027</f>
        <v>272</v>
      </c>
      <c r="P1028" s="109">
        <v>0</v>
      </c>
      <c r="Q1028" s="109">
        <v>0</v>
      </c>
      <c r="R1028" s="109">
        <v>0</v>
      </c>
      <c r="S1028" s="109">
        <f>S1027</f>
        <v>8640.2000000000007</v>
      </c>
      <c r="T1028" s="109">
        <f>T1026/9</f>
        <v>18.333333333333332</v>
      </c>
      <c r="U1028" s="109">
        <f>U1026/9</f>
        <v>100.55555555555556</v>
      </c>
      <c r="V1028" s="109">
        <v>0</v>
      </c>
      <c r="W1028" s="109">
        <f>W1027</f>
        <v>0</v>
      </c>
      <c r="X1028" s="109"/>
      <c r="Y1028" s="109"/>
      <c r="Z1028" s="109"/>
      <c r="AA1028" s="76">
        <f>SUM(G1028:Z1028)</f>
        <v>421205.42222222226</v>
      </c>
      <c r="AB1028" s="90" t="str">
        <f t="shared" si="482"/>
        <v>ok</v>
      </c>
      <c r="AC1028" s="77">
        <f t="shared" si="455"/>
        <v>0</v>
      </c>
    </row>
    <row r="1029" spans="1:29" s="58" customFormat="1">
      <c r="A1029" s="58" t="s">
        <v>878</v>
      </c>
      <c r="F1029" s="76">
        <v>421384.92222222226</v>
      </c>
      <c r="G1029" s="109">
        <f>G1027</f>
        <v>364109.16666666669</v>
      </c>
      <c r="H1029" s="109">
        <f t="shared" ref="H1029:Z1029" si="487">+H1022</f>
        <v>45237</v>
      </c>
      <c r="I1029" s="109">
        <f t="shared" si="487"/>
        <v>121</v>
      </c>
      <c r="J1029" s="109">
        <f t="shared" si="487"/>
        <v>72</v>
      </c>
      <c r="K1029" s="109">
        <f t="shared" si="487"/>
        <v>2707.1666666666665</v>
      </c>
      <c r="L1029" s="109">
        <f t="shared" si="487"/>
        <v>0</v>
      </c>
      <c r="M1029" s="109">
        <f t="shared" si="487"/>
        <v>0</v>
      </c>
      <c r="N1029" s="109">
        <f t="shared" si="487"/>
        <v>105.5</v>
      </c>
      <c r="O1029" s="109">
        <f t="shared" si="487"/>
        <v>272</v>
      </c>
      <c r="P1029" s="109">
        <v>0</v>
      </c>
      <c r="Q1029" s="109">
        <f t="shared" si="487"/>
        <v>1</v>
      </c>
      <c r="R1029" s="109">
        <f t="shared" si="487"/>
        <v>1</v>
      </c>
      <c r="S1029" s="109">
        <f>+S1022/10</f>
        <v>8640.2000000000007</v>
      </c>
      <c r="T1029" s="109">
        <f>+T1022/9</f>
        <v>18.333333333333332</v>
      </c>
      <c r="U1029" s="109">
        <f>+U1022/9</f>
        <v>100.55555555555556</v>
      </c>
      <c r="V1029" s="109">
        <f t="shared" si="487"/>
        <v>0</v>
      </c>
      <c r="W1029" s="109">
        <f t="shared" si="487"/>
        <v>0</v>
      </c>
      <c r="X1029" s="109">
        <f t="shared" si="487"/>
        <v>0</v>
      </c>
      <c r="Y1029" s="109">
        <f t="shared" si="487"/>
        <v>0</v>
      </c>
      <c r="Z1029" s="109">
        <f t="shared" si="487"/>
        <v>0</v>
      </c>
      <c r="AA1029" s="76">
        <f>SUM(G1029:Z1029)</f>
        <v>421384.92222222226</v>
      </c>
      <c r="AB1029" s="90" t="str">
        <f t="shared" si="482"/>
        <v>ok</v>
      </c>
      <c r="AC1029" s="77">
        <f t="shared" si="455"/>
        <v>0</v>
      </c>
    </row>
    <row r="1030" spans="1:29" s="58" customFormat="1">
      <c r="A1030" s="58" t="s">
        <v>1280</v>
      </c>
      <c r="F1030" s="76">
        <v>422165.4444444445</v>
      </c>
      <c r="G1030" s="109">
        <f>G1019</f>
        <v>364109.16666666669</v>
      </c>
      <c r="H1030" s="109">
        <f t="shared" ref="H1030:U1030" si="488">H1019</f>
        <v>45237</v>
      </c>
      <c r="I1030" s="109">
        <f t="shared" si="488"/>
        <v>121</v>
      </c>
      <c r="J1030" s="109">
        <f t="shared" si="488"/>
        <v>0</v>
      </c>
      <c r="K1030" s="109">
        <f t="shared" si="488"/>
        <v>2707.1666666666665</v>
      </c>
      <c r="L1030" s="109">
        <f t="shared" si="488"/>
        <v>0</v>
      </c>
      <c r="M1030" s="109">
        <f t="shared" si="488"/>
        <v>0</v>
      </c>
      <c r="N1030" s="109">
        <f t="shared" si="488"/>
        <v>0</v>
      </c>
      <c r="O1030" s="109">
        <f t="shared" si="488"/>
        <v>272</v>
      </c>
      <c r="P1030" s="109">
        <f t="shared" si="488"/>
        <v>0</v>
      </c>
      <c r="Q1030" s="109">
        <f t="shared" si="488"/>
        <v>0</v>
      </c>
      <c r="R1030" s="109">
        <f t="shared" si="488"/>
        <v>0</v>
      </c>
      <c r="S1030" s="109">
        <f t="shared" si="488"/>
        <v>9600.2222222222226</v>
      </c>
      <c r="T1030" s="109">
        <f t="shared" si="488"/>
        <v>18.333333333333332</v>
      </c>
      <c r="U1030" s="109">
        <f t="shared" si="488"/>
        <v>100.55555555555556</v>
      </c>
      <c r="V1030" s="109"/>
      <c r="W1030" s="109"/>
      <c r="X1030" s="109"/>
      <c r="Y1030" s="109"/>
      <c r="Z1030" s="109"/>
      <c r="AA1030" s="76">
        <f>SUM(G1030:Z1030)</f>
        <v>422165.4444444445</v>
      </c>
      <c r="AB1030" s="90" t="str">
        <f>IF(ABS(F1030-AA1030)&lt;0.01,"ok","err")</f>
        <v>ok</v>
      </c>
      <c r="AC1030" s="77">
        <f t="shared" si="455"/>
        <v>0</v>
      </c>
    </row>
    <row r="1031" spans="1:29" s="58" customFormat="1">
      <c r="F1031" s="76"/>
      <c r="G1031" s="109"/>
      <c r="H1031" s="109"/>
      <c r="I1031" s="109"/>
      <c r="J1031" s="109"/>
      <c r="K1031" s="109"/>
      <c r="L1031" s="109"/>
      <c r="M1031" s="109"/>
      <c r="N1031" s="109"/>
      <c r="O1031" s="109"/>
      <c r="P1031" s="109"/>
      <c r="Q1031" s="109"/>
      <c r="R1031" s="109"/>
      <c r="S1031" s="109"/>
      <c r="T1031" s="109"/>
      <c r="U1031" s="109"/>
      <c r="V1031" s="109"/>
      <c r="W1031" s="109"/>
      <c r="X1031" s="109"/>
      <c r="Y1031" s="109"/>
      <c r="Z1031" s="109"/>
      <c r="AA1031" s="76"/>
      <c r="AB1031" s="90"/>
      <c r="AC1031" s="77">
        <f t="shared" si="455"/>
        <v>0</v>
      </c>
    </row>
    <row r="1032" spans="1:29" s="58" customFormat="1" ht="15">
      <c r="A1032" s="57" t="s">
        <v>879</v>
      </c>
      <c r="AC1032" s="77">
        <f t="shared" si="455"/>
        <v>0</v>
      </c>
    </row>
    <row r="1033" spans="1:29" s="58" customFormat="1">
      <c r="A1033" s="58" t="s">
        <v>1309</v>
      </c>
      <c r="D1033" s="58" t="s">
        <v>1311</v>
      </c>
      <c r="F1033" s="76">
        <v>3508847.3591729756</v>
      </c>
      <c r="G1033" s="76">
        <f>'Billing Det'!G8</f>
        <v>1559289.3204656634</v>
      </c>
      <c r="H1033" s="76">
        <f>'Billing Det'!G10</f>
        <v>448837.09044295392</v>
      </c>
      <c r="I1033" s="76">
        <f>'Billing Det'!G12</f>
        <v>46364</v>
      </c>
      <c r="J1033" s="76">
        <f>'Billing Det'!G14</f>
        <v>39879.56851315892</v>
      </c>
      <c r="K1033" s="76">
        <f>'Billing Det'!G16</f>
        <v>418205.52612677001</v>
      </c>
      <c r="L1033" s="76">
        <v>0</v>
      </c>
      <c r="M1033" s="76">
        <v>0</v>
      </c>
      <c r="N1033" s="76">
        <f>'Billing Det'!G18</f>
        <v>421067.29567910882</v>
      </c>
      <c r="O1033" s="76">
        <f>'Billing Det'!G20</f>
        <v>248304.66146166599</v>
      </c>
      <c r="P1033" s="76">
        <f>'Billing Det'!G22</f>
        <v>258962.35245895264</v>
      </c>
      <c r="Q1033" s="76">
        <f>'Billing Det'!G24</f>
        <v>26104.545320274483</v>
      </c>
      <c r="R1033" s="76">
        <f>'Billing Det'!G26</f>
        <v>13663.49459080668</v>
      </c>
      <c r="S1033" s="76">
        <f>'Billing Det'!G28</f>
        <v>26916.48368426325</v>
      </c>
      <c r="T1033" s="76">
        <f>'Billing Det'!G30</f>
        <v>860.86684661971549</v>
      </c>
      <c r="U1033" s="76">
        <f>'Billing Det'!G32</f>
        <v>392.15358273782084</v>
      </c>
      <c r="V1033" s="76">
        <v>0</v>
      </c>
      <c r="W1033" s="76">
        <v>0</v>
      </c>
      <c r="X1033" s="76">
        <v>0</v>
      </c>
      <c r="Y1033" s="76">
        <v>0</v>
      </c>
      <c r="Z1033" s="76">
        <v>0</v>
      </c>
      <c r="AA1033" s="76">
        <f t="shared" ref="AA1033" si="489">SUM(G1033:Z1033)</f>
        <v>3508847.3591729747</v>
      </c>
      <c r="AB1033" s="90" t="str">
        <f t="shared" ref="AB1033" si="490">IF(ABS(F1033-AA1033)&lt;0.01,"ok","err")</f>
        <v>ok</v>
      </c>
      <c r="AC1033" s="77">
        <f t="shared" si="455"/>
        <v>0</v>
      </c>
    </row>
    <row r="1034" spans="1:29" s="58" customFormat="1">
      <c r="A1034" s="58" t="s">
        <v>1310</v>
      </c>
      <c r="D1034" s="58" t="s">
        <v>1312</v>
      </c>
      <c r="F1034" s="76">
        <v>3249885.0067140232</v>
      </c>
      <c r="G1034" s="76">
        <f>'Billing Det'!G8</f>
        <v>1559289.3204656634</v>
      </c>
      <c r="H1034" s="76">
        <f>'Billing Det'!G10</f>
        <v>448837.09044295392</v>
      </c>
      <c r="I1034" s="76">
        <f>'Billing Det'!G12</f>
        <v>46364</v>
      </c>
      <c r="J1034" s="76">
        <f>'Billing Det'!G14</f>
        <v>39879.56851315892</v>
      </c>
      <c r="K1034" s="76">
        <f>'Billing Det'!G16</f>
        <v>418205.52612677001</v>
      </c>
      <c r="L1034" s="76">
        <v>0</v>
      </c>
      <c r="M1034" s="76">
        <v>0</v>
      </c>
      <c r="N1034" s="76">
        <f>'Billing Det'!G18</f>
        <v>421067.29567910882</v>
      </c>
      <c r="O1034" s="76">
        <f>'Billing Det'!G20</f>
        <v>248304.66146166599</v>
      </c>
      <c r="P1034" s="76">
        <v>0</v>
      </c>
      <c r="Q1034" s="76">
        <f>'Billing Det'!G24</f>
        <v>26104.545320274483</v>
      </c>
      <c r="R1034" s="76">
        <f>'Billing Det'!G26</f>
        <v>13663.49459080668</v>
      </c>
      <c r="S1034" s="76">
        <f>'Billing Det'!G28</f>
        <v>26916.48368426325</v>
      </c>
      <c r="T1034" s="76">
        <f>'Billing Det'!G30</f>
        <v>860.86684661971549</v>
      </c>
      <c r="U1034" s="76">
        <f>'Billing Det'!G32</f>
        <v>392.15358273782084</v>
      </c>
      <c r="V1034" s="76">
        <v>0</v>
      </c>
      <c r="W1034" s="76">
        <v>0</v>
      </c>
      <c r="X1034" s="76">
        <v>0</v>
      </c>
      <c r="Y1034" s="76">
        <v>0</v>
      </c>
      <c r="Z1034" s="76">
        <v>0</v>
      </c>
      <c r="AA1034" s="76">
        <f t="shared" ref="AA1034:AA1036" si="491">SUM(G1034:Z1034)</f>
        <v>3249885.0067140223</v>
      </c>
      <c r="AB1034" s="90" t="str">
        <f t="shared" ref="AB1034:AB1036" si="492">IF(ABS(F1034-AA1034)&lt;0.01,"ok","err")</f>
        <v>ok</v>
      </c>
      <c r="AC1034" s="77">
        <f t="shared" si="455"/>
        <v>0</v>
      </c>
    </row>
    <row r="1035" spans="1:29" s="58" customFormat="1">
      <c r="A1035" s="58" t="s">
        <v>1282</v>
      </c>
      <c r="D1035" s="58" t="s">
        <v>1283</v>
      </c>
      <c r="F1035" s="76">
        <v>4718835.4705912843</v>
      </c>
      <c r="G1035" s="76">
        <f>'Billing Det'!K8</f>
        <v>3273931.5009418679</v>
      </c>
      <c r="H1035" s="76">
        <f>'Billing Det'!K10</f>
        <v>599114.69817621191</v>
      </c>
      <c r="I1035" s="76">
        <f>'Billing Det'!K12</f>
        <v>50358</v>
      </c>
      <c r="J1035" s="76">
        <v>0</v>
      </c>
      <c r="K1035" s="76">
        <f>'Billing Det'!K16</f>
        <v>479136.55780038296</v>
      </c>
      <c r="L1035" s="76">
        <v>0</v>
      </c>
      <c r="M1035" s="76">
        <v>0</v>
      </c>
      <c r="N1035" s="76">
        <v>0</v>
      </c>
      <c r="O1035" s="76">
        <f>'Billing Det'!K20</f>
        <v>288125.20955920202</v>
      </c>
      <c r="P1035" s="76">
        <v>0</v>
      </c>
      <c r="Q1035" s="76">
        <v>0</v>
      </c>
      <c r="R1035" s="76">
        <v>0</v>
      </c>
      <c r="S1035" s="76">
        <f>'Billing Det'!K28</f>
        <v>26916.48368426325</v>
      </c>
      <c r="T1035" s="76">
        <f>'Billing Det'!K30</f>
        <v>860.86684661971549</v>
      </c>
      <c r="U1035" s="76">
        <f>'Billing Det'!K32</f>
        <v>392.15358273782084</v>
      </c>
      <c r="V1035" s="76">
        <v>0</v>
      </c>
      <c r="W1035" s="76">
        <v>0</v>
      </c>
      <c r="X1035" s="76">
        <v>0</v>
      </c>
      <c r="Y1035" s="76">
        <v>0</v>
      </c>
      <c r="Z1035" s="76">
        <v>0</v>
      </c>
      <c r="AA1035" s="76">
        <f t="shared" si="491"/>
        <v>4718835.4705912862</v>
      </c>
      <c r="AB1035" s="90" t="str">
        <f t="shared" si="492"/>
        <v>ok</v>
      </c>
      <c r="AC1035" s="77">
        <f t="shared" si="455"/>
        <v>0</v>
      </c>
    </row>
    <row r="1036" spans="1:29" s="58" customFormat="1">
      <c r="A1036" s="58" t="s">
        <v>677</v>
      </c>
      <c r="D1036" s="58" t="s">
        <v>678</v>
      </c>
      <c r="F1036" s="76">
        <v>3901215.7032317002</v>
      </c>
      <c r="G1036" s="76">
        <f>'Billing Det'!K8</f>
        <v>3273931.5009418679</v>
      </c>
      <c r="H1036" s="76">
        <f>'Billing Det'!K10</f>
        <v>599114.69817621191</v>
      </c>
      <c r="I1036" s="76"/>
      <c r="J1036" s="76">
        <v>0</v>
      </c>
      <c r="K1036" s="76">
        <v>0</v>
      </c>
      <c r="L1036" s="76">
        <v>0</v>
      </c>
      <c r="M1036" s="76">
        <v>0</v>
      </c>
      <c r="N1036" s="76">
        <v>0</v>
      </c>
      <c r="O1036" s="76">
        <v>0</v>
      </c>
      <c r="P1036" s="76">
        <v>0</v>
      </c>
      <c r="Q1036" s="76">
        <v>0</v>
      </c>
      <c r="R1036" s="76">
        <v>0</v>
      </c>
      <c r="S1036" s="76">
        <f>'Billing Det'!K28</f>
        <v>26916.48368426325</v>
      </c>
      <c r="T1036" s="76">
        <f>'Billing Det'!K30</f>
        <v>860.86684661971549</v>
      </c>
      <c r="U1036" s="76">
        <f>'Billing Det'!K32</f>
        <v>392.15358273782084</v>
      </c>
      <c r="V1036" s="76">
        <v>0</v>
      </c>
      <c r="W1036" s="76">
        <v>0</v>
      </c>
      <c r="X1036" s="76">
        <v>0</v>
      </c>
      <c r="Y1036" s="76">
        <v>0</v>
      </c>
      <c r="Z1036" s="76">
        <v>0</v>
      </c>
      <c r="AA1036" s="76">
        <f t="shared" si="491"/>
        <v>3901215.7032317002</v>
      </c>
      <c r="AB1036" s="90" t="str">
        <f t="shared" si="492"/>
        <v>ok</v>
      </c>
      <c r="AC1036" s="77">
        <f t="shared" si="455"/>
        <v>0</v>
      </c>
    </row>
    <row r="1037" spans="1:29" s="58" customFormat="1">
      <c r="A1037" s="58" t="s">
        <v>860</v>
      </c>
      <c r="D1037" s="58" t="s">
        <v>177</v>
      </c>
      <c r="F1037" s="76">
        <f>34305.0244765966</f>
        <v>34305.024476596598</v>
      </c>
      <c r="G1037" s="76">
        <v>15474.683926041458</v>
      </c>
      <c r="H1037" s="76">
        <v>3909.8187758679132</v>
      </c>
      <c r="I1037" s="76">
        <v>354</v>
      </c>
      <c r="J1037" s="76">
        <v>395.56032235784733</v>
      </c>
      <c r="K1037" s="76">
        <f>5008.71631487998-341</f>
        <v>4667.71631487998</v>
      </c>
      <c r="L1037" s="76">
        <v>0</v>
      </c>
      <c r="M1037" s="76">
        <v>0</v>
      </c>
      <c r="N1037" s="76">
        <v>4137.4656061637088</v>
      </c>
      <c r="O1037" s="76">
        <f>2636.21156433551-13</f>
        <v>2623.21156433551</v>
      </c>
      <c r="P1037" s="76">
        <v>2344.9966791461329</v>
      </c>
      <c r="Q1037" s="76">
        <v>268.03257309782151</v>
      </c>
      <c r="R1037" s="76">
        <v>115.78895665485457</v>
      </c>
      <c r="S1037" s="76">
        <v>8.2645745505893835</v>
      </c>
      <c r="T1037" s="76">
        <v>0.26737576891544584</v>
      </c>
      <c r="U1037" s="76">
        <v>5.2178077319029716</v>
      </c>
      <c r="V1037" s="76">
        <v>0</v>
      </c>
      <c r="W1037" s="76">
        <v>0</v>
      </c>
      <c r="X1037" s="76"/>
      <c r="Y1037" s="76"/>
      <c r="Z1037" s="76"/>
      <c r="AA1037" s="76">
        <f>34305.0244765966</f>
        <v>34305.024476596598</v>
      </c>
      <c r="AB1037" s="90" t="s">
        <v>1316</v>
      </c>
      <c r="AC1037" s="77">
        <f t="shared" si="455"/>
        <v>0</v>
      </c>
    </row>
    <row r="1038" spans="1:29" s="58" customFormat="1">
      <c r="A1038" s="58" t="s">
        <v>861</v>
      </c>
      <c r="D1038" s="58" t="s">
        <v>178</v>
      </c>
      <c r="F1038" s="76">
        <f t="shared" ref="F1038:F1039" si="493">34305.0244765966</f>
        <v>34305.024476596598</v>
      </c>
      <c r="G1038" s="76">
        <v>15474.683926041458</v>
      </c>
      <c r="H1038" s="76">
        <v>3909.8187758679132</v>
      </c>
      <c r="I1038" s="76">
        <v>354</v>
      </c>
      <c r="J1038" s="76">
        <v>395.56032235784733</v>
      </c>
      <c r="K1038" s="76">
        <f t="shared" ref="K1038:K1039" si="494">5008.71631487998-341</f>
        <v>4667.71631487998</v>
      </c>
      <c r="L1038" s="76">
        <v>0</v>
      </c>
      <c r="M1038" s="76">
        <v>0</v>
      </c>
      <c r="N1038" s="76">
        <v>4137.4656061637088</v>
      </c>
      <c r="O1038" s="76">
        <f t="shared" ref="O1038:O1039" si="495">2636.21156433551-13</f>
        <v>2623.21156433551</v>
      </c>
      <c r="P1038" s="76">
        <v>2344.9966791461329</v>
      </c>
      <c r="Q1038" s="76">
        <v>268.03257309782151</v>
      </c>
      <c r="R1038" s="76">
        <v>115.78895665485457</v>
      </c>
      <c r="S1038" s="76">
        <v>8.2645745505893835</v>
      </c>
      <c r="T1038" s="76">
        <v>0.26737576891544584</v>
      </c>
      <c r="U1038" s="76">
        <v>5.2178077319029716</v>
      </c>
      <c r="V1038" s="76">
        <v>0</v>
      </c>
      <c r="W1038" s="76">
        <v>0</v>
      </c>
      <c r="X1038" s="76"/>
      <c r="Y1038" s="76"/>
      <c r="Z1038" s="76"/>
      <c r="AA1038" s="76">
        <f t="shared" ref="AA1038:AA1039" si="496">34305.0244765966</f>
        <v>34305.024476596598</v>
      </c>
      <c r="AB1038" s="90" t="s">
        <v>1316</v>
      </c>
      <c r="AC1038" s="77">
        <f t="shared" si="455"/>
        <v>0</v>
      </c>
    </row>
    <row r="1039" spans="1:29" s="58" customFormat="1">
      <c r="A1039" s="58" t="s">
        <v>858</v>
      </c>
      <c r="D1039" s="58" t="s">
        <v>859</v>
      </c>
      <c r="F1039" s="76">
        <f t="shared" si="493"/>
        <v>34305.024476596598</v>
      </c>
      <c r="G1039" s="76">
        <v>15474.683926041458</v>
      </c>
      <c r="H1039" s="76">
        <v>3909.8187758679132</v>
      </c>
      <c r="I1039" s="76">
        <v>354</v>
      </c>
      <c r="J1039" s="76">
        <v>395.56032235784733</v>
      </c>
      <c r="K1039" s="76">
        <f t="shared" si="494"/>
        <v>4667.71631487998</v>
      </c>
      <c r="L1039" s="76">
        <v>0</v>
      </c>
      <c r="M1039" s="76">
        <v>0</v>
      </c>
      <c r="N1039" s="76">
        <v>4137.4656061637088</v>
      </c>
      <c r="O1039" s="76">
        <f t="shared" si="495"/>
        <v>2623.21156433551</v>
      </c>
      <c r="P1039" s="76">
        <v>2344.9966791461329</v>
      </c>
      <c r="Q1039" s="76">
        <v>268.03257309782151</v>
      </c>
      <c r="R1039" s="76">
        <v>115.78895665485457</v>
      </c>
      <c r="S1039" s="76">
        <v>8.2645745505893835</v>
      </c>
      <c r="T1039" s="76">
        <v>0.26737576891544584</v>
      </c>
      <c r="U1039" s="76">
        <v>5.2178077319029716</v>
      </c>
      <c r="V1039" s="76">
        <v>0</v>
      </c>
      <c r="W1039" s="76">
        <v>0</v>
      </c>
      <c r="X1039" s="76"/>
      <c r="Y1039" s="76"/>
      <c r="Z1039" s="76"/>
      <c r="AA1039" s="76">
        <f t="shared" si="496"/>
        <v>34305.024476596598</v>
      </c>
      <c r="AB1039" s="90" t="s">
        <v>1316</v>
      </c>
      <c r="AC1039" s="77">
        <f t="shared" si="455"/>
        <v>0</v>
      </c>
    </row>
    <row r="1040" spans="1:29" s="58" customFormat="1">
      <c r="F1040" s="107"/>
      <c r="G1040" s="80"/>
      <c r="H1040" s="80"/>
      <c r="I1040" s="80"/>
      <c r="J1040" s="80"/>
      <c r="K1040" s="80"/>
      <c r="L1040" s="80"/>
      <c r="M1040" s="80"/>
      <c r="N1040" s="80"/>
      <c r="O1040" s="80"/>
      <c r="P1040" s="80"/>
      <c r="Q1040" s="80"/>
      <c r="R1040" s="80"/>
      <c r="S1040" s="80"/>
      <c r="T1040" s="80"/>
      <c r="U1040" s="80"/>
      <c r="V1040" s="80"/>
      <c r="W1040" s="80"/>
      <c r="X1040" s="80"/>
      <c r="Y1040" s="80"/>
      <c r="Z1040" s="80"/>
      <c r="AA1040" s="80"/>
      <c r="AB1040" s="90"/>
      <c r="AC1040" s="77">
        <f t="shared" si="455"/>
        <v>0</v>
      </c>
    </row>
    <row r="1041" spans="1:29" s="58" customFormat="1" ht="15">
      <c r="A1041" s="63" t="s">
        <v>1206</v>
      </c>
      <c r="F1041" s="107"/>
      <c r="G1041" s="80"/>
      <c r="H1041" s="80"/>
      <c r="I1041" s="80"/>
      <c r="J1041" s="80"/>
      <c r="K1041" s="80"/>
      <c r="L1041" s="80"/>
      <c r="M1041" s="80"/>
      <c r="N1041" s="80"/>
      <c r="O1041" s="80"/>
      <c r="P1041" s="80"/>
      <c r="Q1041" s="80"/>
      <c r="R1041" s="80"/>
      <c r="S1041" s="80"/>
      <c r="T1041" s="80"/>
      <c r="U1041" s="80"/>
      <c r="V1041" s="80"/>
      <c r="W1041" s="80"/>
      <c r="X1041" s="80"/>
      <c r="Y1041" s="80"/>
      <c r="Z1041" s="80"/>
      <c r="AA1041" s="80"/>
      <c r="AB1041" s="90"/>
      <c r="AC1041" s="77">
        <f t="shared" si="455"/>
        <v>0</v>
      </c>
    </row>
    <row r="1042" spans="1:29" s="58" customFormat="1">
      <c r="F1042" s="107"/>
      <c r="G1042" s="80"/>
      <c r="H1042" s="80"/>
      <c r="I1042" s="80"/>
      <c r="J1042" s="80"/>
      <c r="K1042" s="80"/>
      <c r="L1042" s="80"/>
      <c r="M1042" s="80"/>
      <c r="N1042" s="80"/>
      <c r="O1042" s="80"/>
      <c r="P1042" s="80"/>
      <c r="Q1042" s="80"/>
      <c r="R1042" s="80"/>
      <c r="S1042" s="80"/>
      <c r="T1042" s="80"/>
      <c r="U1042" s="80"/>
      <c r="V1042" s="80"/>
      <c r="W1042" s="80"/>
      <c r="X1042" s="80"/>
      <c r="Y1042" s="80"/>
      <c r="Z1042" s="80"/>
      <c r="AA1042" s="80"/>
      <c r="AB1042" s="90"/>
      <c r="AC1042" s="77">
        <f t="shared" ref="AC1042:AC1099" si="497">AA1042-F1042</f>
        <v>0</v>
      </c>
    </row>
    <row r="1043" spans="1:29" s="58" customFormat="1" ht="15">
      <c r="A1043" s="157" t="s">
        <v>890</v>
      </c>
      <c r="F1043" s="107"/>
      <c r="G1043" s="80"/>
      <c r="H1043" s="80"/>
      <c r="I1043" s="80"/>
      <c r="J1043" s="80"/>
      <c r="K1043" s="80"/>
      <c r="L1043" s="80"/>
      <c r="M1043" s="80"/>
      <c r="N1043" s="80"/>
      <c r="O1043" s="80"/>
      <c r="P1043" s="80"/>
      <c r="Q1043" s="80"/>
      <c r="R1043" s="80"/>
      <c r="S1043" s="80"/>
      <c r="T1043" s="80"/>
      <c r="U1043" s="80"/>
      <c r="V1043" s="80"/>
      <c r="W1043" s="80"/>
      <c r="X1043" s="80"/>
      <c r="Y1043" s="80"/>
      <c r="Z1043" s="80"/>
      <c r="AA1043" s="80"/>
      <c r="AB1043" s="90"/>
      <c r="AC1043" s="77">
        <f t="shared" si="497"/>
        <v>0</v>
      </c>
    </row>
    <row r="1044" spans="1:29" s="58" customFormat="1">
      <c r="A1044" s="58" t="s">
        <v>667</v>
      </c>
      <c r="D1044" s="58" t="s">
        <v>186</v>
      </c>
      <c r="F1044" s="76">
        <f t="shared" ref="F1044:Z1044" si="498">F1038</f>
        <v>34305.024476596598</v>
      </c>
      <c r="G1044" s="76">
        <f t="shared" si="498"/>
        <v>15474.683926041458</v>
      </c>
      <c r="H1044" s="76">
        <f t="shared" si="498"/>
        <v>3909.8187758679132</v>
      </c>
      <c r="I1044" s="76">
        <f t="shared" si="498"/>
        <v>354</v>
      </c>
      <c r="J1044" s="76">
        <f t="shared" si="498"/>
        <v>395.56032235784733</v>
      </c>
      <c r="K1044" s="76">
        <f t="shared" si="498"/>
        <v>4667.71631487998</v>
      </c>
      <c r="L1044" s="76">
        <f t="shared" si="498"/>
        <v>0</v>
      </c>
      <c r="M1044" s="76">
        <f t="shared" si="498"/>
        <v>0</v>
      </c>
      <c r="N1044" s="76">
        <f t="shared" si="498"/>
        <v>4137.4656061637088</v>
      </c>
      <c r="O1044" s="76">
        <f>O1038</f>
        <v>2623.21156433551</v>
      </c>
      <c r="P1044" s="76">
        <f t="shared" si="498"/>
        <v>2344.9966791461329</v>
      </c>
      <c r="Q1044" s="76">
        <f t="shared" si="498"/>
        <v>268.03257309782151</v>
      </c>
      <c r="R1044" s="76">
        <f t="shared" si="498"/>
        <v>115.78895665485457</v>
      </c>
      <c r="S1044" s="76">
        <f t="shared" si="498"/>
        <v>8.2645745505893835</v>
      </c>
      <c r="T1044" s="76">
        <f t="shared" si="498"/>
        <v>0.26737576891544584</v>
      </c>
      <c r="U1044" s="76">
        <f t="shared" si="498"/>
        <v>5.2178077319029716</v>
      </c>
      <c r="V1044" s="76">
        <f t="shared" si="498"/>
        <v>0</v>
      </c>
      <c r="W1044" s="76">
        <f t="shared" si="498"/>
        <v>0</v>
      </c>
      <c r="X1044" s="76">
        <f t="shared" si="498"/>
        <v>0</v>
      </c>
      <c r="Y1044" s="76">
        <f t="shared" si="498"/>
        <v>0</v>
      </c>
      <c r="Z1044" s="76">
        <f t="shared" si="498"/>
        <v>0</v>
      </c>
      <c r="AA1044" s="76">
        <f>SUM(G1044:Z1044)</f>
        <v>34305.024476596634</v>
      </c>
      <c r="AB1044" s="90" t="str">
        <f t="shared" ref="AB1044:AB1049" si="499">IF(ABS(F1044-AA1044)&lt;0.01,"ok","err")</f>
        <v>ok</v>
      </c>
      <c r="AC1044" s="77">
        <f t="shared" si="497"/>
        <v>0</v>
      </c>
    </row>
    <row r="1045" spans="1:29" s="58" customFormat="1">
      <c r="A1045" s="58" t="s">
        <v>668</v>
      </c>
      <c r="F1045" s="77">
        <f>F183</f>
        <v>34803614.031254336</v>
      </c>
      <c r="AA1045" s="77">
        <f>F1045</f>
        <v>34803614.031254336</v>
      </c>
      <c r="AB1045" s="90" t="str">
        <f t="shared" si="499"/>
        <v>ok</v>
      </c>
      <c r="AC1045" s="77">
        <f t="shared" si="497"/>
        <v>0</v>
      </c>
    </row>
    <row r="1046" spans="1:29" s="58" customFormat="1">
      <c r="A1046" s="58" t="s">
        <v>154</v>
      </c>
      <c r="F1046" s="77">
        <v>0</v>
      </c>
      <c r="H1046" s="76">
        <v>0</v>
      </c>
      <c r="I1046" s="73">
        <v>0</v>
      </c>
      <c r="J1046" s="76">
        <v>0</v>
      </c>
      <c r="K1046" s="76">
        <v>0</v>
      </c>
      <c r="L1046" s="109">
        <v>0</v>
      </c>
      <c r="M1046" s="76">
        <v>0</v>
      </c>
      <c r="N1046" s="76">
        <v>0</v>
      </c>
      <c r="O1046" s="76">
        <v>0</v>
      </c>
      <c r="P1046" s="76">
        <v>0</v>
      </c>
      <c r="T1046" s="76">
        <v>0</v>
      </c>
      <c r="V1046" s="76">
        <v>0</v>
      </c>
      <c r="W1046" s="76">
        <v>0</v>
      </c>
      <c r="AA1046" s="77">
        <f>SUM(G1046:Z1046)</f>
        <v>0</v>
      </c>
      <c r="AB1046" s="90" t="str">
        <f t="shared" si="499"/>
        <v>ok</v>
      </c>
      <c r="AC1046" s="77">
        <f t="shared" si="497"/>
        <v>0</v>
      </c>
    </row>
    <row r="1047" spans="1:29" s="58" customFormat="1">
      <c r="A1047" s="58" t="s">
        <v>669</v>
      </c>
      <c r="E1047" s="58" t="s">
        <v>186</v>
      </c>
      <c r="F1047" s="77">
        <f>F1045-F1046</f>
        <v>34803614.031254336</v>
      </c>
      <c r="G1047" s="73">
        <f t="shared" ref="G1047:Z1047" si="500">IF(VLOOKUP($E1047,$D$6:$AN$1131,3,)=0,0,(VLOOKUP($E1047,$D$6:$AN$1131,G$2,)/VLOOKUP($E1047,$D$6:$AN$1131,3,))*$F1047)</f>
        <v>15699593.130593052</v>
      </c>
      <c r="H1047" s="73">
        <f t="shared" si="500"/>
        <v>3966644.1194435274</v>
      </c>
      <c r="I1047" s="73">
        <f t="shared" si="500"/>
        <v>359145.03939413454</v>
      </c>
      <c r="J1047" s="73">
        <f t="shared" si="500"/>
        <v>401309.39987560915</v>
      </c>
      <c r="K1047" s="73">
        <f t="shared" si="500"/>
        <v>4735556.9485542802</v>
      </c>
      <c r="L1047" s="73">
        <f t="shared" si="500"/>
        <v>0</v>
      </c>
      <c r="M1047" s="73">
        <f t="shared" si="500"/>
        <v>0</v>
      </c>
      <c r="N1047" s="73">
        <f t="shared" si="500"/>
        <v>4197599.5709535088</v>
      </c>
      <c r="O1047" s="73">
        <f t="shared" si="500"/>
        <v>2661337.3463627854</v>
      </c>
      <c r="P1047" s="73">
        <f t="shared" si="500"/>
        <v>2379078.883364555</v>
      </c>
      <c r="Q1047" s="73">
        <f t="shared" si="500"/>
        <v>271928.16108510835</v>
      </c>
      <c r="R1047" s="73">
        <f t="shared" si="500"/>
        <v>117471.83446105504</v>
      </c>
      <c r="S1047" s="73">
        <f t="shared" si="500"/>
        <v>8384.6919563479842</v>
      </c>
      <c r="T1047" s="73">
        <f t="shared" si="500"/>
        <v>271.26181090444862</v>
      </c>
      <c r="U1047" s="73">
        <f t="shared" si="500"/>
        <v>5293.6433995065327</v>
      </c>
      <c r="V1047" s="73">
        <f t="shared" si="500"/>
        <v>0</v>
      </c>
      <c r="W1047" s="73">
        <f t="shared" si="500"/>
        <v>0</v>
      </c>
      <c r="X1047" s="73">
        <f t="shared" si="500"/>
        <v>0</v>
      </c>
      <c r="Y1047" s="73">
        <f t="shared" si="500"/>
        <v>0</v>
      </c>
      <c r="Z1047" s="73">
        <f t="shared" si="500"/>
        <v>0</v>
      </c>
      <c r="AA1047" s="77">
        <f>SUM(G1047:Z1047)</f>
        <v>34803614.031254373</v>
      </c>
      <c r="AB1047" s="90" t="str">
        <f t="shared" si="499"/>
        <v>ok</v>
      </c>
      <c r="AC1047" s="77">
        <f t="shared" si="497"/>
        <v>0</v>
      </c>
    </row>
    <row r="1048" spans="1:29" s="58" customFormat="1">
      <c r="A1048" s="58" t="s">
        <v>670</v>
      </c>
      <c r="D1048" s="58" t="s">
        <v>187</v>
      </c>
      <c r="F1048" s="77">
        <f t="shared" ref="F1048:W1048" si="501">F1046+F1047</f>
        <v>34803614.031254336</v>
      </c>
      <c r="G1048" s="77">
        <f t="shared" si="501"/>
        <v>15699593.130593052</v>
      </c>
      <c r="H1048" s="77">
        <f t="shared" si="501"/>
        <v>3966644.1194435274</v>
      </c>
      <c r="I1048" s="77">
        <f t="shared" si="501"/>
        <v>359145.03939413454</v>
      </c>
      <c r="J1048" s="77">
        <f t="shared" si="501"/>
        <v>401309.39987560915</v>
      </c>
      <c r="K1048" s="77">
        <f t="shared" si="501"/>
        <v>4735556.9485542802</v>
      </c>
      <c r="L1048" s="77">
        <f t="shared" si="501"/>
        <v>0</v>
      </c>
      <c r="M1048" s="77">
        <f t="shared" si="501"/>
        <v>0</v>
      </c>
      <c r="N1048" s="77">
        <f t="shared" si="501"/>
        <v>4197599.5709535088</v>
      </c>
      <c r="O1048" s="77">
        <f>O1046+O1047</f>
        <v>2661337.3463627854</v>
      </c>
      <c r="P1048" s="77">
        <f t="shared" si="501"/>
        <v>2379078.883364555</v>
      </c>
      <c r="Q1048" s="77">
        <f t="shared" si="501"/>
        <v>271928.16108510835</v>
      </c>
      <c r="R1048" s="77">
        <f t="shared" si="501"/>
        <v>117471.83446105504</v>
      </c>
      <c r="S1048" s="77">
        <f t="shared" si="501"/>
        <v>8384.6919563479842</v>
      </c>
      <c r="T1048" s="77">
        <f t="shared" si="501"/>
        <v>271.26181090444862</v>
      </c>
      <c r="U1048" s="77">
        <f t="shared" si="501"/>
        <v>5293.6433995065327</v>
      </c>
      <c r="V1048" s="77">
        <f t="shared" si="501"/>
        <v>0</v>
      </c>
      <c r="W1048" s="77">
        <f t="shared" si="501"/>
        <v>0</v>
      </c>
      <c r="X1048" s="77">
        <f>X1046+X1047</f>
        <v>0</v>
      </c>
      <c r="Y1048" s="77">
        <f>Y1046+Y1047</f>
        <v>0</v>
      </c>
      <c r="Z1048" s="77">
        <f>Z1046+Z1047</f>
        <v>0</v>
      </c>
      <c r="AA1048" s="77">
        <f>SUM(G1048:Z1048)</f>
        <v>34803614.031254373</v>
      </c>
      <c r="AB1048" s="90" t="str">
        <f t="shared" si="499"/>
        <v>ok</v>
      </c>
      <c r="AC1048" s="77">
        <f t="shared" si="497"/>
        <v>0</v>
      </c>
    </row>
    <row r="1049" spans="1:29" s="58" customFormat="1">
      <c r="A1049" s="58" t="s">
        <v>671</v>
      </c>
      <c r="D1049" s="58" t="s">
        <v>188</v>
      </c>
      <c r="E1049" s="58" t="s">
        <v>187</v>
      </c>
      <c r="F1049" s="107">
        <v>1</v>
      </c>
      <c r="G1049" s="80">
        <f t="shared" ref="G1049:Z1049" si="502">IF(VLOOKUP($E1049,$D$6:$AN$1131,3,)=0,0,(VLOOKUP($E1049,$D$6:$AN$1131,G$2,)/VLOOKUP($E1049,$D$6:$AN$1131,3,))*$F1049)</f>
        <v>0.45109088718471896</v>
      </c>
      <c r="H1049" s="80">
        <f t="shared" si="502"/>
        <v>0.11397219024097331</v>
      </c>
      <c r="I1049" s="80">
        <f t="shared" si="502"/>
        <v>1.0319188089823522E-2</v>
      </c>
      <c r="J1049" s="80">
        <f t="shared" si="502"/>
        <v>1.1530681828479805E-2</v>
      </c>
      <c r="K1049" s="80">
        <f t="shared" si="502"/>
        <v>0.13606509209939105</v>
      </c>
      <c r="L1049" s="80">
        <f t="shared" si="502"/>
        <v>0</v>
      </c>
      <c r="M1049" s="80">
        <f t="shared" si="502"/>
        <v>0</v>
      </c>
      <c r="N1049" s="80">
        <f t="shared" si="502"/>
        <v>0.12060815199203109</v>
      </c>
      <c r="O1049" s="80">
        <f t="shared" si="502"/>
        <v>7.6467269863780579E-2</v>
      </c>
      <c r="P1049" s="80">
        <f t="shared" si="502"/>
        <v>6.8357236729153906E-2</v>
      </c>
      <c r="Q1049" s="80">
        <f t="shared" si="502"/>
        <v>7.8132162033779443E-3</v>
      </c>
      <c r="R1049" s="80">
        <f t="shared" si="502"/>
        <v>3.3752768995645968E-3</v>
      </c>
      <c r="S1049" s="80">
        <f t="shared" si="502"/>
        <v>2.4091440471723323E-4</v>
      </c>
      <c r="T1049" s="80">
        <f t="shared" si="502"/>
        <v>7.79407019802168E-6</v>
      </c>
      <c r="U1049" s="80">
        <f t="shared" si="502"/>
        <v>1.5210039379107973E-4</v>
      </c>
      <c r="V1049" s="80">
        <f t="shared" si="502"/>
        <v>0</v>
      </c>
      <c r="W1049" s="80">
        <f t="shared" si="502"/>
        <v>0</v>
      </c>
      <c r="X1049" s="80">
        <f t="shared" si="502"/>
        <v>0</v>
      </c>
      <c r="Y1049" s="80">
        <f t="shared" si="502"/>
        <v>0</v>
      </c>
      <c r="Z1049" s="80">
        <f t="shared" si="502"/>
        <v>0</v>
      </c>
      <c r="AA1049" s="80">
        <f>SUM(G1049:Z1049)</f>
        <v>1.0000000000000011</v>
      </c>
      <c r="AB1049" s="90" t="str">
        <f t="shared" si="499"/>
        <v>ok</v>
      </c>
      <c r="AC1049" s="77">
        <f t="shared" si="497"/>
        <v>0</v>
      </c>
    </row>
    <row r="1050" spans="1:29" s="58" customFormat="1">
      <c r="F1050" s="107"/>
      <c r="G1050" s="80"/>
      <c r="H1050" s="80"/>
      <c r="I1050" s="80"/>
      <c r="J1050" s="80"/>
      <c r="K1050" s="80"/>
      <c r="L1050" s="80"/>
      <c r="M1050" s="80"/>
      <c r="N1050" s="80"/>
      <c r="O1050" s="80"/>
      <c r="P1050" s="80"/>
      <c r="Q1050" s="80"/>
      <c r="R1050" s="80"/>
      <c r="S1050" s="80"/>
      <c r="T1050" s="80"/>
      <c r="U1050" s="80"/>
      <c r="V1050" s="80"/>
      <c r="W1050" s="80"/>
      <c r="X1050" s="80"/>
      <c r="Y1050" s="80"/>
      <c r="Z1050" s="80"/>
      <c r="AA1050" s="80"/>
      <c r="AB1050" s="90"/>
      <c r="AC1050" s="77">
        <f t="shared" si="497"/>
        <v>0</v>
      </c>
    </row>
    <row r="1051" spans="1:29" s="58" customFormat="1">
      <c r="A1051" s="58" t="s">
        <v>672</v>
      </c>
      <c r="D1051" s="58" t="s">
        <v>189</v>
      </c>
      <c r="F1051" s="76">
        <f t="shared" ref="F1051:Z1051" si="503">F1037</f>
        <v>34305.024476596598</v>
      </c>
      <c r="G1051" s="76">
        <f t="shared" si="503"/>
        <v>15474.683926041458</v>
      </c>
      <c r="H1051" s="76">
        <f t="shared" si="503"/>
        <v>3909.8187758679132</v>
      </c>
      <c r="I1051" s="76">
        <f t="shared" si="503"/>
        <v>354</v>
      </c>
      <c r="J1051" s="76">
        <f t="shared" si="503"/>
        <v>395.56032235784733</v>
      </c>
      <c r="K1051" s="76">
        <f t="shared" si="503"/>
        <v>4667.71631487998</v>
      </c>
      <c r="L1051" s="76">
        <f t="shared" si="503"/>
        <v>0</v>
      </c>
      <c r="M1051" s="76">
        <f t="shared" si="503"/>
        <v>0</v>
      </c>
      <c r="N1051" s="76">
        <f t="shared" si="503"/>
        <v>4137.4656061637088</v>
      </c>
      <c r="O1051" s="76">
        <f>O1037</f>
        <v>2623.21156433551</v>
      </c>
      <c r="P1051" s="76">
        <f t="shared" si="503"/>
        <v>2344.9966791461329</v>
      </c>
      <c r="Q1051" s="76">
        <f t="shared" si="503"/>
        <v>268.03257309782151</v>
      </c>
      <c r="R1051" s="76">
        <f t="shared" si="503"/>
        <v>115.78895665485457</v>
      </c>
      <c r="S1051" s="76">
        <f t="shared" si="503"/>
        <v>8.2645745505893835</v>
      </c>
      <c r="T1051" s="76">
        <f t="shared" si="503"/>
        <v>0.26737576891544584</v>
      </c>
      <c r="U1051" s="76">
        <f t="shared" si="503"/>
        <v>5.2178077319029716</v>
      </c>
      <c r="V1051" s="76">
        <f t="shared" si="503"/>
        <v>0</v>
      </c>
      <c r="W1051" s="76">
        <f t="shared" si="503"/>
        <v>0</v>
      </c>
      <c r="X1051" s="76">
        <f t="shared" si="503"/>
        <v>0</v>
      </c>
      <c r="Y1051" s="76">
        <f t="shared" si="503"/>
        <v>0</v>
      </c>
      <c r="Z1051" s="76">
        <f t="shared" si="503"/>
        <v>0</v>
      </c>
      <c r="AA1051" s="76">
        <f>SUM(G1051:Z1051)</f>
        <v>34305.024476596634</v>
      </c>
      <c r="AB1051" s="90" t="str">
        <f t="shared" ref="AB1051:AB1056" si="504">IF(ABS(F1051-AA1051)&lt;0.01,"ok","err")</f>
        <v>ok</v>
      </c>
      <c r="AC1051" s="77">
        <f t="shared" si="497"/>
        <v>0</v>
      </c>
    </row>
    <row r="1052" spans="1:29" s="58" customFormat="1">
      <c r="A1052" s="58" t="s">
        <v>673</v>
      </c>
      <c r="F1052" s="77">
        <f>F184</f>
        <v>28608453.375186369</v>
      </c>
      <c r="AA1052" s="77">
        <f>F1052</f>
        <v>28608453.375186369</v>
      </c>
      <c r="AB1052" s="90" t="str">
        <f t="shared" si="504"/>
        <v>ok</v>
      </c>
      <c r="AC1052" s="77">
        <f t="shared" si="497"/>
        <v>0</v>
      </c>
    </row>
    <row r="1053" spans="1:29" s="58" customFormat="1">
      <c r="A1053" s="58" t="s">
        <v>154</v>
      </c>
      <c r="F1053" s="77">
        <v>0</v>
      </c>
      <c r="H1053" s="76">
        <v>0</v>
      </c>
      <c r="I1053" s="73"/>
      <c r="J1053" s="76">
        <v>0</v>
      </c>
      <c r="K1053" s="76">
        <v>0</v>
      </c>
      <c r="L1053" s="109">
        <v>0</v>
      </c>
      <c r="M1053" s="76">
        <v>0</v>
      </c>
      <c r="N1053" s="76">
        <v>0</v>
      </c>
      <c r="O1053" s="76">
        <v>0</v>
      </c>
      <c r="P1053" s="76">
        <v>0</v>
      </c>
      <c r="T1053" s="76">
        <v>0</v>
      </c>
      <c r="V1053" s="76">
        <v>0</v>
      </c>
      <c r="W1053" s="76">
        <v>0</v>
      </c>
      <c r="AA1053" s="77">
        <f>SUM(G1053:Z1053)</f>
        <v>0</v>
      </c>
      <c r="AB1053" s="90" t="str">
        <f t="shared" si="504"/>
        <v>ok</v>
      </c>
      <c r="AC1053" s="77">
        <f t="shared" si="497"/>
        <v>0</v>
      </c>
    </row>
    <row r="1054" spans="1:29" s="58" customFormat="1">
      <c r="A1054" s="58" t="s">
        <v>674</v>
      </c>
      <c r="E1054" s="58" t="s">
        <v>189</v>
      </c>
      <c r="F1054" s="77">
        <f>F1052-F1053</f>
        <v>28608453.375186369</v>
      </c>
      <c r="G1054" s="73">
        <f t="shared" ref="G1054:Z1054" si="505">IF(VLOOKUP($E1054,$D$6:$AN$1131,3,)=0,0,(VLOOKUP($E1054,$D$6:$AN$1131,G$2,)/VLOOKUP($E1054,$D$6:$AN$1131,3,))*$F1054)</f>
        <v>12905012.613995487</v>
      </c>
      <c r="H1054" s="73">
        <f t="shared" si="505"/>
        <v>3260568.0905767558</v>
      </c>
      <c r="I1054" s="73">
        <f t="shared" si="505"/>
        <v>295216.01133749471</v>
      </c>
      <c r="J1054" s="73">
        <f t="shared" si="505"/>
        <v>329874.97347417322</v>
      </c>
      <c r="K1054" s="73">
        <f t="shared" si="505"/>
        <v>3892611.8433158682</v>
      </c>
      <c r="L1054" s="73">
        <f t="shared" si="505"/>
        <v>0</v>
      </c>
      <c r="M1054" s="73">
        <f t="shared" si="505"/>
        <v>0</v>
      </c>
      <c r="N1054" s="73">
        <f t="shared" si="505"/>
        <v>3450412.6929314123</v>
      </c>
      <c r="O1054" s="73">
        <f t="shared" si="505"/>
        <v>2187610.3246257603</v>
      </c>
      <c r="P1054" s="73">
        <f t="shared" si="505"/>
        <v>1955594.8198225766</v>
      </c>
      <c r="Q1054" s="73">
        <f t="shared" si="505"/>
        <v>223524.03146458857</v>
      </c>
      <c r="R1054" s="73">
        <f t="shared" si="505"/>
        <v>96561.451809537379</v>
      </c>
      <c r="S1054" s="73">
        <f t="shared" si="505"/>
        <v>6892.1885147637449</v>
      </c>
      <c r="T1054" s="73">
        <f t="shared" si="505"/>
        <v>222.97629386303282</v>
      </c>
      <c r="U1054" s="73">
        <f t="shared" si="505"/>
        <v>4351.3570241195903</v>
      </c>
      <c r="V1054" s="73">
        <f t="shared" si="505"/>
        <v>0</v>
      </c>
      <c r="W1054" s="73">
        <f t="shared" si="505"/>
        <v>0</v>
      </c>
      <c r="X1054" s="73">
        <f t="shared" si="505"/>
        <v>0</v>
      </c>
      <c r="Y1054" s="73">
        <f t="shared" si="505"/>
        <v>0</v>
      </c>
      <c r="Z1054" s="73">
        <f t="shared" si="505"/>
        <v>0</v>
      </c>
      <c r="AA1054" s="77">
        <f>SUM(G1054:Z1054)</f>
        <v>28608453.375186399</v>
      </c>
      <c r="AB1054" s="90" t="str">
        <f t="shared" si="504"/>
        <v>ok</v>
      </c>
      <c r="AC1054" s="77">
        <f t="shared" si="497"/>
        <v>2.9802322387695313E-8</v>
      </c>
    </row>
    <row r="1055" spans="1:29" s="58" customFormat="1">
      <c r="A1055" s="58" t="s">
        <v>675</v>
      </c>
      <c r="D1055" s="58" t="s">
        <v>190</v>
      </c>
      <c r="F1055" s="77">
        <f t="shared" ref="F1055:Z1055" si="506">F1053+F1054</f>
        <v>28608453.375186369</v>
      </c>
      <c r="G1055" s="77">
        <f t="shared" si="506"/>
        <v>12905012.613995487</v>
      </c>
      <c r="H1055" s="77">
        <f t="shared" si="506"/>
        <v>3260568.0905767558</v>
      </c>
      <c r="I1055" s="77">
        <f t="shared" si="506"/>
        <v>295216.01133749471</v>
      </c>
      <c r="J1055" s="77">
        <f t="shared" si="506"/>
        <v>329874.97347417322</v>
      </c>
      <c r="K1055" s="77">
        <f t="shared" si="506"/>
        <v>3892611.8433158682</v>
      </c>
      <c r="L1055" s="77">
        <f t="shared" si="506"/>
        <v>0</v>
      </c>
      <c r="M1055" s="77">
        <f t="shared" si="506"/>
        <v>0</v>
      </c>
      <c r="N1055" s="77">
        <f t="shared" si="506"/>
        <v>3450412.6929314123</v>
      </c>
      <c r="O1055" s="77">
        <f>O1053+O1054</f>
        <v>2187610.3246257603</v>
      </c>
      <c r="P1055" s="77">
        <f t="shared" si="506"/>
        <v>1955594.8198225766</v>
      </c>
      <c r="Q1055" s="77">
        <f t="shared" si="506"/>
        <v>223524.03146458857</v>
      </c>
      <c r="R1055" s="77">
        <f t="shared" si="506"/>
        <v>96561.451809537379</v>
      </c>
      <c r="S1055" s="77">
        <f t="shared" si="506"/>
        <v>6892.1885147637449</v>
      </c>
      <c r="T1055" s="77">
        <f t="shared" si="506"/>
        <v>222.97629386303282</v>
      </c>
      <c r="U1055" s="77">
        <f t="shared" si="506"/>
        <v>4351.3570241195903</v>
      </c>
      <c r="V1055" s="77">
        <f t="shared" si="506"/>
        <v>0</v>
      </c>
      <c r="W1055" s="77">
        <f t="shared" si="506"/>
        <v>0</v>
      </c>
      <c r="X1055" s="77">
        <f t="shared" si="506"/>
        <v>0</v>
      </c>
      <c r="Y1055" s="77">
        <f t="shared" si="506"/>
        <v>0</v>
      </c>
      <c r="Z1055" s="77">
        <f t="shared" si="506"/>
        <v>0</v>
      </c>
      <c r="AA1055" s="77">
        <f>SUM(G1055:Z1055)</f>
        <v>28608453.375186399</v>
      </c>
      <c r="AB1055" s="90" t="str">
        <f t="shared" si="504"/>
        <v>ok</v>
      </c>
      <c r="AC1055" s="77">
        <f t="shared" si="497"/>
        <v>2.9802322387695313E-8</v>
      </c>
    </row>
    <row r="1056" spans="1:29" s="58" customFormat="1">
      <c r="A1056" s="58" t="s">
        <v>676</v>
      </c>
      <c r="D1056" s="58" t="s">
        <v>191</v>
      </c>
      <c r="E1056" s="58" t="s">
        <v>190</v>
      </c>
      <c r="F1056" s="107">
        <v>1</v>
      </c>
      <c r="G1056" s="80">
        <f t="shared" ref="G1056:Z1056" si="507">IF(VLOOKUP($E1056,$D$6:$AN$1131,3,)=0,0,(VLOOKUP($E1056,$D$6:$AN$1131,G$2,)/VLOOKUP($E1056,$D$6:$AN$1131,3,))*$F1056)</f>
        <v>0.45109088718471896</v>
      </c>
      <c r="H1056" s="80">
        <f t="shared" si="507"/>
        <v>0.11397219024097331</v>
      </c>
      <c r="I1056" s="80">
        <f t="shared" si="507"/>
        <v>1.0319188089823522E-2</v>
      </c>
      <c r="J1056" s="80">
        <f t="shared" si="507"/>
        <v>1.1530681828479805E-2</v>
      </c>
      <c r="K1056" s="80">
        <f t="shared" si="507"/>
        <v>0.13606509209939105</v>
      </c>
      <c r="L1056" s="80">
        <f t="shared" si="507"/>
        <v>0</v>
      </c>
      <c r="M1056" s="80">
        <f t="shared" si="507"/>
        <v>0</v>
      </c>
      <c r="N1056" s="80">
        <f t="shared" si="507"/>
        <v>0.12060815199203108</v>
      </c>
      <c r="O1056" s="80">
        <f t="shared" si="507"/>
        <v>7.6467269863780579E-2</v>
      </c>
      <c r="P1056" s="80">
        <f t="shared" si="507"/>
        <v>6.8357236729153906E-2</v>
      </c>
      <c r="Q1056" s="80">
        <f t="shared" si="507"/>
        <v>7.8132162033779443E-3</v>
      </c>
      <c r="R1056" s="80">
        <f t="shared" si="507"/>
        <v>3.3752768995645968E-3</v>
      </c>
      <c r="S1056" s="80">
        <f t="shared" si="507"/>
        <v>2.409144047172332E-4</v>
      </c>
      <c r="T1056" s="80">
        <f t="shared" si="507"/>
        <v>7.79407019802168E-6</v>
      </c>
      <c r="U1056" s="80">
        <f t="shared" si="507"/>
        <v>1.5210039379107973E-4</v>
      </c>
      <c r="V1056" s="80">
        <f t="shared" si="507"/>
        <v>0</v>
      </c>
      <c r="W1056" s="80">
        <f t="shared" si="507"/>
        <v>0</v>
      </c>
      <c r="X1056" s="80">
        <f t="shared" si="507"/>
        <v>0</v>
      </c>
      <c r="Y1056" s="80">
        <f t="shared" si="507"/>
        <v>0</v>
      </c>
      <c r="Z1056" s="80">
        <f t="shared" si="507"/>
        <v>0</v>
      </c>
      <c r="AA1056" s="80">
        <f>SUM(G1056:Z1056)</f>
        <v>1.0000000000000011</v>
      </c>
      <c r="AB1056" s="90" t="str">
        <f t="shared" si="504"/>
        <v>ok</v>
      </c>
      <c r="AC1056" s="77">
        <f t="shared" si="497"/>
        <v>0</v>
      </c>
    </row>
    <row r="1057" spans="1:29" s="58" customFormat="1">
      <c r="F1057" s="107"/>
      <c r="G1057" s="80"/>
      <c r="H1057" s="80"/>
      <c r="I1057" s="80"/>
      <c r="J1057" s="80"/>
      <c r="K1057" s="80"/>
      <c r="L1057" s="80"/>
      <c r="M1057" s="80"/>
      <c r="N1057" s="80"/>
      <c r="O1057" s="80"/>
      <c r="P1057" s="80"/>
      <c r="Q1057" s="80"/>
      <c r="R1057" s="80"/>
      <c r="S1057" s="80"/>
      <c r="T1057" s="80"/>
      <c r="U1057" s="80"/>
      <c r="V1057" s="80"/>
      <c r="W1057" s="80"/>
      <c r="X1057" s="80"/>
      <c r="Y1057" s="80"/>
      <c r="Z1057" s="80"/>
      <c r="AA1057" s="80"/>
      <c r="AB1057" s="90"/>
      <c r="AC1057" s="77">
        <f t="shared" si="497"/>
        <v>0</v>
      </c>
    </row>
    <row r="1058" spans="1:29" s="58" customFormat="1">
      <c r="A1058" s="58" t="s">
        <v>862</v>
      </c>
      <c r="D1058" s="58" t="s">
        <v>867</v>
      </c>
      <c r="F1058" s="76">
        <f>F1039</f>
        <v>34305.024476596598</v>
      </c>
      <c r="G1058" s="76">
        <f t="shared" ref="G1058:Z1058" si="508">G1039</f>
        <v>15474.683926041458</v>
      </c>
      <c r="H1058" s="76">
        <f t="shared" si="508"/>
        <v>3909.8187758679132</v>
      </c>
      <c r="I1058" s="76">
        <f t="shared" si="508"/>
        <v>354</v>
      </c>
      <c r="J1058" s="76">
        <f t="shared" si="508"/>
        <v>395.56032235784733</v>
      </c>
      <c r="K1058" s="76">
        <f t="shared" si="508"/>
        <v>4667.71631487998</v>
      </c>
      <c r="L1058" s="76">
        <f t="shared" si="508"/>
        <v>0</v>
      </c>
      <c r="M1058" s="76">
        <f t="shared" si="508"/>
        <v>0</v>
      </c>
      <c r="N1058" s="76">
        <f t="shared" si="508"/>
        <v>4137.4656061637088</v>
      </c>
      <c r="O1058" s="76">
        <f>O1039</f>
        <v>2623.21156433551</v>
      </c>
      <c r="P1058" s="76">
        <f t="shared" si="508"/>
        <v>2344.9966791461329</v>
      </c>
      <c r="Q1058" s="76">
        <f t="shared" si="508"/>
        <v>268.03257309782151</v>
      </c>
      <c r="R1058" s="76">
        <f t="shared" si="508"/>
        <v>115.78895665485457</v>
      </c>
      <c r="S1058" s="76">
        <f t="shared" si="508"/>
        <v>8.2645745505893835</v>
      </c>
      <c r="T1058" s="76">
        <f t="shared" si="508"/>
        <v>0.26737576891544584</v>
      </c>
      <c r="U1058" s="76">
        <f t="shared" si="508"/>
        <v>5.2178077319029716</v>
      </c>
      <c r="V1058" s="76">
        <f t="shared" si="508"/>
        <v>0</v>
      </c>
      <c r="W1058" s="76">
        <f t="shared" si="508"/>
        <v>0</v>
      </c>
      <c r="X1058" s="76">
        <f t="shared" si="508"/>
        <v>0</v>
      </c>
      <c r="Y1058" s="76">
        <f t="shared" si="508"/>
        <v>0</v>
      </c>
      <c r="Z1058" s="76">
        <f t="shared" si="508"/>
        <v>0</v>
      </c>
      <c r="AA1058" s="76">
        <f>SUM(G1058:Z1058)</f>
        <v>34305.024476596634</v>
      </c>
      <c r="AB1058" s="90" t="str">
        <f t="shared" ref="AB1058:AB1063" si="509">IF(ABS(F1058-AA1058)&lt;0.01,"ok","err")</f>
        <v>ok</v>
      </c>
      <c r="AC1058" s="77">
        <f t="shared" si="497"/>
        <v>0</v>
      </c>
    </row>
    <row r="1059" spans="1:29" s="58" customFormat="1">
      <c r="A1059" s="58" t="s">
        <v>863</v>
      </c>
      <c r="F1059" s="77">
        <f>F182</f>
        <v>33223399.69324439</v>
      </c>
      <c r="AA1059" s="77">
        <f>F1059</f>
        <v>33223399.69324439</v>
      </c>
      <c r="AB1059" s="90" t="str">
        <f t="shared" si="509"/>
        <v>ok</v>
      </c>
      <c r="AC1059" s="77">
        <f t="shared" si="497"/>
        <v>0</v>
      </c>
    </row>
    <row r="1060" spans="1:29" s="58" customFormat="1">
      <c r="A1060" s="58" t="s">
        <v>154</v>
      </c>
      <c r="F1060" s="77">
        <v>0</v>
      </c>
      <c r="H1060" s="76">
        <v>0</v>
      </c>
      <c r="I1060" s="73">
        <v>0</v>
      </c>
      <c r="J1060" s="76">
        <v>0</v>
      </c>
      <c r="K1060" s="76">
        <v>0</v>
      </c>
      <c r="L1060" s="109">
        <v>0</v>
      </c>
      <c r="M1060" s="76">
        <v>0</v>
      </c>
      <c r="N1060" s="76">
        <v>0</v>
      </c>
      <c r="O1060" s="76">
        <v>0</v>
      </c>
      <c r="P1060" s="76">
        <v>0</v>
      </c>
      <c r="T1060" s="76">
        <v>0</v>
      </c>
      <c r="V1060" s="76">
        <v>0</v>
      </c>
      <c r="W1060" s="76">
        <v>0</v>
      </c>
      <c r="AA1060" s="77">
        <f>SUM(G1060:Z1060)</f>
        <v>0</v>
      </c>
      <c r="AB1060" s="90" t="str">
        <f t="shared" si="509"/>
        <v>ok</v>
      </c>
      <c r="AC1060" s="77">
        <f t="shared" si="497"/>
        <v>0</v>
      </c>
    </row>
    <row r="1061" spans="1:29" s="58" customFormat="1">
      <c r="A1061" s="58" t="s">
        <v>864</v>
      </c>
      <c r="E1061" s="58" t="s">
        <v>867</v>
      </c>
      <c r="F1061" s="77">
        <f>F1059-F1060</f>
        <v>33223399.69324439</v>
      </c>
      <c r="G1061" s="73">
        <f t="shared" ref="G1061:Z1061" si="510">IF(VLOOKUP($E1061,$D$6:$AN$1131,3,)=0,0,(VLOOKUP($E1061,$D$6:$AN$1131,G$2,)/VLOOKUP($E1061,$D$6:$AN$1131,3,))*$F1061)</f>
        <v>14986772.842918132</v>
      </c>
      <c r="H1061" s="73">
        <f t="shared" si="510"/>
        <v>3786543.6302903439</v>
      </c>
      <c r="I1061" s="73">
        <f t="shared" si="510"/>
        <v>342838.51041797397</v>
      </c>
      <c r="J1061" s="73">
        <f t="shared" si="510"/>
        <v>383088.45112321462</v>
      </c>
      <c r="K1061" s="73">
        <f t="shared" si="510"/>
        <v>4520544.9391161781</v>
      </c>
      <c r="L1061" s="73">
        <f t="shared" si="510"/>
        <v>0</v>
      </c>
      <c r="M1061" s="73">
        <f t="shared" si="510"/>
        <v>0</v>
      </c>
      <c r="N1061" s="73">
        <f t="shared" si="510"/>
        <v>4007012.8398948181</v>
      </c>
      <c r="O1061" s="73">
        <f t="shared" si="510"/>
        <v>2540502.6701355637</v>
      </c>
      <c r="P1061" s="73">
        <f t="shared" si="510"/>
        <v>2271059.7977784062</v>
      </c>
      <c r="Q1061" s="73">
        <f t="shared" si="510"/>
        <v>259581.6048145589</v>
      </c>
      <c r="R1061" s="73">
        <f t="shared" si="510"/>
        <v>112138.1735096093</v>
      </c>
      <c r="S1061" s="73">
        <f t="shared" si="510"/>
        <v>8003.9955597806802</v>
      </c>
      <c r="T1061" s="73">
        <f t="shared" si="510"/>
        <v>258.94550942607873</v>
      </c>
      <c r="U1061" s="73">
        <f t="shared" si="510"/>
        <v>5053.2921764209095</v>
      </c>
      <c r="V1061" s="73">
        <f t="shared" si="510"/>
        <v>0</v>
      </c>
      <c r="W1061" s="73">
        <f t="shared" si="510"/>
        <v>0</v>
      </c>
      <c r="X1061" s="73">
        <f t="shared" si="510"/>
        <v>0</v>
      </c>
      <c r="Y1061" s="73">
        <f t="shared" si="510"/>
        <v>0</v>
      </c>
      <c r="Z1061" s="73">
        <f t="shared" si="510"/>
        <v>0</v>
      </c>
      <c r="AA1061" s="77">
        <f>SUM(G1061:Z1061)</f>
        <v>33223399.693244427</v>
      </c>
      <c r="AB1061" s="90" t="str">
        <f t="shared" si="509"/>
        <v>ok</v>
      </c>
      <c r="AC1061" s="77">
        <f t="shared" si="497"/>
        <v>3.7252902984619141E-8</v>
      </c>
    </row>
    <row r="1062" spans="1:29" s="58" customFormat="1">
      <c r="A1062" s="58" t="s">
        <v>865</v>
      </c>
      <c r="D1062" s="58" t="s">
        <v>868</v>
      </c>
      <c r="F1062" s="77">
        <f t="shared" ref="F1062:Z1062" si="511">F1060+F1061</f>
        <v>33223399.69324439</v>
      </c>
      <c r="G1062" s="77">
        <f t="shared" si="511"/>
        <v>14986772.842918132</v>
      </c>
      <c r="H1062" s="77">
        <f t="shared" si="511"/>
        <v>3786543.6302903439</v>
      </c>
      <c r="I1062" s="77">
        <f t="shared" si="511"/>
        <v>342838.51041797397</v>
      </c>
      <c r="J1062" s="77">
        <f t="shared" si="511"/>
        <v>383088.45112321462</v>
      </c>
      <c r="K1062" s="77">
        <f t="shared" si="511"/>
        <v>4520544.9391161781</v>
      </c>
      <c r="L1062" s="77">
        <f t="shared" si="511"/>
        <v>0</v>
      </c>
      <c r="M1062" s="77">
        <f t="shared" si="511"/>
        <v>0</v>
      </c>
      <c r="N1062" s="77">
        <f t="shared" si="511"/>
        <v>4007012.8398948181</v>
      </c>
      <c r="O1062" s="77">
        <f>O1060+O1061</f>
        <v>2540502.6701355637</v>
      </c>
      <c r="P1062" s="77">
        <f t="shared" si="511"/>
        <v>2271059.7977784062</v>
      </c>
      <c r="Q1062" s="77">
        <f t="shared" si="511"/>
        <v>259581.6048145589</v>
      </c>
      <c r="R1062" s="77">
        <f t="shared" si="511"/>
        <v>112138.1735096093</v>
      </c>
      <c r="S1062" s="77">
        <f t="shared" si="511"/>
        <v>8003.9955597806802</v>
      </c>
      <c r="T1062" s="77">
        <f t="shared" si="511"/>
        <v>258.94550942607873</v>
      </c>
      <c r="U1062" s="77">
        <f t="shared" si="511"/>
        <v>5053.2921764209095</v>
      </c>
      <c r="V1062" s="77">
        <f t="shared" si="511"/>
        <v>0</v>
      </c>
      <c r="W1062" s="77">
        <f t="shared" si="511"/>
        <v>0</v>
      </c>
      <c r="X1062" s="77">
        <f t="shared" si="511"/>
        <v>0</v>
      </c>
      <c r="Y1062" s="77">
        <f t="shared" si="511"/>
        <v>0</v>
      </c>
      <c r="Z1062" s="77">
        <f t="shared" si="511"/>
        <v>0</v>
      </c>
      <c r="AA1062" s="77">
        <f>SUM(G1062:Z1062)</f>
        <v>33223399.693244427</v>
      </c>
      <c r="AB1062" s="90" t="str">
        <f t="shared" si="509"/>
        <v>ok</v>
      </c>
      <c r="AC1062" s="77">
        <f t="shared" si="497"/>
        <v>3.7252902984619141E-8</v>
      </c>
    </row>
    <row r="1063" spans="1:29" s="58" customFormat="1">
      <c r="A1063" s="58" t="s">
        <v>866</v>
      </c>
      <c r="D1063" s="58" t="s">
        <v>869</v>
      </c>
      <c r="E1063" s="58" t="s">
        <v>868</v>
      </c>
      <c r="F1063" s="107">
        <v>1</v>
      </c>
      <c r="G1063" s="80">
        <f t="shared" ref="G1063:Z1063" si="512">IF(VLOOKUP($E1063,$D$6:$AN$1131,3,)=0,0,(VLOOKUP($E1063,$D$6:$AN$1131,G$2,)/VLOOKUP($E1063,$D$6:$AN$1131,3,))*$F1063)</f>
        <v>0.45109088718471896</v>
      </c>
      <c r="H1063" s="80">
        <f t="shared" si="512"/>
        <v>0.11397219024097331</v>
      </c>
      <c r="I1063" s="80">
        <f t="shared" si="512"/>
        <v>1.0319188089823522E-2</v>
      </c>
      <c r="J1063" s="80">
        <f t="shared" si="512"/>
        <v>1.1530681828479805E-2</v>
      </c>
      <c r="K1063" s="80">
        <f t="shared" si="512"/>
        <v>0.13606509209939105</v>
      </c>
      <c r="L1063" s="80">
        <f t="shared" si="512"/>
        <v>0</v>
      </c>
      <c r="M1063" s="80">
        <f t="shared" si="512"/>
        <v>0</v>
      </c>
      <c r="N1063" s="80">
        <f t="shared" si="512"/>
        <v>0.12060815199203108</v>
      </c>
      <c r="O1063" s="80">
        <f t="shared" si="512"/>
        <v>7.6467269863780579E-2</v>
      </c>
      <c r="P1063" s="80">
        <f t="shared" si="512"/>
        <v>6.8357236729153906E-2</v>
      </c>
      <c r="Q1063" s="80">
        <f t="shared" si="512"/>
        <v>7.8132162033779443E-3</v>
      </c>
      <c r="R1063" s="80">
        <f t="shared" si="512"/>
        <v>3.3752768995645968E-3</v>
      </c>
      <c r="S1063" s="80">
        <f t="shared" si="512"/>
        <v>2.409144047172332E-4</v>
      </c>
      <c r="T1063" s="80">
        <f t="shared" si="512"/>
        <v>7.79407019802168E-6</v>
      </c>
      <c r="U1063" s="80">
        <f t="shared" si="512"/>
        <v>1.5210039379107973E-4</v>
      </c>
      <c r="V1063" s="80">
        <f t="shared" si="512"/>
        <v>0</v>
      </c>
      <c r="W1063" s="80">
        <f t="shared" si="512"/>
        <v>0</v>
      </c>
      <c r="X1063" s="73">
        <f t="shared" si="512"/>
        <v>0</v>
      </c>
      <c r="Y1063" s="73">
        <f t="shared" si="512"/>
        <v>0</v>
      </c>
      <c r="Z1063" s="73">
        <f t="shared" si="512"/>
        <v>0</v>
      </c>
      <c r="AA1063" s="80">
        <f>SUM(G1063:Z1063)</f>
        <v>1.0000000000000011</v>
      </c>
      <c r="AB1063" s="90" t="str">
        <f t="shared" si="509"/>
        <v>ok</v>
      </c>
      <c r="AC1063" s="77">
        <f t="shared" si="497"/>
        <v>0</v>
      </c>
    </row>
    <row r="1064" spans="1:29" s="58" customFormat="1">
      <c r="F1064" s="107"/>
      <c r="G1064" s="80"/>
      <c r="H1064" s="80"/>
      <c r="I1064" s="80"/>
      <c r="J1064" s="80"/>
      <c r="K1064" s="80"/>
      <c r="L1064" s="80"/>
      <c r="M1064" s="80"/>
      <c r="N1064" s="80"/>
      <c r="O1064" s="80"/>
      <c r="P1064" s="80"/>
      <c r="Q1064" s="80"/>
      <c r="R1064" s="80"/>
      <c r="S1064" s="80"/>
      <c r="T1064" s="80"/>
      <c r="U1064" s="80"/>
      <c r="V1064" s="80"/>
      <c r="W1064" s="80"/>
      <c r="X1064" s="80"/>
      <c r="Y1064" s="80"/>
      <c r="Z1064" s="80"/>
      <c r="AA1064" s="80"/>
      <c r="AB1064" s="90"/>
      <c r="AC1064" s="77">
        <f t="shared" si="497"/>
        <v>0</v>
      </c>
    </row>
    <row r="1065" spans="1:29" s="58" customFormat="1" ht="15">
      <c r="A1065" s="63" t="s">
        <v>1206</v>
      </c>
      <c r="F1065" s="107"/>
      <c r="G1065" s="80"/>
      <c r="H1065" s="80"/>
      <c r="I1065" s="80"/>
      <c r="J1065" s="80"/>
      <c r="K1065" s="80"/>
      <c r="L1065" s="80"/>
      <c r="M1065" s="80"/>
      <c r="N1065" s="80"/>
      <c r="O1065" s="80"/>
      <c r="P1065" s="80"/>
      <c r="Q1065" s="80"/>
      <c r="R1065" s="80"/>
      <c r="S1065" s="80"/>
      <c r="T1065" s="80"/>
      <c r="U1065" s="80"/>
      <c r="V1065" s="80"/>
      <c r="W1065" s="80"/>
      <c r="X1065" s="80"/>
      <c r="Y1065" s="80"/>
      <c r="Z1065" s="80"/>
      <c r="AA1065" s="80"/>
      <c r="AB1065" s="90"/>
      <c r="AC1065" s="77">
        <f t="shared" si="497"/>
        <v>0</v>
      </c>
    </row>
    <row r="1066" spans="1:29" s="58" customFormat="1">
      <c r="F1066" s="107"/>
      <c r="G1066" s="80"/>
      <c r="H1066" s="80"/>
      <c r="I1066" s="80"/>
      <c r="J1066" s="80"/>
      <c r="K1066" s="80"/>
      <c r="L1066" s="80"/>
      <c r="M1066" s="80"/>
      <c r="N1066" s="80"/>
      <c r="O1066" s="80"/>
      <c r="P1066" s="80"/>
      <c r="Q1066" s="80"/>
      <c r="R1066" s="80"/>
      <c r="S1066" s="80"/>
      <c r="T1066" s="80"/>
      <c r="U1066" s="80"/>
      <c r="V1066" s="80"/>
      <c r="W1066" s="80"/>
      <c r="X1066" s="80"/>
      <c r="Y1066" s="80"/>
      <c r="Z1066" s="80"/>
      <c r="AA1066" s="80"/>
      <c r="AB1066" s="90"/>
      <c r="AC1066" s="77">
        <f t="shared" si="497"/>
        <v>0</v>
      </c>
    </row>
    <row r="1067" spans="1:29" s="58" customFormat="1" ht="15">
      <c r="A1067" s="63" t="s">
        <v>694</v>
      </c>
      <c r="F1067" s="107"/>
      <c r="G1067" s="80"/>
      <c r="H1067" s="80"/>
      <c r="I1067" s="80"/>
      <c r="J1067" s="80"/>
      <c r="K1067" s="80"/>
      <c r="L1067" s="80"/>
      <c r="M1067" s="80"/>
      <c r="N1067" s="80"/>
      <c r="O1067" s="80"/>
      <c r="P1067" s="80"/>
      <c r="Q1067" s="80"/>
      <c r="R1067" s="80"/>
      <c r="S1067" s="80"/>
      <c r="T1067" s="80"/>
      <c r="U1067" s="80"/>
      <c r="V1067" s="80"/>
      <c r="W1067" s="80"/>
      <c r="X1067" s="80"/>
      <c r="Y1067" s="80"/>
      <c r="Z1067" s="80"/>
      <c r="AA1067" s="80"/>
      <c r="AB1067" s="90"/>
      <c r="AC1067" s="77">
        <f t="shared" si="497"/>
        <v>0</v>
      </c>
    </row>
    <row r="1068" spans="1:29" s="58" customFormat="1">
      <c r="F1068" s="76"/>
      <c r="G1068" s="76"/>
      <c r="H1068" s="76"/>
      <c r="I1068" s="76"/>
      <c r="J1068" s="76"/>
      <c r="K1068" s="76"/>
      <c r="L1068" s="76"/>
      <c r="M1068" s="76"/>
      <c r="N1068" s="76"/>
      <c r="O1068" s="80"/>
      <c r="P1068" s="80"/>
      <c r="Q1068" s="80"/>
      <c r="R1068" s="80"/>
      <c r="S1068" s="76"/>
      <c r="T1068" s="76"/>
      <c r="U1068" s="76"/>
      <c r="V1068" s="80"/>
      <c r="W1068" s="80"/>
      <c r="X1068" s="80"/>
      <c r="Y1068" s="80"/>
      <c r="Z1068" s="80"/>
      <c r="AA1068" s="77"/>
      <c r="AB1068" s="90"/>
      <c r="AC1068" s="77">
        <f t="shared" si="497"/>
        <v>0</v>
      </c>
    </row>
    <row r="1069" spans="1:29" s="58" customFormat="1">
      <c r="A1069" s="58" t="s">
        <v>723</v>
      </c>
      <c r="D1069" s="58" t="s">
        <v>724</v>
      </c>
      <c r="F1069" s="76">
        <v>2689126.84</v>
      </c>
      <c r="G1069" s="76">
        <v>2120280.13</v>
      </c>
      <c r="H1069" s="76">
        <v>385053.67</v>
      </c>
      <c r="I1069" s="76">
        <v>0</v>
      </c>
      <c r="J1069" s="76">
        <v>4988.8799999999992</v>
      </c>
      <c r="K1069" s="76">
        <v>86025.47</v>
      </c>
      <c r="L1069" s="76">
        <v>0</v>
      </c>
      <c r="M1069" s="76"/>
      <c r="N1069" s="76">
        <v>29978.34</v>
      </c>
      <c r="O1069" s="76">
        <v>51803.519999999997</v>
      </c>
      <c r="P1069" s="76">
        <v>10654.56</v>
      </c>
      <c r="Q1069" s="76">
        <v>0</v>
      </c>
      <c r="R1069" s="76">
        <v>0</v>
      </c>
      <c r="S1069" s="76">
        <v>342.27000000000004</v>
      </c>
      <c r="T1069" s="76">
        <v>0</v>
      </c>
      <c r="U1069" s="76">
        <v>0</v>
      </c>
      <c r="V1069" s="76"/>
      <c r="W1069" s="76"/>
      <c r="X1069" s="76"/>
      <c r="Y1069" s="76"/>
      <c r="Z1069" s="76"/>
      <c r="AA1069" s="109">
        <f t="shared" ref="AA1069:AA1074" si="513">SUM(G1069:Z1069)</f>
        <v>2689126.84</v>
      </c>
      <c r="AB1069" s="90" t="str">
        <f>IF(ABS(F1069-AA1069)&lt;0.01,"ok","err")</f>
        <v>ok</v>
      </c>
      <c r="AC1069" s="77">
        <f t="shared" si="497"/>
        <v>0</v>
      </c>
    </row>
    <row r="1070" spans="1:29" s="58" customFormat="1">
      <c r="A1070" s="58" t="s">
        <v>1251</v>
      </c>
      <c r="D1070" s="58" t="s">
        <v>182</v>
      </c>
      <c r="F1070" s="76">
        <v>-1630991.5700000003</v>
      </c>
      <c r="G1070" s="76">
        <v>-1517603.4</v>
      </c>
      <c r="H1070" s="76">
        <v>-98175.069999999992</v>
      </c>
      <c r="I1070" s="80">
        <v>0</v>
      </c>
      <c r="J1070" s="76">
        <f>(J1010/($J$1010+$K$1010))*-14726.55</f>
        <v>-381.52141529235382</v>
      </c>
      <c r="K1070" s="76">
        <f>(K1010/($J$1010+$K$1010))*-14726.55</f>
        <v>-14345.028584707647</v>
      </c>
      <c r="L1070" s="76">
        <v>0</v>
      </c>
      <c r="M1070" s="76">
        <v>0</v>
      </c>
      <c r="N1070" s="76">
        <f>(N1010/($N$1010+$O$1010+$P$1010))*-162</f>
        <v>-43.766965428937255</v>
      </c>
      <c r="O1070" s="76">
        <f>(O1010/($N$1010+$O$1010+$P$1010))*-162</f>
        <v>-112.83994878361075</v>
      </c>
      <c r="P1070" s="76">
        <f>(P1010/($N$1010+$O$1010+$P$1010))*-162</f>
        <v>-5.3930857874519846</v>
      </c>
      <c r="Q1070" s="76"/>
      <c r="R1070" s="76"/>
      <c r="S1070" s="80">
        <f>-324.55</f>
        <v>-324.55</v>
      </c>
      <c r="T1070" s="76"/>
      <c r="U1070" s="76"/>
      <c r="V1070" s="76"/>
      <c r="W1070" s="76"/>
      <c r="X1070" s="76"/>
      <c r="Y1070" s="76"/>
      <c r="Z1070" s="76"/>
      <c r="AA1070" s="109">
        <f t="shared" si="513"/>
        <v>-1630991.57</v>
      </c>
      <c r="AB1070" s="90" t="str">
        <f>IF(ROUND(F1070-AA1070,2)=0,"ok","err")</f>
        <v>ok</v>
      </c>
      <c r="AC1070" s="77">
        <f t="shared" si="497"/>
        <v>0</v>
      </c>
    </row>
    <row r="1071" spans="1:29" s="58" customFormat="1">
      <c r="A1071" s="58" t="s">
        <v>1197</v>
      </c>
      <c r="D1071" s="58" t="s">
        <v>1198</v>
      </c>
      <c r="F1071" s="77">
        <f t="shared" ref="F1071:L1071" si="514">SUM(F760:F768)-SUM(F788:F812)</f>
        <v>-7438396.4187509604</v>
      </c>
      <c r="G1071" s="77">
        <f t="shared" si="514"/>
        <v>-2910913.0307771591</v>
      </c>
      <c r="H1071" s="77">
        <f t="shared" si="514"/>
        <v>-1709949.6103451159</v>
      </c>
      <c r="I1071" s="77">
        <f t="shared" si="514"/>
        <v>-21409.375182738233</v>
      </c>
      <c r="J1071" s="77">
        <f t="shared" si="514"/>
        <v>-68866.100495273189</v>
      </c>
      <c r="K1071" s="77">
        <f t="shared" si="514"/>
        <v>-826500.87054074509</v>
      </c>
      <c r="L1071" s="77">
        <f t="shared" si="514"/>
        <v>0</v>
      </c>
      <c r="M1071" s="77">
        <v>0</v>
      </c>
      <c r="N1071" s="77">
        <f t="shared" ref="N1071:Z1071" si="515">SUM(N760:N768)-SUM(N788:N812)</f>
        <v>-713893.6071136198</v>
      </c>
      <c r="O1071" s="77">
        <f t="shared" si="515"/>
        <v>-458864.43783431884</v>
      </c>
      <c r="P1071" s="77">
        <f t="shared" si="515"/>
        <v>-396105.2894226819</v>
      </c>
      <c r="Q1071" s="77">
        <f t="shared" si="515"/>
        <v>-36241.472674944918</v>
      </c>
      <c r="R1071" s="77">
        <f t="shared" si="515"/>
        <v>-19757.121663349782</v>
      </c>
      <c r="S1071" s="77">
        <f t="shared" si="515"/>
        <v>-271622.41858001327</v>
      </c>
      <c r="T1071" s="77">
        <f t="shared" si="515"/>
        <v>-2183.8386377239781</v>
      </c>
      <c r="U1071" s="77">
        <f t="shared" si="515"/>
        <v>-2089.245483275874</v>
      </c>
      <c r="V1071" s="77">
        <f t="shared" si="515"/>
        <v>0</v>
      </c>
      <c r="W1071" s="77">
        <f t="shared" si="515"/>
        <v>0</v>
      </c>
      <c r="X1071" s="77">
        <f t="shared" si="515"/>
        <v>0</v>
      </c>
      <c r="Y1071" s="77">
        <f t="shared" si="515"/>
        <v>0</v>
      </c>
      <c r="Z1071" s="77">
        <f t="shared" si="515"/>
        <v>0</v>
      </c>
      <c r="AA1071" s="73">
        <f t="shared" si="513"/>
        <v>-7438396.4187509594</v>
      </c>
      <c r="AB1071" s="90" t="str">
        <f t="shared" ref="AB1071:AB1080" si="516">IF(ABS(F1071-AA1071)&lt;0.01,"ok","err")</f>
        <v>ok</v>
      </c>
      <c r="AC1071" s="77">
        <f t="shared" si="497"/>
        <v>0</v>
      </c>
    </row>
    <row r="1072" spans="1:29" s="58" customFormat="1">
      <c r="A1072" s="58" t="s">
        <v>1248</v>
      </c>
      <c r="D1072" s="58" t="s">
        <v>1193</v>
      </c>
      <c r="F1072" s="76">
        <v>0</v>
      </c>
      <c r="G1072" s="76"/>
      <c r="H1072" s="76"/>
      <c r="I1072" s="76"/>
      <c r="J1072" s="76"/>
      <c r="K1072" s="76"/>
      <c r="L1072" s="76"/>
      <c r="M1072" s="76"/>
      <c r="N1072" s="76"/>
      <c r="O1072" s="76"/>
      <c r="P1072" s="76"/>
      <c r="Q1072" s="76"/>
      <c r="R1072" s="76"/>
      <c r="S1072" s="76"/>
      <c r="T1072" s="76"/>
      <c r="U1072" s="76"/>
      <c r="V1072" s="76"/>
      <c r="W1072" s="76"/>
      <c r="X1072" s="76"/>
      <c r="Y1072" s="76"/>
      <c r="Z1072" s="76"/>
      <c r="AA1072" s="76">
        <f t="shared" si="513"/>
        <v>0</v>
      </c>
      <c r="AB1072" s="90" t="str">
        <f t="shared" si="516"/>
        <v>ok</v>
      </c>
      <c r="AC1072" s="77">
        <f t="shared" si="497"/>
        <v>0</v>
      </c>
    </row>
    <row r="1073" spans="1:29" s="58" customFormat="1">
      <c r="A1073" s="58" t="s">
        <v>1191</v>
      </c>
      <c r="D1073" s="58" t="s">
        <v>1189</v>
      </c>
      <c r="F1073" s="76">
        <v>0</v>
      </c>
      <c r="G1073" s="76"/>
      <c r="H1073" s="76"/>
      <c r="I1073" s="76"/>
      <c r="J1073" s="76"/>
      <c r="K1073" s="76"/>
      <c r="L1073" s="76"/>
      <c r="M1073" s="76"/>
      <c r="N1073" s="76"/>
      <c r="O1073" s="76"/>
      <c r="P1073" s="76"/>
      <c r="Q1073" s="76"/>
      <c r="R1073" s="76"/>
      <c r="S1073" s="76"/>
      <c r="T1073" s="76"/>
      <c r="U1073" s="76"/>
      <c r="V1073" s="76"/>
      <c r="W1073" s="76"/>
      <c r="X1073" s="76"/>
      <c r="Y1073" s="76"/>
      <c r="Z1073" s="76"/>
      <c r="AA1073" s="76">
        <f t="shared" si="513"/>
        <v>0</v>
      </c>
      <c r="AB1073" s="90" t="str">
        <f t="shared" si="516"/>
        <v>ok</v>
      </c>
      <c r="AC1073" s="77">
        <f t="shared" si="497"/>
        <v>0</v>
      </c>
    </row>
    <row r="1074" spans="1:29" s="58" customFormat="1">
      <c r="A1074" s="58" t="s">
        <v>1192</v>
      </c>
      <c r="D1074" s="58" t="s">
        <v>1190</v>
      </c>
      <c r="F1074" s="76">
        <v>0</v>
      </c>
      <c r="G1074" s="76"/>
      <c r="H1074" s="76"/>
      <c r="I1074" s="76"/>
      <c r="J1074" s="76"/>
      <c r="K1074" s="76"/>
      <c r="L1074" s="76"/>
      <c r="M1074" s="76"/>
      <c r="N1074" s="76"/>
      <c r="O1074" s="76"/>
      <c r="P1074" s="76"/>
      <c r="Q1074" s="76"/>
      <c r="R1074" s="76"/>
      <c r="S1074" s="76"/>
      <c r="T1074" s="76"/>
      <c r="U1074" s="76"/>
      <c r="V1074" s="76"/>
      <c r="W1074" s="76"/>
      <c r="X1074" s="76"/>
      <c r="Y1074" s="76"/>
      <c r="Z1074" s="76"/>
      <c r="AA1074" s="76">
        <f t="shared" si="513"/>
        <v>0</v>
      </c>
      <c r="AB1074" s="90" t="str">
        <f t="shared" si="516"/>
        <v>ok</v>
      </c>
      <c r="AC1074" s="77">
        <f t="shared" si="497"/>
        <v>0</v>
      </c>
    </row>
    <row r="1075" spans="1:29" s="58" customFormat="1">
      <c r="A1075" s="58" t="s">
        <v>892</v>
      </c>
      <c r="D1075" s="58" t="s">
        <v>893</v>
      </c>
      <c r="F1075" s="76">
        <v>0</v>
      </c>
      <c r="G1075" s="76"/>
      <c r="H1075" s="76"/>
      <c r="I1075" s="76"/>
      <c r="J1075" s="76"/>
      <c r="K1075" s="76"/>
      <c r="L1075" s="76"/>
      <c r="M1075" s="76"/>
      <c r="N1075" s="76"/>
      <c r="O1075" s="76"/>
      <c r="P1075" s="76"/>
      <c r="Q1075" s="76"/>
      <c r="R1075" s="76"/>
      <c r="S1075" s="76"/>
      <c r="T1075" s="76"/>
      <c r="U1075" s="76"/>
      <c r="V1075" s="76">
        <v>0</v>
      </c>
      <c r="W1075" s="76">
        <v>0</v>
      </c>
      <c r="X1075" s="76"/>
      <c r="Y1075" s="76"/>
      <c r="Z1075" s="76"/>
      <c r="AA1075" s="76">
        <f t="shared" ref="AA1075:AA1080" si="517">SUM(G1075:Z1075)</f>
        <v>0</v>
      </c>
      <c r="AB1075" s="90" t="str">
        <f t="shared" si="516"/>
        <v>ok</v>
      </c>
      <c r="AC1075" s="77">
        <f t="shared" si="497"/>
        <v>0</v>
      </c>
    </row>
    <row r="1076" spans="1:29" s="58" customFormat="1">
      <c r="A1076" s="58" t="s">
        <v>920</v>
      </c>
      <c r="D1076" s="58" t="s">
        <v>919</v>
      </c>
      <c r="F1076" s="76">
        <v>0</v>
      </c>
      <c r="G1076" s="76"/>
      <c r="H1076" s="76"/>
      <c r="I1076" s="76"/>
      <c r="J1076" s="76"/>
      <c r="K1076" s="76"/>
      <c r="L1076" s="76"/>
      <c r="M1076" s="76"/>
      <c r="N1076" s="76"/>
      <c r="O1076" s="76"/>
      <c r="P1076" s="76"/>
      <c r="Q1076" s="76"/>
      <c r="R1076" s="76"/>
      <c r="S1076" s="76"/>
      <c r="T1076" s="76"/>
      <c r="U1076" s="76"/>
      <c r="V1076" s="76">
        <v>0</v>
      </c>
      <c r="W1076" s="76">
        <v>0</v>
      </c>
      <c r="X1076" s="76"/>
      <c r="Y1076" s="76"/>
      <c r="Z1076" s="76"/>
      <c r="AA1076" s="76">
        <f t="shared" si="517"/>
        <v>0</v>
      </c>
      <c r="AB1076" s="90" t="str">
        <f t="shared" si="516"/>
        <v>ok</v>
      </c>
      <c r="AC1076" s="77">
        <f t="shared" si="497"/>
        <v>0</v>
      </c>
    </row>
    <row r="1077" spans="1:29" s="58" customFormat="1">
      <c r="A1077" s="58" t="s">
        <v>632</v>
      </c>
      <c r="D1077" s="58" t="s">
        <v>693</v>
      </c>
      <c r="F1077" s="76">
        <v>163886444</v>
      </c>
      <c r="G1077" s="76">
        <v>64164081</v>
      </c>
      <c r="H1077" s="76">
        <f>35966001</f>
        <v>35966001</v>
      </c>
      <c r="I1077" s="250">
        <v>678702</v>
      </c>
      <c r="J1077" s="76">
        <f>1568548</f>
        <v>1568548</v>
      </c>
      <c r="K1077" s="250">
        <f>19512643-674383</f>
        <v>18838260</v>
      </c>
      <c r="L1077" s="76">
        <v>0</v>
      </c>
      <c r="M1077" s="76"/>
      <c r="N1077" s="76">
        <f>16210961</f>
        <v>16210961</v>
      </c>
      <c r="O1077" s="250">
        <f>10462757-4319</f>
        <v>10458438</v>
      </c>
      <c r="P1077" s="76">
        <f>8983013</f>
        <v>8983013</v>
      </c>
      <c r="Q1077" s="76">
        <f>831030</f>
        <v>831030</v>
      </c>
      <c r="R1077" s="76">
        <f>449773</f>
        <v>449773</v>
      </c>
      <c r="S1077" s="76">
        <f>2279259+2001557+1364134</f>
        <v>5644950</v>
      </c>
      <c r="T1077" s="76">
        <f>46675</f>
        <v>46675</v>
      </c>
      <c r="U1077" s="76">
        <f>46012</f>
        <v>46012</v>
      </c>
      <c r="V1077" s="76">
        <v>0</v>
      </c>
      <c r="W1077" s="76">
        <v>0</v>
      </c>
      <c r="X1077" s="76"/>
      <c r="Y1077" s="76"/>
      <c r="Z1077" s="76"/>
      <c r="AA1077" s="76">
        <f t="shared" si="517"/>
        <v>163886444</v>
      </c>
      <c r="AB1077" s="90" t="str">
        <f t="shared" si="516"/>
        <v>ok</v>
      </c>
      <c r="AC1077" s="77">
        <f t="shared" si="497"/>
        <v>0</v>
      </c>
    </row>
    <row r="1078" spans="1:29" s="58" customFormat="1">
      <c r="A1078" s="58" t="s">
        <v>1195</v>
      </c>
      <c r="D1078" s="58" t="s">
        <v>1194</v>
      </c>
      <c r="F1078" s="76">
        <v>0</v>
      </c>
      <c r="G1078" s="76"/>
      <c r="H1078" s="76"/>
      <c r="I1078" s="76"/>
      <c r="J1078" s="76"/>
      <c r="K1078" s="76"/>
      <c r="L1078" s="76"/>
      <c r="M1078" s="76"/>
      <c r="N1078" s="76"/>
      <c r="O1078" s="76"/>
      <c r="P1078" s="76"/>
      <c r="Q1078" s="76"/>
      <c r="R1078" s="76"/>
      <c r="S1078" s="76"/>
      <c r="T1078" s="76"/>
      <c r="U1078" s="76"/>
      <c r="V1078" s="76"/>
      <c r="W1078" s="76"/>
      <c r="X1078" s="76"/>
      <c r="Y1078" s="76"/>
      <c r="Z1078" s="76"/>
      <c r="AA1078" s="76">
        <f>SUM(G1078:Z1078)</f>
        <v>0</v>
      </c>
      <c r="AB1078" s="90" t="str">
        <f t="shared" si="516"/>
        <v>ok</v>
      </c>
      <c r="AC1078" s="77">
        <f t="shared" si="497"/>
        <v>0</v>
      </c>
    </row>
    <row r="1079" spans="1:29" s="58" customFormat="1">
      <c r="A1079" s="58" t="s">
        <v>633</v>
      </c>
      <c r="D1079" s="108" t="s">
        <v>874</v>
      </c>
      <c r="F1079" s="76">
        <v>0</v>
      </c>
      <c r="G1079" s="76"/>
      <c r="H1079" s="76"/>
      <c r="I1079" s="76"/>
      <c r="J1079" s="76"/>
      <c r="K1079" s="76"/>
      <c r="L1079" s="76"/>
      <c r="M1079" s="76"/>
      <c r="N1079" s="76"/>
      <c r="O1079" s="76"/>
      <c r="P1079" s="76"/>
      <c r="Q1079" s="76"/>
      <c r="R1079" s="76"/>
      <c r="S1079" s="76"/>
      <c r="T1079" s="76"/>
      <c r="U1079" s="76"/>
      <c r="V1079" s="76">
        <v>0</v>
      </c>
      <c r="W1079" s="76">
        <v>0</v>
      </c>
      <c r="X1079" s="76"/>
      <c r="Y1079" s="76"/>
      <c r="Z1079" s="76"/>
      <c r="AA1079" s="76">
        <f t="shared" si="517"/>
        <v>0</v>
      </c>
      <c r="AB1079" s="90" t="str">
        <f t="shared" si="516"/>
        <v>ok</v>
      </c>
      <c r="AC1079" s="77">
        <f t="shared" si="497"/>
        <v>0</v>
      </c>
    </row>
    <row r="1080" spans="1:29" s="58" customFormat="1">
      <c r="A1080" s="58" t="s">
        <v>1174</v>
      </c>
      <c r="D1080" s="151" t="s">
        <v>873</v>
      </c>
      <c r="F1080" s="76">
        <v>0</v>
      </c>
      <c r="G1080" s="76"/>
      <c r="H1080" s="76"/>
      <c r="I1080" s="76"/>
      <c r="J1080" s="76"/>
      <c r="K1080" s="76"/>
      <c r="L1080" s="76"/>
      <c r="M1080" s="76"/>
      <c r="N1080" s="76"/>
      <c r="O1080" s="76"/>
      <c r="P1080" s="76"/>
      <c r="Q1080" s="76"/>
      <c r="R1080" s="76"/>
      <c r="S1080" s="76"/>
      <c r="T1080" s="76"/>
      <c r="U1080" s="76"/>
      <c r="V1080" s="76">
        <f>V1022</f>
        <v>0</v>
      </c>
      <c r="W1080" s="76">
        <f>W1022</f>
        <v>0</v>
      </c>
      <c r="X1080" s="76">
        <f>X1022</f>
        <v>0</v>
      </c>
      <c r="Y1080" s="76">
        <f>Y1022</f>
        <v>0</v>
      </c>
      <c r="Z1080" s="76">
        <f>Z1022</f>
        <v>0</v>
      </c>
      <c r="AA1080" s="76">
        <f t="shared" si="517"/>
        <v>0</v>
      </c>
      <c r="AB1080" s="90" t="str">
        <f t="shared" si="516"/>
        <v>ok</v>
      </c>
      <c r="AC1080" s="77">
        <f t="shared" si="497"/>
        <v>0</v>
      </c>
    </row>
    <row r="1081" spans="1:29" s="58" customFormat="1">
      <c r="F1081" s="107"/>
      <c r="G1081" s="80"/>
      <c r="H1081" s="80"/>
      <c r="I1081" s="80"/>
      <c r="J1081" s="80"/>
      <c r="K1081" s="80"/>
      <c r="L1081" s="80"/>
      <c r="M1081" s="80"/>
      <c r="N1081" s="80"/>
      <c r="O1081" s="80"/>
      <c r="P1081" s="80"/>
      <c r="Q1081" s="80"/>
      <c r="R1081" s="80"/>
      <c r="S1081" s="80"/>
      <c r="T1081" s="80"/>
      <c r="U1081" s="80"/>
      <c r="V1081" s="80"/>
      <c r="W1081" s="80"/>
      <c r="X1081" s="80"/>
      <c r="Y1081" s="80"/>
      <c r="Z1081" s="80"/>
      <c r="AA1081" s="80"/>
      <c r="AB1081" s="90"/>
      <c r="AC1081" s="77">
        <f t="shared" si="497"/>
        <v>0</v>
      </c>
    </row>
    <row r="1082" spans="1:29" s="58" customFormat="1" ht="15" hidden="1">
      <c r="A1082" s="63" t="s">
        <v>847</v>
      </c>
      <c r="F1082" s="107"/>
      <c r="G1082" s="80"/>
      <c r="H1082" s="80"/>
      <c r="I1082" s="80"/>
      <c r="J1082" s="80"/>
      <c r="K1082" s="80"/>
      <c r="L1082" s="80"/>
      <c r="M1082" s="80"/>
      <c r="N1082" s="80"/>
      <c r="O1082" s="80"/>
      <c r="P1082" s="80"/>
      <c r="Q1082" s="80"/>
      <c r="R1082" s="80"/>
      <c r="S1082" s="80"/>
      <c r="T1082" s="80"/>
      <c r="U1082" s="80"/>
      <c r="V1082" s="80"/>
      <c r="W1082" s="80"/>
      <c r="X1082" s="80"/>
      <c r="Y1082" s="80"/>
      <c r="Z1082" s="80"/>
      <c r="AA1082" s="80"/>
      <c r="AB1082" s="90"/>
      <c r="AC1082" s="77">
        <f t="shared" si="497"/>
        <v>0</v>
      </c>
    </row>
    <row r="1083" spans="1:29" s="58" customFormat="1" hidden="1">
      <c r="G1083" s="80"/>
      <c r="H1083" s="80"/>
      <c r="I1083" s="80"/>
      <c r="J1083" s="80"/>
      <c r="K1083" s="80"/>
      <c r="L1083" s="80"/>
      <c r="M1083" s="80"/>
      <c r="N1083" s="80"/>
      <c r="O1083" s="80"/>
      <c r="P1083" s="80"/>
      <c r="Q1083" s="80"/>
      <c r="R1083" s="80"/>
      <c r="S1083" s="80"/>
      <c r="T1083" s="80"/>
      <c r="U1083" s="80"/>
      <c r="V1083" s="80"/>
      <c r="W1083" s="80"/>
      <c r="X1083" s="80"/>
      <c r="Y1083" s="80"/>
      <c r="Z1083" s="80"/>
      <c r="AA1083" s="80"/>
      <c r="AB1083" s="90"/>
      <c r="AC1083" s="77">
        <f t="shared" si="497"/>
        <v>0</v>
      </c>
    </row>
    <row r="1084" spans="1:29" s="58" customFormat="1" hidden="1">
      <c r="A1084" s="58" t="s">
        <v>849</v>
      </c>
      <c r="E1084" s="58" t="s">
        <v>1103</v>
      </c>
      <c r="F1084" s="73">
        <f>F699</f>
        <v>42971044.699999966</v>
      </c>
      <c r="G1084" s="73">
        <f t="shared" ref="G1084:Z1084" si="518">IF(VLOOKUP($E1084,$D$6:$AN$1131,3,)=0,0,(VLOOKUP($E1084,$D$6:$AN$1131,G$2,)/VLOOKUP($E1084,$D$6:$AN$1131,3,))*$F1084)</f>
        <v>19238715.022499457</v>
      </c>
      <c r="H1084" s="73">
        <f t="shared" si="518"/>
        <v>4903342.1787222084</v>
      </c>
      <c r="I1084" s="73">
        <f t="shared" si="518"/>
        <v>444650.71374425292</v>
      </c>
      <c r="J1084" s="73">
        <f t="shared" si="518"/>
        <v>499501.57676542271</v>
      </c>
      <c r="K1084" s="73">
        <f t="shared" si="518"/>
        <v>5872153.5210130932</v>
      </c>
      <c r="L1084" s="73">
        <f t="shared" si="518"/>
        <v>0</v>
      </c>
      <c r="M1084" s="73">
        <f t="shared" si="518"/>
        <v>0</v>
      </c>
      <c r="N1084" s="73">
        <f t="shared" si="518"/>
        <v>5241144.8190121846</v>
      </c>
      <c r="O1084" s="73">
        <f t="shared" si="518"/>
        <v>3272776.8470416712</v>
      </c>
      <c r="P1084" s="73">
        <f t="shared" si="518"/>
        <v>2981256.9195824927</v>
      </c>
      <c r="Q1084" s="73">
        <f t="shared" si="518"/>
        <v>338170.05691269448</v>
      </c>
      <c r="R1084" s="73">
        <f t="shared" si="518"/>
        <v>147544.53632424006</v>
      </c>
      <c r="S1084" s="73">
        <f t="shared" si="518"/>
        <v>24273.74507986808</v>
      </c>
      <c r="T1084" s="73">
        <f t="shared" si="518"/>
        <v>788.80530228670546</v>
      </c>
      <c r="U1084" s="73">
        <f t="shared" si="518"/>
        <v>6725.9580001375771</v>
      </c>
      <c r="V1084" s="73">
        <f t="shared" si="518"/>
        <v>0</v>
      </c>
      <c r="W1084" s="73">
        <f t="shared" si="518"/>
        <v>0</v>
      </c>
      <c r="X1084" s="73">
        <f t="shared" si="518"/>
        <v>0</v>
      </c>
      <c r="Y1084" s="73">
        <f t="shared" si="518"/>
        <v>0</v>
      </c>
      <c r="Z1084" s="73">
        <f t="shared" si="518"/>
        <v>0</v>
      </c>
      <c r="AA1084" s="77">
        <f>SUM(G1084:Z1084)</f>
        <v>42971044.700000018</v>
      </c>
      <c r="AB1084" s="90" t="str">
        <f>IF(ABS(F1084-AA1084)&lt;0.01,"ok","err")</f>
        <v>ok</v>
      </c>
      <c r="AC1084" s="77">
        <f t="shared" si="497"/>
        <v>0</v>
      </c>
    </row>
    <row r="1085" spans="1:29" s="58" customFormat="1" hidden="1">
      <c r="G1085" s="80"/>
      <c r="H1085" s="80"/>
      <c r="I1085" s="80"/>
      <c r="J1085" s="80"/>
      <c r="K1085" s="80"/>
      <c r="L1085" s="80"/>
      <c r="M1085" s="80"/>
      <c r="N1085" s="80"/>
      <c r="O1085" s="80"/>
      <c r="P1085" s="80"/>
      <c r="Q1085" s="80"/>
      <c r="R1085" s="80"/>
      <c r="S1085" s="80"/>
      <c r="T1085" s="80"/>
      <c r="U1085" s="80"/>
      <c r="V1085" s="80"/>
      <c r="W1085" s="80"/>
      <c r="X1085" s="80"/>
      <c r="Y1085" s="80"/>
      <c r="Z1085" s="80"/>
      <c r="AA1085" s="80"/>
      <c r="AB1085" s="90"/>
      <c r="AC1085" s="77">
        <f t="shared" si="497"/>
        <v>0</v>
      </c>
    </row>
    <row r="1086" spans="1:29" s="58" customFormat="1" hidden="1">
      <c r="A1086" s="58" t="s">
        <v>856</v>
      </c>
      <c r="G1086" s="80"/>
      <c r="H1086" s="80"/>
      <c r="I1086" s="80"/>
      <c r="J1086" s="80"/>
      <c r="K1086" s="80"/>
      <c r="L1086" s="80"/>
      <c r="M1086" s="80"/>
      <c r="N1086" s="80"/>
      <c r="O1086" s="80"/>
      <c r="P1086" s="80"/>
      <c r="Q1086" s="80"/>
      <c r="R1086" s="80"/>
      <c r="S1086" s="80"/>
      <c r="T1086" s="80"/>
      <c r="U1086" s="80"/>
      <c r="V1086" s="80"/>
      <c r="W1086" s="80"/>
      <c r="X1086" s="80"/>
      <c r="Y1086" s="80"/>
      <c r="Z1086" s="80"/>
      <c r="AA1086" s="80"/>
      <c r="AB1086" s="90"/>
      <c r="AC1086" s="77">
        <f t="shared" si="497"/>
        <v>0</v>
      </c>
    </row>
    <row r="1087" spans="1:29" s="58" customFormat="1" hidden="1">
      <c r="A1087" s="58" t="s">
        <v>851</v>
      </c>
      <c r="E1087" s="58" t="s">
        <v>930</v>
      </c>
      <c r="F1087" s="73">
        <v>0</v>
      </c>
      <c r="G1087" s="73">
        <f t="shared" ref="G1087:P1088" si="519">IF(VLOOKUP($E1087,$D$6:$AN$1131,3,)=0,0,(VLOOKUP($E1087,$D$6:$AN$1131,G$2,)/VLOOKUP($E1087,$D$6:$AN$1131,3,))*$F1087)</f>
        <v>0</v>
      </c>
      <c r="H1087" s="73">
        <f t="shared" si="519"/>
        <v>0</v>
      </c>
      <c r="I1087" s="73">
        <f t="shared" si="519"/>
        <v>0</v>
      </c>
      <c r="J1087" s="73">
        <f t="shared" si="519"/>
        <v>0</v>
      </c>
      <c r="K1087" s="73">
        <f t="shared" si="519"/>
        <v>0</v>
      </c>
      <c r="L1087" s="73">
        <f t="shared" si="519"/>
        <v>0</v>
      </c>
      <c r="M1087" s="73">
        <f t="shared" si="519"/>
        <v>0</v>
      </c>
      <c r="N1087" s="73">
        <f t="shared" si="519"/>
        <v>0</v>
      </c>
      <c r="O1087" s="73">
        <f t="shared" si="519"/>
        <v>0</v>
      </c>
      <c r="P1087" s="73">
        <f t="shared" si="519"/>
        <v>0</v>
      </c>
      <c r="Q1087" s="73">
        <f t="shared" ref="Q1087:Z1088" si="520">IF(VLOOKUP($E1087,$D$6:$AN$1131,3,)=0,0,(VLOOKUP($E1087,$D$6:$AN$1131,Q$2,)/VLOOKUP($E1087,$D$6:$AN$1131,3,))*$F1087)</f>
        <v>0</v>
      </c>
      <c r="R1087" s="73">
        <f t="shared" si="520"/>
        <v>0</v>
      </c>
      <c r="S1087" s="73">
        <f t="shared" si="520"/>
        <v>0</v>
      </c>
      <c r="T1087" s="73">
        <f t="shared" si="520"/>
        <v>0</v>
      </c>
      <c r="U1087" s="73">
        <f t="shared" si="520"/>
        <v>0</v>
      </c>
      <c r="V1087" s="73">
        <f t="shared" si="520"/>
        <v>0</v>
      </c>
      <c r="W1087" s="73">
        <f t="shared" si="520"/>
        <v>0</v>
      </c>
      <c r="X1087" s="76">
        <f t="shared" si="520"/>
        <v>0</v>
      </c>
      <c r="Y1087" s="76">
        <f t="shared" si="520"/>
        <v>0</v>
      </c>
      <c r="Z1087" s="76">
        <f t="shared" si="520"/>
        <v>0</v>
      </c>
      <c r="AA1087" s="77">
        <f>SUM(G1087:Z1087)</f>
        <v>0</v>
      </c>
      <c r="AB1087" s="90" t="str">
        <f>IF(ABS(F1087-AA1087)&lt;0.01,"ok","err")</f>
        <v>ok</v>
      </c>
      <c r="AC1087" s="77">
        <f t="shared" si="497"/>
        <v>0</v>
      </c>
    </row>
    <row r="1088" spans="1:29" s="58" customFormat="1" hidden="1">
      <c r="A1088" s="58" t="s">
        <v>852</v>
      </c>
      <c r="E1088" s="58" t="s">
        <v>1103</v>
      </c>
      <c r="F1088" s="76">
        <f>-F1087</f>
        <v>0</v>
      </c>
      <c r="G1088" s="76">
        <f t="shared" si="519"/>
        <v>0</v>
      </c>
      <c r="H1088" s="76">
        <f t="shared" si="519"/>
        <v>0</v>
      </c>
      <c r="I1088" s="76">
        <f t="shared" si="519"/>
        <v>0</v>
      </c>
      <c r="J1088" s="76">
        <f t="shared" si="519"/>
        <v>0</v>
      </c>
      <c r="K1088" s="76">
        <f t="shared" si="519"/>
        <v>0</v>
      </c>
      <c r="L1088" s="76">
        <f t="shared" si="519"/>
        <v>0</v>
      </c>
      <c r="M1088" s="76">
        <f t="shared" si="519"/>
        <v>0</v>
      </c>
      <c r="N1088" s="76">
        <f t="shared" si="519"/>
        <v>0</v>
      </c>
      <c r="O1088" s="76">
        <f t="shared" si="519"/>
        <v>0</v>
      </c>
      <c r="P1088" s="76">
        <f t="shared" si="519"/>
        <v>0</v>
      </c>
      <c r="Q1088" s="76">
        <f t="shared" si="520"/>
        <v>0</v>
      </c>
      <c r="R1088" s="76">
        <f t="shared" si="520"/>
        <v>0</v>
      </c>
      <c r="S1088" s="76">
        <f t="shared" si="520"/>
        <v>0</v>
      </c>
      <c r="T1088" s="76">
        <f t="shared" si="520"/>
        <v>0</v>
      </c>
      <c r="U1088" s="76">
        <f t="shared" si="520"/>
        <v>0</v>
      </c>
      <c r="V1088" s="76">
        <f t="shared" si="520"/>
        <v>0</v>
      </c>
      <c r="W1088" s="76">
        <f t="shared" si="520"/>
        <v>0</v>
      </c>
      <c r="X1088" s="76">
        <f t="shared" si="520"/>
        <v>0</v>
      </c>
      <c r="Y1088" s="76">
        <f t="shared" si="520"/>
        <v>0</v>
      </c>
      <c r="Z1088" s="76">
        <f t="shared" si="520"/>
        <v>0</v>
      </c>
      <c r="AA1088" s="76">
        <f>SUM(G1088:Z1088)</f>
        <v>0</v>
      </c>
      <c r="AB1088" s="90" t="str">
        <f>IF(ABS(F1088-AA1088)&lt;0.01,"ok","err")</f>
        <v>ok</v>
      </c>
      <c r="AC1088" s="77">
        <f t="shared" si="497"/>
        <v>0</v>
      </c>
    </row>
    <row r="1089" spans="1:29" s="58" customFormat="1" hidden="1">
      <c r="A1089" s="58" t="s">
        <v>853</v>
      </c>
      <c r="F1089" s="76">
        <f>F1087+F1088</f>
        <v>0</v>
      </c>
      <c r="G1089" s="76">
        <f t="shared" ref="G1089:W1089" si="521">G1087+G1088</f>
        <v>0</v>
      </c>
      <c r="H1089" s="76">
        <f t="shared" si="521"/>
        <v>0</v>
      </c>
      <c r="I1089" s="76">
        <f t="shared" si="521"/>
        <v>0</v>
      </c>
      <c r="J1089" s="76">
        <f t="shared" si="521"/>
        <v>0</v>
      </c>
      <c r="K1089" s="76">
        <f t="shared" si="521"/>
        <v>0</v>
      </c>
      <c r="L1089" s="76">
        <f t="shared" si="521"/>
        <v>0</v>
      </c>
      <c r="M1089" s="76">
        <f t="shared" si="521"/>
        <v>0</v>
      </c>
      <c r="N1089" s="76">
        <f t="shared" si="521"/>
        <v>0</v>
      </c>
      <c r="O1089" s="76">
        <f>O1087+O1088</f>
        <v>0</v>
      </c>
      <c r="P1089" s="76">
        <f t="shared" si="521"/>
        <v>0</v>
      </c>
      <c r="Q1089" s="76">
        <f t="shared" si="521"/>
        <v>0</v>
      </c>
      <c r="R1089" s="76">
        <f t="shared" si="521"/>
        <v>0</v>
      </c>
      <c r="S1089" s="76">
        <f t="shared" si="521"/>
        <v>0</v>
      </c>
      <c r="T1089" s="76">
        <f t="shared" si="521"/>
        <v>0</v>
      </c>
      <c r="U1089" s="76">
        <f t="shared" si="521"/>
        <v>0</v>
      </c>
      <c r="V1089" s="76">
        <f t="shared" si="521"/>
        <v>0</v>
      </c>
      <c r="W1089" s="76">
        <f t="shared" si="521"/>
        <v>0</v>
      </c>
      <c r="X1089" s="76">
        <f>X1087+X1088</f>
        <v>0</v>
      </c>
      <c r="Y1089" s="76">
        <f>Y1087+Y1088</f>
        <v>0</v>
      </c>
      <c r="Z1089" s="76">
        <f>Z1087+Z1088</f>
        <v>0</v>
      </c>
      <c r="AA1089" s="76"/>
      <c r="AB1089" s="90"/>
      <c r="AC1089" s="77">
        <f t="shared" si="497"/>
        <v>0</v>
      </c>
    </row>
    <row r="1090" spans="1:29" s="58" customFormat="1" hidden="1">
      <c r="F1090" s="107"/>
      <c r="G1090" s="80"/>
      <c r="H1090" s="80"/>
      <c r="I1090" s="80"/>
      <c r="J1090" s="80"/>
      <c r="K1090" s="80"/>
      <c r="L1090" s="80"/>
      <c r="M1090" s="80"/>
      <c r="N1090" s="80"/>
      <c r="O1090" s="80"/>
      <c r="P1090" s="80"/>
      <c r="Q1090" s="80"/>
      <c r="R1090" s="80"/>
      <c r="S1090" s="80"/>
      <c r="T1090" s="80"/>
      <c r="U1090" s="80"/>
      <c r="V1090" s="80"/>
      <c r="W1090" s="80"/>
      <c r="X1090" s="80"/>
      <c r="Y1090" s="80"/>
      <c r="Z1090" s="80"/>
      <c r="AA1090" s="80"/>
      <c r="AB1090" s="90"/>
      <c r="AC1090" s="77">
        <f t="shared" si="497"/>
        <v>0</v>
      </c>
    </row>
    <row r="1091" spans="1:29" s="58" customFormat="1" hidden="1">
      <c r="A1091" s="58" t="s">
        <v>854</v>
      </c>
      <c r="D1091" s="58" t="s">
        <v>855</v>
      </c>
      <c r="F1091" s="73">
        <f>F1084-F1089</f>
        <v>42971044.699999966</v>
      </c>
      <c r="G1091" s="73">
        <f t="shared" ref="G1091:Z1091" si="522">G1084-G1089</f>
        <v>19238715.022499457</v>
      </c>
      <c r="H1091" s="73">
        <f t="shared" si="522"/>
        <v>4903342.1787222084</v>
      </c>
      <c r="I1091" s="73">
        <f t="shared" si="522"/>
        <v>444650.71374425292</v>
      </c>
      <c r="J1091" s="73">
        <f t="shared" si="522"/>
        <v>499501.57676542271</v>
      </c>
      <c r="K1091" s="73">
        <f t="shared" si="522"/>
        <v>5872153.5210130932</v>
      </c>
      <c r="L1091" s="73">
        <f t="shared" si="522"/>
        <v>0</v>
      </c>
      <c r="M1091" s="73">
        <f t="shared" si="522"/>
        <v>0</v>
      </c>
      <c r="N1091" s="73">
        <f t="shared" si="522"/>
        <v>5241144.8190121846</v>
      </c>
      <c r="O1091" s="73">
        <f>O1084-O1089</f>
        <v>3272776.8470416712</v>
      </c>
      <c r="P1091" s="73">
        <f t="shared" si="522"/>
        <v>2981256.9195824927</v>
      </c>
      <c r="Q1091" s="73">
        <f t="shared" si="522"/>
        <v>338170.05691269448</v>
      </c>
      <c r="R1091" s="73">
        <f t="shared" si="522"/>
        <v>147544.53632424006</v>
      </c>
      <c r="S1091" s="73">
        <f t="shared" si="522"/>
        <v>24273.74507986808</v>
      </c>
      <c r="T1091" s="73">
        <f t="shared" si="522"/>
        <v>788.80530228670546</v>
      </c>
      <c r="U1091" s="73">
        <f t="shared" si="522"/>
        <v>6725.9580001375771</v>
      </c>
      <c r="V1091" s="73">
        <f t="shared" si="522"/>
        <v>0</v>
      </c>
      <c r="W1091" s="73">
        <f t="shared" si="522"/>
        <v>0</v>
      </c>
      <c r="X1091" s="76">
        <f t="shared" si="522"/>
        <v>0</v>
      </c>
      <c r="Y1091" s="76">
        <f t="shared" si="522"/>
        <v>0</v>
      </c>
      <c r="Z1091" s="76">
        <f t="shared" si="522"/>
        <v>0</v>
      </c>
      <c r="AA1091" s="77">
        <f>SUM(G1091:Z1091)</f>
        <v>42971044.700000018</v>
      </c>
      <c r="AB1091" s="90" t="str">
        <f>IF(ABS(F1091-AA1091)&lt;0.01,"ok","err")</f>
        <v>ok</v>
      </c>
      <c r="AC1091" s="77">
        <f t="shared" si="497"/>
        <v>0</v>
      </c>
    </row>
    <row r="1092" spans="1:29" s="58" customFormat="1" hidden="1">
      <c r="F1092" s="107"/>
      <c r="G1092" s="80"/>
      <c r="H1092" s="80"/>
      <c r="I1092" s="80"/>
      <c r="J1092" s="80"/>
      <c r="K1092" s="80"/>
      <c r="L1092" s="80"/>
      <c r="M1092" s="80"/>
      <c r="N1092" s="80"/>
      <c r="O1092" s="80"/>
      <c r="P1092" s="80"/>
      <c r="Q1092" s="80"/>
      <c r="R1092" s="80"/>
      <c r="S1092" s="80"/>
      <c r="T1092" s="80"/>
      <c r="U1092" s="80"/>
      <c r="V1092" s="80"/>
      <c r="W1092" s="80"/>
      <c r="X1092" s="80"/>
      <c r="Y1092" s="80"/>
      <c r="Z1092" s="80"/>
      <c r="AA1092" s="80"/>
      <c r="AB1092" s="90"/>
      <c r="AC1092" s="77">
        <f t="shared" si="497"/>
        <v>0</v>
      </c>
    </row>
    <row r="1093" spans="1:29" s="58" customFormat="1">
      <c r="F1093" s="107"/>
      <c r="G1093" s="80"/>
      <c r="H1093" s="80"/>
      <c r="I1093" s="80"/>
      <c r="J1093" s="80"/>
      <c r="K1093" s="80"/>
      <c r="L1093" s="80"/>
      <c r="M1093" s="80"/>
      <c r="N1093" s="80"/>
      <c r="O1093" s="80"/>
      <c r="P1093" s="80"/>
      <c r="Q1093" s="80"/>
      <c r="R1093" s="80"/>
      <c r="S1093" s="80"/>
      <c r="T1093" s="80"/>
      <c r="U1093" s="80"/>
      <c r="V1093" s="80"/>
      <c r="W1093" s="80"/>
      <c r="X1093" s="80"/>
      <c r="Y1093" s="80"/>
      <c r="Z1093" s="80"/>
      <c r="AA1093" s="80"/>
      <c r="AB1093" s="90"/>
      <c r="AC1093" s="77">
        <f t="shared" si="497"/>
        <v>0</v>
      </c>
    </row>
    <row r="1094" spans="1:29" s="58" customFormat="1" ht="15">
      <c r="A1094" s="63" t="s">
        <v>695</v>
      </c>
      <c r="F1094" s="107"/>
      <c r="G1094" s="80"/>
      <c r="H1094" s="80"/>
      <c r="I1094" s="80"/>
      <c r="J1094" s="80"/>
      <c r="K1094" s="80"/>
      <c r="L1094" s="80"/>
      <c r="M1094" s="80"/>
      <c r="N1094" s="80"/>
      <c r="O1094" s="80"/>
      <c r="P1094" s="80"/>
      <c r="Q1094" s="80"/>
      <c r="R1094" s="80"/>
      <c r="S1094" s="80"/>
      <c r="T1094" s="80"/>
      <c r="U1094" s="80"/>
      <c r="V1094" s="80"/>
      <c r="W1094" s="80"/>
      <c r="X1094" s="80"/>
      <c r="Y1094" s="80"/>
      <c r="Z1094" s="80"/>
      <c r="AA1094" s="80"/>
      <c r="AB1094" s="90"/>
      <c r="AC1094" s="77">
        <f t="shared" si="497"/>
        <v>0</v>
      </c>
    </row>
    <row r="1095" spans="1:29" s="58" customFormat="1">
      <c r="A1095" s="58" t="s">
        <v>909</v>
      </c>
      <c r="D1095" s="58" t="s">
        <v>701</v>
      </c>
      <c r="F1095" s="76">
        <f t="shared" ref="F1095:Z1095" si="523">F10+F11</f>
        <v>1593301897.1525154</v>
      </c>
      <c r="G1095" s="76">
        <f t="shared" si="523"/>
        <v>718723966.33962405</v>
      </c>
      <c r="H1095" s="76">
        <f t="shared" si="523"/>
        <v>181592106.93357021</v>
      </c>
      <c r="I1095" s="76">
        <f t="shared" si="523"/>
        <v>16441581.960589461</v>
      </c>
      <c r="J1095" s="76">
        <f t="shared" si="523"/>
        <v>18371857.232778911</v>
      </c>
      <c r="K1095" s="76">
        <f t="shared" si="523"/>
        <v>216792769.37819153</v>
      </c>
      <c r="L1095" s="76">
        <f t="shared" si="523"/>
        <v>0</v>
      </c>
      <c r="M1095" s="76">
        <f t="shared" si="523"/>
        <v>0</v>
      </c>
      <c r="N1095" s="76">
        <f t="shared" si="523"/>
        <v>192165197.38096207</v>
      </c>
      <c r="O1095" s="76">
        <f t="shared" si="523"/>
        <v>121835446.14403498</v>
      </c>
      <c r="P1095" s="76">
        <f t="shared" si="523"/>
        <v>108913714.96466453</v>
      </c>
      <c r="Q1095" s="76">
        <f t="shared" si="523"/>
        <v>12448812.199704852</v>
      </c>
      <c r="R1095" s="76">
        <f t="shared" si="523"/>
        <v>5377835.0874913326</v>
      </c>
      <c r="S1095" s="76">
        <f t="shared" si="523"/>
        <v>383849.37808733666</v>
      </c>
      <c r="T1095" s="76">
        <f t="shared" si="523"/>
        <v>12418.306833047824</v>
      </c>
      <c r="U1095" s="76">
        <f t="shared" si="523"/>
        <v>242341.84598497202</v>
      </c>
      <c r="V1095" s="76">
        <f t="shared" si="523"/>
        <v>0</v>
      </c>
      <c r="W1095" s="76">
        <f t="shared" si="523"/>
        <v>0</v>
      </c>
      <c r="X1095" s="76">
        <f t="shared" si="523"/>
        <v>0</v>
      </c>
      <c r="Y1095" s="76">
        <f t="shared" si="523"/>
        <v>0</v>
      </c>
      <c r="Z1095" s="76">
        <f t="shared" si="523"/>
        <v>0</v>
      </c>
      <c r="AA1095" s="77">
        <f>SUM(G1095:Z1095)</f>
        <v>1593301897.1525173</v>
      </c>
      <c r="AB1095" s="90" t="str">
        <f>IF(ABS(F1095-AA1095)&lt;0.01,"ok","err")</f>
        <v>ok</v>
      </c>
      <c r="AC1095" s="77">
        <f t="shared" si="497"/>
        <v>1.9073486328125E-6</v>
      </c>
    </row>
    <row r="1096" spans="1:29" s="58" customFormat="1">
      <c r="A1096" s="58" t="s">
        <v>702</v>
      </c>
      <c r="D1096" s="58" t="s">
        <v>703</v>
      </c>
      <c r="F1096" s="79">
        <f t="shared" ref="F1096:Z1096" si="524">F233-F185</f>
        <v>220080914.45930403</v>
      </c>
      <c r="G1096" s="79">
        <f t="shared" si="524"/>
        <v>125065391.99385035</v>
      </c>
      <c r="H1096" s="79">
        <f t="shared" si="524"/>
        <v>29179324.487544298</v>
      </c>
      <c r="I1096" s="79">
        <f t="shared" si="524"/>
        <v>1706699.4330764543</v>
      </c>
      <c r="J1096" s="79">
        <f t="shared" si="524"/>
        <v>1800806.6222777274</v>
      </c>
      <c r="K1096" s="79">
        <f t="shared" si="524"/>
        <v>20544649.58511661</v>
      </c>
      <c r="L1096" s="79">
        <f t="shared" si="524"/>
        <v>0</v>
      </c>
      <c r="M1096" s="79">
        <f t="shared" si="524"/>
        <v>0</v>
      </c>
      <c r="N1096" s="79">
        <f t="shared" si="524"/>
        <v>17574097.160694137</v>
      </c>
      <c r="O1096" s="79">
        <f t="shared" si="524"/>
        <v>11201505.879516914</v>
      </c>
      <c r="P1096" s="79">
        <f t="shared" si="524"/>
        <v>8433468.2516254932</v>
      </c>
      <c r="Q1096" s="79">
        <f t="shared" si="524"/>
        <v>1102265.9585758327</v>
      </c>
      <c r="R1096" s="79">
        <f t="shared" si="524"/>
        <v>509037.12341493741</v>
      </c>
      <c r="S1096" s="79">
        <f t="shared" si="524"/>
        <v>2880197.0453140782</v>
      </c>
      <c r="T1096" s="79">
        <f t="shared" si="524"/>
        <v>21040.265215134539</v>
      </c>
      <c r="U1096" s="79">
        <f t="shared" si="524"/>
        <v>62430.653082266785</v>
      </c>
      <c r="V1096" s="79">
        <f t="shared" si="524"/>
        <v>0</v>
      </c>
      <c r="W1096" s="79">
        <f t="shared" si="524"/>
        <v>0</v>
      </c>
      <c r="X1096" s="79">
        <f t="shared" si="524"/>
        <v>0</v>
      </c>
      <c r="Y1096" s="79">
        <f t="shared" si="524"/>
        <v>0</v>
      </c>
      <c r="Z1096" s="79">
        <f t="shared" si="524"/>
        <v>0</v>
      </c>
      <c r="AA1096" s="77">
        <f>SUM(G1096:Z1096)</f>
        <v>220080914.45930421</v>
      </c>
      <c r="AB1096" s="90" t="str">
        <f>IF(ABS(F1096-AA1096)&lt;0.01,"ok","err")</f>
        <v>ok</v>
      </c>
      <c r="AC1096" s="77">
        <f t="shared" si="497"/>
        <v>0</v>
      </c>
    </row>
    <row r="1097" spans="1:29" s="58" customFormat="1">
      <c r="A1097" s="58" t="s">
        <v>857</v>
      </c>
      <c r="F1097" s="76">
        <v>965204065.29999995</v>
      </c>
      <c r="G1097" s="76">
        <f>'Billing Det'!$F$8</f>
        <v>379200073</v>
      </c>
      <c r="H1097" s="76">
        <f>'Billing Det'!$F$10</f>
        <v>135825835</v>
      </c>
      <c r="I1097" s="76">
        <f>'Billing Det'!$F$12</f>
        <v>13204868</v>
      </c>
      <c r="J1097" s="76">
        <f>'Billing Det'!$F$14</f>
        <v>11517853</v>
      </c>
      <c r="K1097" s="76">
        <f>'Billing Det'!$F$16</f>
        <v>138898739</v>
      </c>
      <c r="L1097" s="76">
        <v>0</v>
      </c>
      <c r="M1097" s="76">
        <v>0</v>
      </c>
      <c r="N1097" s="76">
        <f>'Billing Det'!$F$18</f>
        <v>116918595</v>
      </c>
      <c r="O1097" s="76">
        <f>'Billing Det'!$F$20</f>
        <v>77096842</v>
      </c>
      <c r="P1097" s="76">
        <f>'Billing Det'!$F$22</f>
        <v>64284636</v>
      </c>
      <c r="Q1097" s="76">
        <f>'Billing Det'!$F$24</f>
        <v>6341748</v>
      </c>
      <c r="R1097" s="76">
        <f>'Billing Det'!$F$26</f>
        <v>3292762</v>
      </c>
      <c r="S1097" s="76">
        <f>'Billing Det'!$F$28</f>
        <v>18141167.300000001</v>
      </c>
      <c r="T1097" s="76">
        <f>'Billing Det'!$F$30</f>
        <v>210819</v>
      </c>
      <c r="U1097" s="76">
        <f>'Billing Det'!$F$32</f>
        <v>270128</v>
      </c>
      <c r="V1097" s="76">
        <v>0</v>
      </c>
      <c r="W1097" s="76">
        <v>0</v>
      </c>
      <c r="X1097" s="76">
        <v>0</v>
      </c>
      <c r="Y1097" s="76">
        <v>0</v>
      </c>
      <c r="Z1097" s="76">
        <v>0</v>
      </c>
      <c r="AA1097" s="76">
        <f>SUM(G1097:Z1097)</f>
        <v>965204065.29999995</v>
      </c>
      <c r="AB1097" s="90" t="str">
        <f>IF(ABS(F1097-AA1097)&lt;0.01,"ok","err")</f>
        <v>ok</v>
      </c>
      <c r="AC1097" s="77">
        <f t="shared" si="497"/>
        <v>0</v>
      </c>
    </row>
    <row r="1098" spans="1:29" s="58" customFormat="1">
      <c r="F1098" s="107"/>
      <c r="G1098" s="80"/>
      <c r="H1098" s="80"/>
      <c r="I1098" s="80"/>
      <c r="J1098" s="80"/>
      <c r="K1098" s="80"/>
      <c r="L1098" s="80"/>
      <c r="M1098" s="80"/>
      <c r="N1098" s="80"/>
      <c r="O1098" s="80"/>
      <c r="P1098" s="80"/>
      <c r="Q1098" s="80"/>
      <c r="R1098" s="80"/>
      <c r="S1098" s="80"/>
      <c r="T1098" s="80"/>
      <c r="U1098" s="80"/>
      <c r="V1098" s="80"/>
      <c r="W1098" s="80"/>
      <c r="X1098" s="80"/>
      <c r="Y1098" s="80"/>
      <c r="Z1098" s="80"/>
      <c r="AA1098" s="80"/>
      <c r="AB1098" s="90"/>
      <c r="AC1098" s="77">
        <f t="shared" si="497"/>
        <v>0</v>
      </c>
    </row>
    <row r="1099" spans="1:29" s="58" customFormat="1" ht="15">
      <c r="A1099" s="63" t="s">
        <v>880</v>
      </c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96"/>
      <c r="AB1099" s="90"/>
      <c r="AC1099" s="77">
        <f t="shared" si="497"/>
        <v>0</v>
      </c>
    </row>
    <row r="1100" spans="1:29" s="58" customFormat="1">
      <c r="A1100" s="58" t="s">
        <v>881</v>
      </c>
      <c r="F1100" s="76">
        <f>SUM(G1100:Z1100)</f>
        <v>799607.4418604651</v>
      </c>
      <c r="G1100" s="107"/>
      <c r="H1100" s="107"/>
      <c r="I1100" s="107"/>
      <c r="J1100" s="107"/>
      <c r="K1100" s="76"/>
      <c r="L1100" s="107"/>
      <c r="M1100" s="76"/>
      <c r="N1100" s="76"/>
      <c r="O1100" s="76"/>
      <c r="P1100" s="76">
        <f>P1102/P1101</f>
        <v>799607.4418604651</v>
      </c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96"/>
      <c r="AB1100" s="90"/>
      <c r="AC1100" s="77"/>
    </row>
    <row r="1101" spans="1:29" s="58" customFormat="1">
      <c r="A1101" s="58" t="s">
        <v>882</v>
      </c>
      <c r="F1101" s="76"/>
      <c r="G1101" s="107"/>
      <c r="H1101" s="107"/>
      <c r="I1101" s="107"/>
      <c r="J1101" s="107"/>
      <c r="K1101" s="206"/>
      <c r="L1101" s="107"/>
      <c r="M1101" s="206"/>
      <c r="N1101" s="206"/>
      <c r="O1101" s="206"/>
      <c r="P1101" s="206">
        <v>4.3</v>
      </c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96"/>
      <c r="AB1101" s="90"/>
      <c r="AC1101" s="77"/>
    </row>
    <row r="1102" spans="1:29" s="58" customFormat="1">
      <c r="A1102" s="58" t="s">
        <v>883</v>
      </c>
      <c r="F1102" s="76">
        <f>SUM(G1102:Z1102)</f>
        <v>3438312</v>
      </c>
      <c r="G1102" s="107"/>
      <c r="H1102" s="107"/>
      <c r="I1102" s="107"/>
      <c r="J1102" s="107"/>
      <c r="K1102" s="76"/>
      <c r="L1102" s="107"/>
      <c r="M1102" s="76"/>
      <c r="N1102" s="76"/>
      <c r="O1102" s="76"/>
      <c r="P1102" s="76">
        <f>3438312</f>
        <v>3438312</v>
      </c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96"/>
      <c r="AB1102" s="90"/>
      <c r="AC1102" s="77"/>
    </row>
    <row r="1103" spans="1:29" s="58" customFormat="1">
      <c r="D1103" s="151"/>
      <c r="F1103" s="76"/>
      <c r="G1103" s="73"/>
      <c r="H1103" s="73"/>
      <c r="I1103" s="73"/>
      <c r="J1103" s="73"/>
      <c r="K1103" s="73"/>
      <c r="L1103" s="73"/>
      <c r="M1103" s="73"/>
      <c r="N1103" s="73"/>
      <c r="O1103" s="73"/>
      <c r="P1103" s="73"/>
      <c r="Q1103" s="73"/>
      <c r="R1103" s="73"/>
      <c r="S1103" s="73"/>
      <c r="T1103" s="73"/>
      <c r="U1103" s="73"/>
      <c r="V1103" s="73"/>
      <c r="W1103" s="73"/>
      <c r="X1103" s="73"/>
      <c r="Y1103" s="73"/>
      <c r="Z1103" s="73"/>
      <c r="AA1103" s="76"/>
      <c r="AB1103" s="90"/>
      <c r="AC1103" s="128"/>
    </row>
    <row r="1104" spans="1:29" s="58" customFormat="1" ht="15">
      <c r="A1104" s="133"/>
      <c r="B1104" s="68"/>
      <c r="C1104" s="68"/>
      <c r="D1104" s="68"/>
      <c r="E1104" s="68"/>
      <c r="F1104" s="68"/>
      <c r="G1104" s="68"/>
      <c r="H1104" s="68"/>
      <c r="I1104" s="68"/>
      <c r="J1104" s="68"/>
      <c r="K1104" s="68"/>
      <c r="L1104" s="68"/>
      <c r="M1104" s="68"/>
      <c r="N1104" s="68"/>
      <c r="O1104" s="68"/>
      <c r="P1104" s="68"/>
      <c r="Q1104" s="68"/>
      <c r="R1104" s="68"/>
      <c r="S1104" s="68"/>
      <c r="T1104" s="68"/>
      <c r="U1104" s="68"/>
      <c r="V1104" s="68"/>
      <c r="W1104" s="68"/>
      <c r="X1104" s="68"/>
      <c r="Y1104" s="68"/>
      <c r="Z1104" s="68"/>
      <c r="AA1104" s="68"/>
      <c r="AB1104" s="68"/>
    </row>
    <row r="1105" spans="1:28" s="58" customFormat="1" ht="15">
      <c r="A1105" s="133"/>
      <c r="B1105" s="68"/>
      <c r="C1105" s="68"/>
      <c r="D1105" s="68"/>
      <c r="E1105" s="68"/>
      <c r="F1105" s="68"/>
      <c r="G1105" s="68"/>
      <c r="H1105" s="68"/>
      <c r="I1105" s="68"/>
      <c r="J1105" s="68"/>
      <c r="K1105" s="68"/>
      <c r="L1105" s="68"/>
      <c r="M1105" s="68"/>
      <c r="N1105" s="68"/>
      <c r="O1105" s="68"/>
      <c r="P1105" s="68"/>
      <c r="Q1105" s="68"/>
      <c r="R1105" s="68"/>
      <c r="S1105" s="68"/>
      <c r="T1105" s="68"/>
      <c r="U1105" s="68"/>
      <c r="V1105" s="68"/>
      <c r="W1105" s="68"/>
      <c r="X1105" s="68"/>
      <c r="Y1105" s="68"/>
      <c r="Z1105" s="68"/>
      <c r="AA1105" s="68"/>
      <c r="AB1105" s="68"/>
    </row>
    <row r="1106" spans="1:28" s="58" customFormat="1" ht="15">
      <c r="A1106" s="133"/>
      <c r="B1106" s="68"/>
      <c r="C1106" s="68"/>
      <c r="D1106" s="68"/>
      <c r="E1106" s="68"/>
      <c r="F1106" s="68"/>
      <c r="G1106" s="68"/>
      <c r="H1106" s="68"/>
      <c r="I1106" s="68"/>
      <c r="J1106" s="68"/>
      <c r="K1106" s="68"/>
      <c r="L1106" s="68"/>
      <c r="M1106" s="68"/>
      <c r="N1106" s="68"/>
      <c r="O1106" s="68"/>
      <c r="P1106" s="68"/>
      <c r="Q1106" s="68"/>
      <c r="R1106" s="68"/>
      <c r="S1106" s="68"/>
      <c r="T1106" s="68"/>
      <c r="U1106" s="68"/>
      <c r="V1106" s="68"/>
      <c r="W1106" s="68"/>
      <c r="X1106" s="68"/>
      <c r="Y1106" s="68"/>
      <c r="Z1106" s="68"/>
      <c r="AA1106" s="68"/>
      <c r="AB1106" s="68"/>
    </row>
    <row r="1107" spans="1:28" s="58" customFormat="1">
      <c r="A1107" s="68"/>
      <c r="B1107" s="68"/>
      <c r="C1107" s="68"/>
      <c r="D1107" s="68"/>
      <c r="E1107" s="68"/>
      <c r="F1107" s="147"/>
      <c r="G1107" s="147"/>
      <c r="H1107" s="147"/>
      <c r="I1107" s="147"/>
      <c r="J1107" s="147"/>
      <c r="K1107" s="147"/>
      <c r="L1107" s="147"/>
      <c r="M1107" s="147"/>
      <c r="N1107" s="147"/>
      <c r="O1107" s="147"/>
      <c r="P1107" s="147"/>
      <c r="Q1107" s="147"/>
      <c r="R1107" s="147"/>
      <c r="S1107" s="147"/>
      <c r="T1107" s="147"/>
      <c r="U1107" s="147"/>
      <c r="V1107" s="147"/>
      <c r="W1107" s="147"/>
      <c r="X1107" s="147"/>
      <c r="Y1107" s="147"/>
      <c r="Z1107" s="147"/>
      <c r="AA1107" s="147"/>
      <c r="AB1107" s="138"/>
    </row>
    <row r="1108" spans="1:28" s="58" customFormat="1">
      <c r="A1108" s="68"/>
      <c r="B1108" s="68"/>
      <c r="C1108" s="68"/>
      <c r="D1108" s="68"/>
      <c r="E1108" s="68"/>
      <c r="F1108" s="147"/>
      <c r="G1108" s="147"/>
      <c r="H1108" s="147"/>
      <c r="I1108" s="147"/>
      <c r="J1108" s="147"/>
      <c r="K1108" s="147"/>
      <c r="L1108" s="147"/>
      <c r="M1108" s="147"/>
      <c r="N1108" s="147"/>
      <c r="O1108" s="147"/>
      <c r="P1108" s="147"/>
      <c r="Q1108" s="147"/>
      <c r="R1108" s="147"/>
      <c r="S1108" s="147"/>
      <c r="T1108" s="147"/>
      <c r="U1108" s="147"/>
      <c r="V1108" s="147"/>
      <c r="W1108" s="147"/>
      <c r="X1108" s="147"/>
      <c r="Y1108" s="147"/>
      <c r="Z1108" s="147"/>
      <c r="AA1108" s="147"/>
      <c r="AB1108" s="138"/>
    </row>
    <row r="1109" spans="1:28" s="58" customFormat="1">
      <c r="A1109" s="68"/>
      <c r="B1109" s="68"/>
      <c r="C1109" s="68"/>
      <c r="D1109" s="68"/>
      <c r="E1109" s="68"/>
      <c r="F1109" s="147"/>
      <c r="G1109" s="147"/>
      <c r="H1109" s="147"/>
      <c r="I1109" s="147"/>
      <c r="J1109" s="147"/>
      <c r="K1109" s="147"/>
      <c r="L1109" s="147"/>
      <c r="M1109" s="147"/>
      <c r="N1109" s="147"/>
      <c r="O1109" s="147"/>
      <c r="P1109" s="147"/>
      <c r="Q1109" s="147"/>
      <c r="R1109" s="147"/>
      <c r="S1109" s="147"/>
      <c r="T1109" s="147"/>
      <c r="U1109" s="147"/>
      <c r="V1109" s="147"/>
      <c r="W1109" s="147"/>
      <c r="X1109" s="147"/>
      <c r="Y1109" s="147"/>
      <c r="Z1109" s="147"/>
      <c r="AA1109" s="147"/>
      <c r="AB1109" s="138"/>
    </row>
    <row r="1110" spans="1:28" s="58" customFormat="1">
      <c r="A1110" s="68"/>
      <c r="B1110" s="68"/>
      <c r="C1110" s="68"/>
      <c r="D1110" s="68"/>
      <c r="E1110" s="68"/>
      <c r="F1110" s="147"/>
      <c r="G1110" s="147"/>
      <c r="H1110" s="147"/>
      <c r="I1110" s="147"/>
      <c r="J1110" s="147"/>
      <c r="K1110" s="147"/>
      <c r="L1110" s="147"/>
      <c r="M1110" s="147"/>
      <c r="N1110" s="147"/>
      <c r="O1110" s="147"/>
      <c r="P1110" s="147"/>
      <c r="Q1110" s="147"/>
      <c r="R1110" s="147"/>
      <c r="S1110" s="147"/>
      <c r="T1110" s="147"/>
      <c r="U1110" s="147"/>
      <c r="V1110" s="147"/>
      <c r="W1110" s="147"/>
      <c r="X1110" s="147"/>
      <c r="Y1110" s="147"/>
      <c r="Z1110" s="147"/>
      <c r="AA1110" s="147"/>
      <c r="AB1110" s="138"/>
    </row>
    <row r="1111" spans="1:28" s="58" customFormat="1">
      <c r="A1111" s="68"/>
      <c r="B1111" s="68"/>
      <c r="C1111" s="68"/>
      <c r="D1111" s="68"/>
      <c r="E1111" s="68"/>
      <c r="F1111" s="147"/>
      <c r="G1111" s="147"/>
      <c r="H1111" s="147"/>
      <c r="I1111" s="147"/>
      <c r="J1111" s="147"/>
      <c r="K1111" s="147"/>
      <c r="L1111" s="147"/>
      <c r="M1111" s="147"/>
      <c r="N1111" s="147"/>
      <c r="O1111" s="147"/>
      <c r="P1111" s="147"/>
      <c r="Q1111" s="147"/>
      <c r="R1111" s="147"/>
      <c r="S1111" s="147"/>
      <c r="T1111" s="147"/>
      <c r="U1111" s="147"/>
      <c r="V1111" s="147"/>
      <c r="W1111" s="147"/>
      <c r="X1111" s="147"/>
      <c r="Y1111" s="147"/>
      <c r="Z1111" s="147"/>
      <c r="AA1111" s="147"/>
      <c r="AB1111" s="138"/>
    </row>
    <row r="1112" spans="1:28" s="58" customFormat="1">
      <c r="A1112" s="68"/>
      <c r="B1112" s="68"/>
      <c r="C1112" s="68"/>
      <c r="D1112" s="68"/>
      <c r="E1112" s="68"/>
      <c r="F1112" s="147"/>
      <c r="G1112" s="147"/>
      <c r="H1112" s="147"/>
      <c r="I1112" s="147"/>
      <c r="J1112" s="147"/>
      <c r="K1112" s="147"/>
      <c r="L1112" s="147"/>
      <c r="M1112" s="147"/>
      <c r="N1112" s="147"/>
      <c r="O1112" s="147"/>
      <c r="P1112" s="147"/>
      <c r="Q1112" s="147"/>
      <c r="R1112" s="147"/>
      <c r="S1112" s="147"/>
      <c r="T1112" s="147"/>
      <c r="U1112" s="147"/>
      <c r="V1112" s="147"/>
      <c r="W1112" s="147"/>
      <c r="X1112" s="147"/>
      <c r="Y1112" s="147"/>
      <c r="Z1112" s="147"/>
      <c r="AA1112" s="147"/>
      <c r="AB1112" s="138"/>
    </row>
    <row r="1113" spans="1:28" s="58" customFormat="1">
      <c r="A1113" s="68"/>
      <c r="B1113" s="68"/>
      <c r="C1113" s="68"/>
      <c r="D1113" s="68"/>
      <c r="E1113" s="68"/>
      <c r="F1113" s="147"/>
      <c r="G1113" s="147"/>
      <c r="H1113" s="147"/>
      <c r="I1113" s="147"/>
      <c r="J1113" s="147"/>
      <c r="K1113" s="147"/>
      <c r="L1113" s="147"/>
      <c r="M1113" s="147"/>
      <c r="N1113" s="147"/>
      <c r="O1113" s="147"/>
      <c r="P1113" s="147"/>
      <c r="Q1113" s="147"/>
      <c r="R1113" s="147"/>
      <c r="S1113" s="147"/>
      <c r="T1113" s="147"/>
      <c r="U1113" s="147"/>
      <c r="V1113" s="147"/>
      <c r="W1113" s="147"/>
      <c r="X1113" s="147"/>
      <c r="Y1113" s="147"/>
      <c r="Z1113" s="147"/>
      <c r="AA1113" s="147"/>
      <c r="AB1113" s="138"/>
    </row>
    <row r="1114" spans="1:28" s="58" customFormat="1">
      <c r="A1114" s="68"/>
      <c r="B1114" s="68"/>
      <c r="C1114" s="68"/>
      <c r="D1114" s="68"/>
      <c r="E1114" s="68"/>
      <c r="F1114" s="147"/>
      <c r="G1114" s="147"/>
      <c r="H1114" s="147"/>
      <c r="I1114" s="147"/>
      <c r="J1114" s="147"/>
      <c r="K1114" s="147"/>
      <c r="L1114" s="147"/>
      <c r="M1114" s="147"/>
      <c r="N1114" s="147"/>
      <c r="O1114" s="147"/>
      <c r="P1114" s="147"/>
      <c r="Q1114" s="147"/>
      <c r="R1114" s="147"/>
      <c r="S1114" s="147"/>
      <c r="T1114" s="147"/>
      <c r="U1114" s="147"/>
      <c r="V1114" s="147"/>
      <c r="W1114" s="147"/>
      <c r="X1114" s="147"/>
      <c r="Y1114" s="147"/>
      <c r="Z1114" s="147"/>
      <c r="AA1114" s="147"/>
      <c r="AB1114" s="138"/>
    </row>
    <row r="1115" spans="1:28" s="58" customFormat="1">
      <c r="A1115" s="68"/>
      <c r="B1115" s="68"/>
      <c r="C1115" s="68"/>
      <c r="D1115" s="68"/>
      <c r="E1115" s="68"/>
      <c r="F1115" s="208"/>
      <c r="G1115" s="208"/>
      <c r="H1115" s="208"/>
      <c r="I1115" s="208"/>
      <c r="J1115" s="208"/>
      <c r="K1115" s="208"/>
      <c r="L1115" s="208"/>
      <c r="M1115" s="208"/>
      <c r="N1115" s="208"/>
      <c r="O1115" s="208"/>
      <c r="P1115" s="208"/>
      <c r="Q1115" s="208"/>
      <c r="R1115" s="208"/>
      <c r="S1115" s="208"/>
      <c r="T1115" s="208"/>
      <c r="U1115" s="208"/>
      <c r="V1115" s="208"/>
      <c r="W1115" s="208"/>
      <c r="X1115" s="208"/>
      <c r="Y1115" s="208"/>
      <c r="Z1115" s="208"/>
      <c r="AA1115" s="147"/>
      <c r="AB1115" s="138"/>
    </row>
    <row r="1116" spans="1:28" s="58" customFormat="1">
      <c r="A1116" s="68"/>
      <c r="B1116" s="68"/>
      <c r="C1116" s="68"/>
      <c r="D1116" s="68"/>
      <c r="E1116" s="209"/>
      <c r="F1116" s="147"/>
      <c r="G1116" s="147"/>
      <c r="H1116" s="147"/>
      <c r="I1116" s="147"/>
      <c r="J1116" s="147"/>
      <c r="K1116" s="147"/>
      <c r="L1116" s="147"/>
      <c r="M1116" s="147"/>
      <c r="N1116" s="147"/>
      <c r="O1116" s="147"/>
      <c r="P1116" s="147"/>
      <c r="Q1116" s="147"/>
      <c r="R1116" s="147"/>
      <c r="S1116" s="147"/>
      <c r="T1116" s="147"/>
      <c r="U1116" s="147"/>
      <c r="V1116" s="147"/>
      <c r="W1116" s="147"/>
      <c r="X1116" s="147"/>
      <c r="Y1116" s="147"/>
      <c r="Z1116" s="147"/>
      <c r="AA1116" s="147"/>
      <c r="AB1116" s="138"/>
    </row>
    <row r="1117" spans="1:28" s="58" customFormat="1">
      <c r="A1117" s="68"/>
      <c r="B1117" s="68"/>
      <c r="C1117" s="68"/>
      <c r="D1117" s="68"/>
      <c r="E1117" s="68"/>
      <c r="F1117" s="147"/>
      <c r="G1117" s="68"/>
      <c r="H1117" s="68"/>
      <c r="I1117" s="68"/>
      <c r="J1117" s="68"/>
      <c r="K1117" s="68"/>
      <c r="L1117" s="68"/>
      <c r="M1117" s="68"/>
      <c r="N1117" s="68"/>
      <c r="O1117" s="68"/>
      <c r="P1117" s="68"/>
      <c r="Q1117" s="68"/>
      <c r="R1117" s="68"/>
      <c r="S1117" s="68"/>
      <c r="T1117" s="68"/>
      <c r="U1117" s="68"/>
      <c r="V1117" s="68"/>
      <c r="W1117" s="68"/>
      <c r="X1117" s="68"/>
      <c r="Y1117" s="68"/>
      <c r="Z1117" s="68"/>
      <c r="AA1117" s="68"/>
      <c r="AB1117" s="68"/>
    </row>
    <row r="1118" spans="1:28" s="58" customFormat="1" ht="15">
      <c r="A1118" s="133"/>
      <c r="B1118" s="68"/>
      <c r="C1118" s="68"/>
      <c r="D1118" s="68"/>
      <c r="E1118" s="210"/>
      <c r="F1118" s="147"/>
      <c r="G1118" s="68"/>
      <c r="H1118" s="68"/>
      <c r="I1118" s="68"/>
      <c r="J1118" s="68"/>
      <c r="K1118" s="68"/>
      <c r="L1118" s="68"/>
      <c r="M1118" s="68"/>
      <c r="N1118" s="68"/>
      <c r="O1118" s="68"/>
      <c r="P1118" s="68"/>
      <c r="Q1118" s="68"/>
      <c r="R1118" s="68"/>
      <c r="S1118" s="68"/>
      <c r="T1118" s="68"/>
      <c r="U1118" s="68"/>
      <c r="V1118" s="68"/>
      <c r="W1118" s="68"/>
      <c r="X1118" s="68"/>
      <c r="Y1118" s="68"/>
      <c r="Z1118" s="68"/>
      <c r="AA1118" s="68"/>
      <c r="AB1118" s="68"/>
    </row>
    <row r="1119" spans="1:28" s="58" customFormat="1">
      <c r="A1119" s="68"/>
      <c r="B1119" s="68"/>
      <c r="C1119" s="68"/>
      <c r="D1119" s="68"/>
      <c r="E1119" s="209"/>
      <c r="F1119" s="159"/>
      <c r="G1119" s="147"/>
      <c r="H1119" s="147"/>
      <c r="I1119" s="147"/>
      <c r="J1119" s="147"/>
      <c r="K1119" s="147"/>
      <c r="L1119" s="147"/>
      <c r="M1119" s="147"/>
      <c r="N1119" s="147"/>
      <c r="O1119" s="147"/>
      <c r="P1119" s="147"/>
      <c r="Q1119" s="147"/>
      <c r="R1119" s="147"/>
      <c r="S1119" s="147"/>
      <c r="T1119" s="147"/>
      <c r="U1119" s="147"/>
      <c r="V1119" s="147"/>
      <c r="W1119" s="147"/>
      <c r="X1119" s="147"/>
      <c r="Y1119" s="147"/>
      <c r="Z1119" s="147"/>
      <c r="AA1119" s="147"/>
      <c r="AB1119" s="138"/>
    </row>
    <row r="1120" spans="1:28" s="58" customFormat="1">
      <c r="A1120" s="68"/>
      <c r="B1120" s="68"/>
      <c r="C1120" s="68"/>
      <c r="D1120" s="68"/>
      <c r="E1120" s="68"/>
      <c r="F1120" s="147"/>
      <c r="G1120" s="147"/>
      <c r="H1120" s="147"/>
      <c r="I1120" s="147"/>
      <c r="J1120" s="147"/>
      <c r="K1120" s="147"/>
      <c r="L1120" s="147"/>
      <c r="M1120" s="147"/>
      <c r="N1120" s="147"/>
      <c r="O1120" s="147"/>
      <c r="P1120" s="147"/>
      <c r="Q1120" s="147"/>
      <c r="R1120" s="147"/>
      <c r="S1120" s="147"/>
      <c r="T1120" s="147"/>
      <c r="U1120" s="147"/>
      <c r="V1120" s="147"/>
      <c r="W1120" s="147"/>
      <c r="X1120" s="147"/>
      <c r="Y1120" s="147"/>
      <c r="Z1120" s="147"/>
      <c r="AA1120" s="147"/>
      <c r="AB1120" s="138"/>
    </row>
    <row r="1121" spans="1:29" s="58" customFormat="1">
      <c r="A1121" s="68"/>
      <c r="B1121" s="68"/>
      <c r="C1121" s="68"/>
      <c r="D1121" s="68"/>
      <c r="E1121" s="68"/>
      <c r="F1121" s="147"/>
      <c r="G1121" s="147"/>
      <c r="H1121" s="147"/>
      <c r="I1121" s="147"/>
      <c r="J1121" s="147"/>
      <c r="K1121" s="147"/>
      <c r="L1121" s="147"/>
      <c r="M1121" s="147"/>
      <c r="N1121" s="147"/>
      <c r="O1121" s="147"/>
      <c r="P1121" s="147"/>
      <c r="Q1121" s="147"/>
      <c r="R1121" s="147"/>
      <c r="S1121" s="147"/>
      <c r="T1121" s="147"/>
      <c r="U1121" s="147"/>
      <c r="V1121" s="147"/>
      <c r="W1121" s="147"/>
      <c r="X1121" s="147"/>
      <c r="Y1121" s="147"/>
      <c r="Z1121" s="147"/>
      <c r="AA1121" s="147"/>
      <c r="AB1121" s="138"/>
    </row>
    <row r="1122" spans="1:29" s="58" customFormat="1">
      <c r="A1122" s="68"/>
      <c r="B1122" s="68"/>
      <c r="C1122" s="68"/>
      <c r="D1122" s="68"/>
      <c r="E1122" s="68"/>
      <c r="F1122" s="147"/>
      <c r="G1122" s="147"/>
      <c r="H1122" s="147"/>
      <c r="I1122" s="147"/>
      <c r="J1122" s="147"/>
      <c r="K1122" s="147"/>
      <c r="L1122" s="147"/>
      <c r="M1122" s="147"/>
      <c r="N1122" s="147"/>
      <c r="O1122" s="147"/>
      <c r="P1122" s="147"/>
      <c r="Q1122" s="147"/>
      <c r="R1122" s="147"/>
      <c r="S1122" s="147"/>
      <c r="T1122" s="147"/>
      <c r="U1122" s="147"/>
      <c r="V1122" s="147"/>
      <c r="W1122" s="147"/>
      <c r="X1122" s="147"/>
      <c r="Y1122" s="147"/>
      <c r="Z1122" s="147"/>
      <c r="AA1122" s="147"/>
      <c r="AB1122" s="138"/>
    </row>
    <row r="1123" spans="1:29" s="58" customFormat="1">
      <c r="A1123" s="68"/>
      <c r="B1123" s="68"/>
      <c r="C1123" s="68"/>
      <c r="D1123" s="68"/>
      <c r="E1123" s="68"/>
      <c r="F1123" s="147"/>
      <c r="G1123" s="147"/>
      <c r="H1123" s="147"/>
      <c r="I1123" s="147"/>
      <c r="J1123" s="147"/>
      <c r="K1123" s="147"/>
      <c r="L1123" s="147"/>
      <c r="M1123" s="147"/>
      <c r="N1123" s="147"/>
      <c r="O1123" s="147"/>
      <c r="P1123" s="147"/>
      <c r="Q1123" s="147"/>
      <c r="R1123" s="147"/>
      <c r="S1123" s="147"/>
      <c r="T1123" s="147"/>
      <c r="U1123" s="147"/>
      <c r="V1123" s="147"/>
      <c r="W1123" s="147"/>
      <c r="X1123" s="147"/>
      <c r="Y1123" s="147"/>
      <c r="Z1123" s="147"/>
      <c r="AA1123" s="147"/>
      <c r="AB1123" s="138"/>
    </row>
    <row r="1124" spans="1:29" s="58" customFormat="1">
      <c r="A1124" s="68"/>
      <c r="B1124" s="68"/>
      <c r="C1124" s="68"/>
      <c r="D1124" s="68"/>
      <c r="E1124" s="68"/>
      <c r="F1124" s="147"/>
      <c r="G1124" s="147"/>
      <c r="H1124" s="147"/>
      <c r="I1124" s="147"/>
      <c r="J1124" s="147"/>
      <c r="K1124" s="147"/>
      <c r="L1124" s="147"/>
      <c r="M1124" s="147"/>
      <c r="N1124" s="147"/>
      <c r="O1124" s="147"/>
      <c r="P1124" s="147"/>
      <c r="Q1124" s="147"/>
      <c r="R1124" s="147"/>
      <c r="S1124" s="147"/>
      <c r="T1124" s="147"/>
      <c r="U1124" s="147"/>
      <c r="V1124" s="147"/>
      <c r="W1124" s="147"/>
      <c r="X1124" s="147"/>
      <c r="Y1124" s="147"/>
      <c r="Z1124" s="147"/>
      <c r="AA1124" s="147"/>
      <c r="AB1124" s="138"/>
    </row>
    <row r="1125" spans="1:29" s="58" customFormat="1">
      <c r="A1125" s="68"/>
      <c r="B1125" s="68"/>
      <c r="C1125" s="68"/>
      <c r="D1125" s="68"/>
      <c r="E1125" s="68"/>
      <c r="F1125" s="147"/>
      <c r="G1125" s="147"/>
      <c r="H1125" s="147"/>
      <c r="I1125" s="147"/>
      <c r="J1125" s="147"/>
      <c r="K1125" s="147"/>
      <c r="L1125" s="147"/>
      <c r="M1125" s="147"/>
      <c r="N1125" s="147"/>
      <c r="O1125" s="147"/>
      <c r="P1125" s="147"/>
      <c r="Q1125" s="147"/>
      <c r="R1125" s="147"/>
      <c r="S1125" s="147"/>
      <c r="T1125" s="147"/>
      <c r="U1125" s="147"/>
      <c r="V1125" s="147"/>
      <c r="W1125" s="147"/>
      <c r="X1125" s="147"/>
      <c r="Y1125" s="147"/>
      <c r="Z1125" s="147"/>
      <c r="AA1125" s="147"/>
      <c r="AB1125" s="138"/>
      <c r="AC1125" s="77"/>
    </row>
    <row r="1126" spans="1:29" s="58" customFormat="1">
      <c r="A1126" s="68"/>
      <c r="B1126" s="68"/>
      <c r="C1126" s="68"/>
      <c r="D1126" s="68"/>
      <c r="E1126" s="68"/>
      <c r="F1126" s="147"/>
      <c r="G1126" s="147"/>
      <c r="H1126" s="147"/>
      <c r="I1126" s="147"/>
      <c r="J1126" s="147"/>
      <c r="K1126" s="147"/>
      <c r="L1126" s="147"/>
      <c r="M1126" s="147"/>
      <c r="N1126" s="147"/>
      <c r="O1126" s="147"/>
      <c r="P1126" s="147"/>
      <c r="Q1126" s="147"/>
      <c r="R1126" s="147"/>
      <c r="S1126" s="147"/>
      <c r="T1126" s="147"/>
      <c r="U1126" s="147"/>
      <c r="V1126" s="147"/>
      <c r="W1126" s="147"/>
      <c r="X1126" s="147"/>
      <c r="Y1126" s="147"/>
      <c r="Z1126" s="147"/>
      <c r="AA1126" s="147"/>
      <c r="AB1126" s="138"/>
    </row>
    <row r="1127" spans="1:29" s="58" customFormat="1">
      <c r="A1127" s="68"/>
      <c r="B1127" s="68"/>
      <c r="C1127" s="68"/>
      <c r="D1127" s="68"/>
      <c r="E1127" s="68"/>
      <c r="F1127" s="208"/>
      <c r="G1127" s="208"/>
      <c r="H1127" s="208"/>
      <c r="I1127" s="208"/>
      <c r="J1127" s="208"/>
      <c r="K1127" s="208"/>
      <c r="L1127" s="208"/>
      <c r="M1127" s="208"/>
      <c r="N1127" s="208"/>
      <c r="O1127" s="208"/>
      <c r="P1127" s="208"/>
      <c r="Q1127" s="208"/>
      <c r="R1127" s="208"/>
      <c r="S1127" s="208"/>
      <c r="T1127" s="208"/>
      <c r="U1127" s="208"/>
      <c r="V1127" s="208"/>
      <c r="W1127" s="208"/>
      <c r="X1127" s="208"/>
      <c r="Y1127" s="208"/>
      <c r="Z1127" s="208"/>
      <c r="AA1127" s="147"/>
      <c r="AB1127" s="138"/>
    </row>
    <row r="1128" spans="1:29" s="58" customFormat="1">
      <c r="A1128" s="68"/>
      <c r="B1128" s="68"/>
      <c r="C1128" s="68"/>
      <c r="D1128" s="68"/>
      <c r="E1128" s="68"/>
      <c r="F1128" s="147"/>
      <c r="G1128" s="147"/>
      <c r="H1128" s="147"/>
      <c r="I1128" s="147"/>
      <c r="J1128" s="147"/>
      <c r="K1128" s="147"/>
      <c r="L1128" s="147"/>
      <c r="M1128" s="147"/>
      <c r="N1128" s="147"/>
      <c r="O1128" s="147"/>
      <c r="P1128" s="147"/>
      <c r="Q1128" s="147"/>
      <c r="R1128" s="147"/>
      <c r="S1128" s="147"/>
      <c r="T1128" s="147"/>
      <c r="U1128" s="147"/>
      <c r="V1128" s="147"/>
      <c r="W1128" s="147"/>
      <c r="X1128" s="147"/>
      <c r="Y1128" s="147"/>
      <c r="Z1128" s="147"/>
      <c r="AA1128" s="147"/>
      <c r="AB1128" s="138"/>
      <c r="AC1128" s="58" t="s">
        <v>1306</v>
      </c>
    </row>
    <row r="1129" spans="1:29" s="58" customFormat="1">
      <c r="A1129" s="68"/>
      <c r="B1129" s="68"/>
      <c r="C1129" s="68"/>
      <c r="D1129" s="68"/>
      <c r="E1129" s="68"/>
      <c r="F1129" s="147"/>
      <c r="G1129" s="68"/>
      <c r="H1129" s="68"/>
      <c r="I1129" s="68"/>
      <c r="J1129" s="68"/>
      <c r="K1129" s="68"/>
      <c r="L1129" s="68"/>
      <c r="M1129" s="68"/>
      <c r="N1129" s="68"/>
      <c r="O1129" s="68"/>
      <c r="P1129" s="68"/>
      <c r="Q1129" s="68"/>
      <c r="R1129" s="68"/>
      <c r="S1129" s="68"/>
      <c r="T1129" s="68"/>
      <c r="U1129" s="68"/>
      <c r="V1129" s="68"/>
      <c r="W1129" s="68"/>
      <c r="X1129" s="68"/>
      <c r="Y1129" s="68"/>
      <c r="Z1129" s="68"/>
      <c r="AA1129" s="68"/>
      <c r="AB1129" s="68"/>
    </row>
    <row r="1130" spans="1:29" s="58" customFormat="1">
      <c r="A1130" s="68"/>
      <c r="B1130" s="68"/>
      <c r="C1130" s="68"/>
      <c r="D1130" s="68"/>
      <c r="E1130" s="68"/>
      <c r="F1130" s="147"/>
      <c r="G1130" s="68"/>
      <c r="H1130" s="68"/>
      <c r="I1130" s="68"/>
      <c r="J1130" s="68"/>
      <c r="K1130" s="68"/>
      <c r="L1130" s="68"/>
      <c r="M1130" s="68"/>
      <c r="N1130" s="68"/>
      <c r="O1130" s="68"/>
      <c r="P1130" s="68"/>
      <c r="Q1130" s="68"/>
      <c r="R1130" s="68"/>
      <c r="S1130" s="68"/>
      <c r="T1130" s="68"/>
      <c r="U1130" s="68"/>
      <c r="V1130" s="68"/>
      <c r="W1130" s="68"/>
      <c r="X1130" s="68"/>
      <c r="Y1130" s="68"/>
      <c r="Z1130" s="68"/>
      <c r="AA1130" s="68"/>
      <c r="AB1130" s="68"/>
    </row>
    <row r="1131" spans="1:29" s="58" customFormat="1" ht="15">
      <c r="A1131" s="133"/>
      <c r="B1131" s="68"/>
      <c r="C1131" s="68"/>
      <c r="D1131" s="68"/>
      <c r="E1131" s="68"/>
      <c r="F1131" s="147"/>
      <c r="G1131" s="147"/>
      <c r="H1131" s="68"/>
      <c r="I1131" s="68"/>
      <c r="J1131" s="68"/>
      <c r="K1131" s="68"/>
      <c r="L1131" s="68"/>
      <c r="M1131" s="68"/>
      <c r="N1131" s="68"/>
      <c r="O1131" s="68"/>
      <c r="P1131" s="68"/>
      <c r="Q1131" s="68"/>
      <c r="R1131" s="68"/>
      <c r="S1131" s="68"/>
      <c r="T1131" s="68"/>
      <c r="U1131" s="68"/>
      <c r="V1131" s="68"/>
      <c r="W1131" s="68"/>
      <c r="X1131" s="68"/>
      <c r="Y1131" s="68"/>
      <c r="Z1131" s="68"/>
      <c r="AA1131" s="68"/>
      <c r="AB1131" s="68"/>
    </row>
    <row r="1132" spans="1:29" s="58" customFormat="1">
      <c r="A1132" s="68"/>
      <c r="B1132" s="68"/>
      <c r="C1132" s="68"/>
      <c r="D1132" s="68"/>
      <c r="E1132" s="68"/>
      <c r="F1132" s="147"/>
      <c r="G1132" s="147"/>
      <c r="H1132" s="147"/>
      <c r="I1132" s="147"/>
      <c r="J1132" s="147"/>
      <c r="K1132" s="147"/>
      <c r="L1132" s="147"/>
      <c r="M1132" s="147"/>
      <c r="N1132" s="147"/>
      <c r="O1132" s="147"/>
      <c r="P1132" s="147"/>
      <c r="Q1132" s="147"/>
      <c r="R1132" s="147"/>
      <c r="S1132" s="147"/>
      <c r="T1132" s="147"/>
      <c r="U1132" s="147"/>
      <c r="V1132" s="147"/>
      <c r="W1132" s="147"/>
      <c r="X1132" s="147"/>
      <c r="Y1132" s="147"/>
      <c r="Z1132" s="147"/>
      <c r="AA1132" s="147"/>
      <c r="AB1132" s="138"/>
    </row>
    <row r="1133" spans="1:29" s="58" customFormat="1">
      <c r="A1133" s="68"/>
      <c r="B1133" s="68"/>
      <c r="C1133" s="68"/>
      <c r="D1133" s="68"/>
      <c r="E1133" s="68"/>
      <c r="F1133" s="147"/>
      <c r="G1133" s="147"/>
      <c r="H1133" s="147"/>
      <c r="I1133" s="147"/>
      <c r="J1133" s="147"/>
      <c r="K1133" s="147"/>
      <c r="L1133" s="147"/>
      <c r="M1133" s="147"/>
      <c r="N1133" s="147"/>
      <c r="O1133" s="147"/>
      <c r="P1133" s="147"/>
      <c r="Q1133" s="147"/>
      <c r="R1133" s="147"/>
      <c r="S1133" s="147"/>
      <c r="T1133" s="147"/>
      <c r="U1133" s="147"/>
      <c r="V1133" s="147"/>
      <c r="W1133" s="147"/>
      <c r="X1133" s="147"/>
      <c r="Y1133" s="147"/>
      <c r="Z1133" s="147"/>
      <c r="AA1133" s="147"/>
      <c r="AB1133" s="138"/>
    </row>
    <row r="1134" spans="1:29" s="58" customFormat="1">
      <c r="A1134" s="68"/>
      <c r="B1134" s="68"/>
      <c r="C1134" s="68"/>
      <c r="D1134" s="68"/>
      <c r="E1134" s="68"/>
      <c r="F1134" s="147"/>
      <c r="G1134" s="147"/>
      <c r="H1134" s="147"/>
      <c r="I1134" s="147"/>
      <c r="J1134" s="147"/>
      <c r="K1134" s="147"/>
      <c r="L1134" s="147"/>
      <c r="M1134" s="147"/>
      <c r="N1134" s="147"/>
      <c r="O1134" s="147"/>
      <c r="P1134" s="147"/>
      <c r="Q1134" s="147"/>
      <c r="R1134" s="147"/>
      <c r="S1134" s="147"/>
      <c r="T1134" s="147"/>
      <c r="U1134" s="147"/>
      <c r="V1134" s="147"/>
      <c r="W1134" s="147"/>
      <c r="X1134" s="147"/>
      <c r="Y1134" s="147"/>
      <c r="Z1134" s="147"/>
      <c r="AA1134" s="147"/>
      <c r="AB1134" s="138"/>
    </row>
    <row r="1135" spans="1:29" s="58" customFormat="1">
      <c r="A1135" s="68"/>
      <c r="B1135" s="68"/>
      <c r="C1135" s="68"/>
      <c r="D1135" s="68"/>
      <c r="E1135" s="68"/>
      <c r="F1135" s="147"/>
      <c r="G1135" s="147"/>
      <c r="H1135" s="147"/>
      <c r="I1135" s="147"/>
      <c r="J1135" s="147"/>
      <c r="K1135" s="147"/>
      <c r="L1135" s="147"/>
      <c r="M1135" s="147"/>
      <c r="N1135" s="147"/>
      <c r="O1135" s="147"/>
      <c r="P1135" s="147"/>
      <c r="Q1135" s="147"/>
      <c r="R1135" s="147"/>
      <c r="S1135" s="147"/>
      <c r="T1135" s="147"/>
      <c r="U1135" s="147"/>
      <c r="V1135" s="147"/>
      <c r="W1135" s="147"/>
      <c r="X1135" s="147"/>
      <c r="Y1135" s="147"/>
      <c r="Z1135" s="147"/>
      <c r="AA1135" s="147"/>
      <c r="AB1135" s="138"/>
    </row>
    <row r="1136" spans="1:29" s="58" customFormat="1">
      <c r="A1136" s="68"/>
      <c r="B1136" s="68"/>
      <c r="C1136" s="68"/>
      <c r="D1136" s="68"/>
      <c r="E1136" s="68"/>
      <c r="F1136" s="147"/>
      <c r="G1136" s="147"/>
      <c r="H1136" s="147"/>
      <c r="I1136" s="147"/>
      <c r="J1136" s="147"/>
      <c r="K1136" s="147"/>
      <c r="L1136" s="147"/>
      <c r="M1136" s="147"/>
      <c r="N1136" s="147"/>
      <c r="O1136" s="147"/>
      <c r="P1136" s="147"/>
      <c r="Q1136" s="147"/>
      <c r="R1136" s="147"/>
      <c r="S1136" s="147"/>
      <c r="T1136" s="147"/>
      <c r="U1136" s="147"/>
      <c r="V1136" s="147"/>
      <c r="W1136" s="147"/>
      <c r="X1136" s="147"/>
      <c r="Y1136" s="147"/>
      <c r="Z1136" s="147"/>
      <c r="AA1136" s="147"/>
      <c r="AB1136" s="138"/>
    </row>
    <row r="1137" spans="1:28">
      <c r="A1137" s="68"/>
      <c r="B1137" s="68"/>
      <c r="C1137" s="68"/>
      <c r="D1137" s="68"/>
      <c r="E1137" s="68"/>
      <c r="F1137" s="147"/>
      <c r="G1137" s="147"/>
      <c r="H1137" s="147"/>
      <c r="I1137" s="147"/>
      <c r="J1137" s="147"/>
      <c r="K1137" s="147"/>
      <c r="L1137" s="147"/>
      <c r="M1137" s="147"/>
      <c r="N1137" s="147"/>
      <c r="O1137" s="147"/>
      <c r="P1137" s="147"/>
      <c r="Q1137" s="147"/>
      <c r="R1137" s="147"/>
      <c r="S1137" s="147"/>
      <c r="T1137" s="147"/>
      <c r="U1137" s="147"/>
      <c r="V1137" s="147"/>
      <c r="W1137" s="147"/>
      <c r="X1137" s="147"/>
      <c r="Y1137" s="147"/>
      <c r="Z1137" s="147"/>
      <c r="AA1137" s="207"/>
      <c r="AB1137" s="184"/>
    </row>
    <row r="1138" spans="1:28">
      <c r="A1138" s="68"/>
      <c r="B1138" s="68"/>
      <c r="C1138" s="68"/>
      <c r="D1138" s="68"/>
      <c r="E1138" s="68"/>
      <c r="F1138" s="147"/>
      <c r="G1138" s="147"/>
      <c r="H1138" s="147"/>
      <c r="I1138" s="147"/>
      <c r="J1138" s="147"/>
      <c r="K1138" s="147"/>
      <c r="L1138" s="147"/>
      <c r="M1138" s="147"/>
      <c r="N1138" s="147"/>
      <c r="O1138" s="147"/>
      <c r="P1138" s="147"/>
      <c r="Q1138" s="147"/>
      <c r="R1138" s="147"/>
      <c r="S1138" s="147"/>
      <c r="T1138" s="147"/>
      <c r="U1138" s="147"/>
      <c r="V1138" s="147"/>
      <c r="W1138" s="147"/>
      <c r="X1138" s="147"/>
      <c r="Y1138" s="147"/>
      <c r="Z1138" s="147"/>
      <c r="AA1138" s="207"/>
      <c r="AB1138" s="184"/>
    </row>
    <row r="1139" spans="1:28">
      <c r="A1139" s="68"/>
      <c r="B1139" s="68"/>
      <c r="C1139" s="68"/>
      <c r="D1139" s="68"/>
      <c r="E1139" s="68"/>
      <c r="F1139" s="147"/>
      <c r="G1139" s="147"/>
      <c r="H1139" s="147"/>
      <c r="I1139" s="147"/>
      <c r="J1139" s="147"/>
      <c r="K1139" s="147"/>
      <c r="L1139" s="147"/>
      <c r="M1139" s="147"/>
      <c r="N1139" s="147"/>
      <c r="O1139" s="147"/>
      <c r="P1139" s="147"/>
      <c r="Q1139" s="147"/>
      <c r="R1139" s="147"/>
      <c r="S1139" s="147"/>
      <c r="T1139" s="147"/>
      <c r="U1139" s="147"/>
      <c r="V1139" s="147"/>
      <c r="W1139" s="147"/>
      <c r="X1139" s="147"/>
      <c r="Y1139" s="147"/>
      <c r="Z1139" s="147"/>
      <c r="AA1139" s="207"/>
      <c r="AB1139" s="184"/>
    </row>
    <row r="1140" spans="1:28">
      <c r="A1140" s="68"/>
      <c r="B1140" s="68"/>
      <c r="C1140" s="68"/>
      <c r="D1140" s="68"/>
      <c r="E1140" s="68"/>
      <c r="F1140" s="208"/>
      <c r="G1140" s="208"/>
      <c r="H1140" s="208"/>
      <c r="I1140" s="208"/>
      <c r="J1140" s="208"/>
      <c r="K1140" s="208"/>
      <c r="L1140" s="208"/>
      <c r="M1140" s="208"/>
      <c r="N1140" s="208"/>
      <c r="O1140" s="208"/>
      <c r="P1140" s="208"/>
      <c r="Q1140" s="208"/>
      <c r="R1140" s="208"/>
      <c r="S1140" s="208"/>
      <c r="T1140" s="208"/>
      <c r="U1140" s="208"/>
      <c r="V1140" s="208"/>
      <c r="W1140" s="208"/>
      <c r="X1140" s="208"/>
      <c r="Y1140" s="208"/>
      <c r="Z1140" s="208"/>
      <c r="AA1140" s="207"/>
      <c r="AB1140" s="184"/>
    </row>
    <row r="1141" spans="1:28">
      <c r="A1141" s="68"/>
      <c r="B1141" s="68"/>
      <c r="C1141" s="68"/>
      <c r="D1141" s="68"/>
      <c r="E1141" s="68"/>
      <c r="F1141" s="147"/>
      <c r="G1141" s="147"/>
      <c r="H1141" s="147"/>
      <c r="I1141" s="147"/>
      <c r="J1141" s="147"/>
      <c r="K1141" s="147"/>
      <c r="L1141" s="147"/>
      <c r="M1141" s="147"/>
      <c r="N1141" s="147"/>
      <c r="O1141" s="147"/>
      <c r="P1141" s="147"/>
      <c r="Q1141" s="147"/>
      <c r="R1141" s="147"/>
      <c r="S1141" s="147"/>
      <c r="T1141" s="147"/>
      <c r="U1141" s="147"/>
      <c r="V1141" s="147"/>
      <c r="W1141" s="147"/>
      <c r="X1141" s="147"/>
      <c r="Y1141" s="147"/>
      <c r="Z1141" s="147"/>
      <c r="AA1141" s="207"/>
      <c r="AB1141" s="184"/>
    </row>
    <row r="1142" spans="1:28">
      <c r="A1142" s="68"/>
      <c r="B1142" s="68"/>
      <c r="C1142" s="68"/>
      <c r="D1142" s="68"/>
      <c r="E1142" s="68"/>
      <c r="F1142" s="147"/>
      <c r="G1142" s="68"/>
      <c r="H1142" s="68"/>
      <c r="I1142" s="68"/>
      <c r="J1142" s="68"/>
      <c r="K1142" s="68"/>
      <c r="L1142" s="68"/>
      <c r="M1142" s="68"/>
      <c r="N1142" s="68"/>
      <c r="O1142" s="68"/>
      <c r="P1142" s="68"/>
      <c r="Q1142" s="68"/>
      <c r="R1142" s="68"/>
      <c r="S1142" s="68"/>
      <c r="T1142" s="68"/>
      <c r="U1142" s="68"/>
      <c r="V1142" s="68"/>
      <c r="W1142" s="68"/>
      <c r="X1142" s="67"/>
      <c r="Y1142" s="67"/>
      <c r="Z1142" s="67"/>
      <c r="AA1142" s="67"/>
      <c r="AB1142" s="67"/>
    </row>
    <row r="1143" spans="1:28">
      <c r="A1143" s="68"/>
      <c r="B1143" s="68"/>
      <c r="C1143" s="68"/>
      <c r="D1143" s="68"/>
      <c r="E1143" s="68"/>
      <c r="F1143" s="147"/>
      <c r="G1143" s="68"/>
      <c r="H1143" s="68"/>
      <c r="I1143" s="68"/>
      <c r="J1143" s="68"/>
      <c r="K1143" s="68"/>
      <c r="L1143" s="68"/>
      <c r="M1143" s="68"/>
      <c r="N1143" s="68"/>
      <c r="O1143" s="68"/>
      <c r="P1143" s="68"/>
      <c r="Q1143" s="68"/>
      <c r="R1143" s="68"/>
      <c r="S1143" s="68"/>
      <c r="T1143" s="68"/>
      <c r="U1143" s="68"/>
      <c r="V1143" s="68"/>
      <c r="W1143" s="68"/>
      <c r="X1143" s="67"/>
      <c r="Y1143" s="67"/>
      <c r="Z1143" s="67"/>
      <c r="AA1143" s="67"/>
      <c r="AB1143" s="67"/>
    </row>
    <row r="1144" spans="1:28" ht="15">
      <c r="A1144" s="133"/>
      <c r="B1144" s="68"/>
      <c r="C1144" s="68"/>
      <c r="D1144" s="68"/>
      <c r="E1144" s="68"/>
      <c r="F1144" s="159"/>
      <c r="G1144" s="68"/>
      <c r="H1144" s="68"/>
      <c r="I1144" s="68"/>
      <c r="J1144" s="68"/>
      <c r="K1144" s="68"/>
      <c r="L1144" s="68"/>
      <c r="M1144" s="68"/>
      <c r="N1144" s="68"/>
      <c r="O1144" s="68"/>
      <c r="P1144" s="68"/>
      <c r="Q1144" s="68"/>
      <c r="R1144" s="68"/>
      <c r="S1144" s="68"/>
      <c r="T1144" s="68"/>
      <c r="U1144" s="68"/>
      <c r="V1144" s="68"/>
      <c r="W1144" s="68"/>
      <c r="X1144" s="67"/>
      <c r="Y1144" s="67"/>
      <c r="Z1144" s="67"/>
      <c r="AA1144" s="67"/>
      <c r="AB1144" s="67"/>
    </row>
    <row r="1145" spans="1:28">
      <c r="A1145" s="68"/>
      <c r="B1145" s="68"/>
      <c r="C1145" s="68"/>
      <c r="D1145" s="68"/>
      <c r="E1145" s="68"/>
      <c r="F1145" s="68"/>
      <c r="G1145" s="150"/>
      <c r="H1145" s="150"/>
      <c r="I1145" s="211"/>
      <c r="J1145" s="211"/>
      <c r="K1145" s="211"/>
      <c r="L1145" s="211"/>
      <c r="M1145" s="211"/>
      <c r="N1145" s="211"/>
      <c r="O1145" s="211"/>
      <c r="P1145" s="211"/>
      <c r="Q1145" s="211"/>
      <c r="R1145" s="211"/>
      <c r="S1145" s="212"/>
      <c r="T1145" s="212"/>
      <c r="U1145" s="212"/>
      <c r="V1145" s="211"/>
      <c r="W1145" s="211"/>
      <c r="X1145" s="213"/>
      <c r="Y1145" s="213"/>
      <c r="Z1145" s="213"/>
      <c r="AA1145" s="67"/>
      <c r="AB1145" s="67"/>
    </row>
    <row r="1146" spans="1:28" s="58" customFormat="1">
      <c r="A1146" s="68"/>
      <c r="B1146" s="68"/>
      <c r="C1146" s="68"/>
      <c r="D1146" s="68"/>
      <c r="E1146" s="68"/>
      <c r="F1146" s="68"/>
      <c r="G1146" s="150"/>
      <c r="H1146" s="150"/>
      <c r="I1146" s="211"/>
      <c r="J1146" s="211"/>
      <c r="K1146" s="211"/>
      <c r="L1146" s="211"/>
      <c r="M1146" s="211"/>
      <c r="N1146" s="211"/>
      <c r="O1146" s="211"/>
      <c r="P1146" s="211"/>
      <c r="Q1146" s="211"/>
      <c r="R1146" s="211"/>
      <c r="S1146" s="212"/>
      <c r="T1146" s="212"/>
      <c r="U1146" s="212"/>
      <c r="V1146" s="211"/>
      <c r="W1146" s="211"/>
      <c r="X1146" s="68"/>
      <c r="Y1146" s="68"/>
      <c r="Z1146" s="68"/>
      <c r="AA1146" s="68"/>
      <c r="AB1146" s="68"/>
    </row>
    <row r="1147" spans="1:28" s="58" customFormat="1">
      <c r="A1147" s="68"/>
      <c r="B1147" s="68"/>
      <c r="C1147" s="68"/>
      <c r="D1147" s="68"/>
      <c r="E1147" s="68"/>
      <c r="F1147" s="68"/>
      <c r="G1147" s="214"/>
      <c r="H1147" s="214"/>
      <c r="I1147" s="211"/>
      <c r="J1147" s="211"/>
      <c r="K1147" s="211"/>
      <c r="L1147" s="211"/>
      <c r="M1147" s="211"/>
      <c r="N1147" s="211"/>
      <c r="O1147" s="211"/>
      <c r="P1147" s="211"/>
      <c r="Q1147" s="211"/>
      <c r="R1147" s="211"/>
      <c r="S1147" s="212"/>
      <c r="T1147" s="212"/>
      <c r="U1147" s="212"/>
      <c r="V1147" s="211"/>
      <c r="W1147" s="211"/>
      <c r="X1147" s="68"/>
      <c r="Y1147" s="68"/>
      <c r="Z1147" s="68"/>
      <c r="AA1147" s="68"/>
      <c r="AB1147" s="68"/>
    </row>
    <row r="1148" spans="1:28" s="58" customFormat="1">
      <c r="A1148" s="68"/>
      <c r="B1148" s="68"/>
      <c r="C1148" s="68"/>
      <c r="D1148" s="68"/>
      <c r="E1148" s="68"/>
      <c r="F1148" s="68"/>
      <c r="G1148" s="150"/>
      <c r="H1148" s="150"/>
      <c r="I1148" s="211"/>
      <c r="J1148" s="211"/>
      <c r="K1148" s="211"/>
      <c r="L1148" s="211"/>
      <c r="M1148" s="211"/>
      <c r="N1148" s="211"/>
      <c r="O1148" s="211"/>
      <c r="P1148" s="211"/>
      <c r="Q1148" s="211"/>
      <c r="R1148" s="211"/>
      <c r="S1148" s="212"/>
      <c r="T1148" s="212"/>
      <c r="U1148" s="212"/>
      <c r="V1148" s="211"/>
      <c r="W1148" s="211"/>
      <c r="X1148" s="68"/>
      <c r="Y1148" s="68"/>
      <c r="Z1148" s="68"/>
      <c r="AA1148" s="68"/>
      <c r="AB1148" s="68"/>
    </row>
    <row r="1149" spans="1:28" s="58" customFormat="1">
      <c r="A1149" s="68"/>
      <c r="B1149" s="68"/>
      <c r="C1149" s="68"/>
      <c r="D1149" s="68"/>
      <c r="E1149" s="68"/>
      <c r="F1149" s="68"/>
      <c r="G1149" s="150"/>
      <c r="H1149" s="150"/>
      <c r="I1149" s="211"/>
      <c r="J1149" s="211"/>
      <c r="K1149" s="211"/>
      <c r="L1149" s="211"/>
      <c r="M1149" s="211"/>
      <c r="N1149" s="211"/>
      <c r="O1149" s="211"/>
      <c r="P1149" s="211"/>
      <c r="Q1149" s="211"/>
      <c r="R1149" s="211"/>
      <c r="S1149" s="212"/>
      <c r="T1149" s="212"/>
      <c r="U1149" s="212"/>
      <c r="V1149" s="211"/>
      <c r="W1149" s="211"/>
      <c r="X1149" s="68"/>
      <c r="Y1149" s="68"/>
      <c r="Z1149" s="68"/>
      <c r="AA1149" s="68"/>
      <c r="AB1149" s="68"/>
    </row>
    <row r="1150" spans="1:28" s="58" customFormat="1">
      <c r="A1150" s="68"/>
      <c r="B1150" s="68"/>
      <c r="C1150" s="68"/>
      <c r="D1150" s="68"/>
      <c r="E1150" s="68"/>
      <c r="F1150" s="68"/>
      <c r="G1150" s="214"/>
      <c r="H1150" s="214"/>
      <c r="I1150" s="211"/>
      <c r="J1150" s="211"/>
      <c r="K1150" s="211"/>
      <c r="L1150" s="211"/>
      <c r="M1150" s="211"/>
      <c r="N1150" s="211"/>
      <c r="O1150" s="211"/>
      <c r="P1150" s="211"/>
      <c r="Q1150" s="211"/>
      <c r="R1150" s="211"/>
      <c r="S1150" s="212"/>
      <c r="T1150" s="212"/>
      <c r="U1150" s="212"/>
      <c r="V1150" s="211"/>
      <c r="W1150" s="211"/>
      <c r="X1150" s="68"/>
      <c r="Y1150" s="68"/>
      <c r="Z1150" s="68"/>
      <c r="AA1150" s="68"/>
      <c r="AB1150" s="68"/>
    </row>
    <row r="1151" spans="1:28">
      <c r="A1151" s="68"/>
      <c r="B1151" s="68"/>
      <c r="C1151" s="68"/>
      <c r="D1151" s="68"/>
      <c r="E1151" s="68"/>
      <c r="F1151" s="68"/>
      <c r="G1151" s="150"/>
      <c r="H1151" s="150"/>
      <c r="I1151" s="68"/>
      <c r="J1151" s="68"/>
      <c r="K1151" s="68"/>
      <c r="L1151" s="68"/>
      <c r="M1151" s="68"/>
      <c r="N1151" s="68"/>
      <c r="O1151" s="68"/>
      <c r="P1151" s="68"/>
      <c r="Q1151" s="68"/>
      <c r="R1151" s="68"/>
      <c r="S1151" s="212"/>
      <c r="T1151" s="212"/>
      <c r="U1151" s="212"/>
      <c r="V1151" s="68"/>
      <c r="W1151" s="68"/>
      <c r="X1151" s="67"/>
      <c r="Y1151" s="67"/>
      <c r="Z1151" s="67"/>
      <c r="AA1151" s="67"/>
      <c r="AB1151" s="67"/>
    </row>
    <row r="1152" spans="1:28">
      <c r="A1152" s="68"/>
      <c r="B1152" s="68"/>
      <c r="C1152" s="68"/>
      <c r="D1152" s="68"/>
      <c r="E1152" s="68"/>
      <c r="F1152" s="68"/>
      <c r="G1152" s="150"/>
      <c r="H1152" s="150"/>
      <c r="I1152" s="211"/>
      <c r="J1152" s="211"/>
      <c r="K1152" s="211"/>
      <c r="L1152" s="211"/>
      <c r="M1152" s="211"/>
      <c r="N1152" s="211"/>
      <c r="O1152" s="211"/>
      <c r="P1152" s="211"/>
      <c r="Q1152" s="211"/>
      <c r="R1152" s="211"/>
      <c r="S1152" s="212"/>
      <c r="T1152" s="212"/>
      <c r="U1152" s="212"/>
      <c r="V1152" s="211"/>
      <c r="W1152" s="211"/>
      <c r="X1152" s="67"/>
      <c r="Y1152" s="67"/>
      <c r="Z1152" s="67"/>
      <c r="AA1152" s="67"/>
      <c r="AB1152" s="67"/>
    </row>
    <row r="1153" spans="1:28">
      <c r="A1153" s="68"/>
      <c r="B1153" s="68"/>
      <c r="C1153" s="68"/>
      <c r="D1153" s="68"/>
      <c r="E1153" s="68"/>
      <c r="F1153" s="68"/>
      <c r="G1153" s="158"/>
      <c r="H1153" s="158"/>
      <c r="I1153" s="158"/>
      <c r="J1153" s="158"/>
      <c r="K1153" s="158"/>
      <c r="L1153" s="158"/>
      <c r="M1153" s="158"/>
      <c r="N1153" s="158"/>
      <c r="O1153" s="158"/>
      <c r="P1153" s="158"/>
      <c r="Q1153" s="158"/>
      <c r="R1153" s="158"/>
      <c r="S1153" s="158"/>
      <c r="T1153" s="212"/>
      <c r="U1153" s="212"/>
      <c r="V1153" s="158"/>
      <c r="W1153" s="158"/>
      <c r="X1153" s="215"/>
      <c r="Y1153" s="215"/>
      <c r="Z1153" s="215"/>
      <c r="AA1153" s="67"/>
      <c r="AB1153" s="67"/>
    </row>
    <row r="1154" spans="1:28">
      <c r="A1154" s="68"/>
      <c r="B1154" s="68"/>
      <c r="C1154" s="68"/>
      <c r="D1154" s="68"/>
      <c r="E1154" s="68"/>
      <c r="F1154" s="68"/>
      <c r="G1154" s="158"/>
      <c r="H1154" s="158"/>
      <c r="I1154" s="158"/>
      <c r="J1154" s="158"/>
      <c r="K1154" s="158"/>
      <c r="L1154" s="158"/>
      <c r="M1154" s="158"/>
      <c r="N1154" s="158"/>
      <c r="O1154" s="158"/>
      <c r="P1154" s="158"/>
      <c r="Q1154" s="158"/>
      <c r="R1154" s="158"/>
      <c r="S1154" s="158"/>
      <c r="T1154" s="212"/>
      <c r="U1154" s="212"/>
      <c r="V1154" s="158"/>
      <c r="W1154" s="158"/>
      <c r="X1154" s="215"/>
      <c r="Y1154" s="215"/>
      <c r="Z1154" s="215"/>
      <c r="AA1154" s="67"/>
      <c r="AB1154" s="67"/>
    </row>
    <row r="1155" spans="1:28">
      <c r="A1155" s="68"/>
      <c r="B1155" s="68"/>
      <c r="C1155" s="68"/>
      <c r="D1155" s="68"/>
      <c r="E1155" s="68"/>
      <c r="F1155" s="68"/>
      <c r="G1155" s="68"/>
      <c r="H1155" s="68"/>
      <c r="I1155" s="68"/>
      <c r="J1155" s="68"/>
      <c r="K1155" s="68"/>
      <c r="L1155" s="68"/>
      <c r="M1155" s="68"/>
      <c r="N1155" s="68"/>
      <c r="O1155" s="68"/>
      <c r="P1155" s="68"/>
      <c r="Q1155" s="68"/>
      <c r="R1155" s="68"/>
      <c r="S1155" s="68"/>
      <c r="T1155" s="68"/>
      <c r="U1155" s="68"/>
      <c r="V1155" s="68"/>
      <c r="W1155" s="68"/>
      <c r="X1155" s="67"/>
      <c r="Y1155" s="67"/>
      <c r="Z1155" s="67"/>
      <c r="AA1155" s="67"/>
      <c r="AB1155" s="67"/>
    </row>
    <row r="1156" spans="1:28">
      <c r="A1156" s="68"/>
      <c r="B1156" s="68"/>
      <c r="C1156" s="68"/>
      <c r="D1156" s="68"/>
      <c r="E1156" s="68"/>
      <c r="F1156" s="68"/>
      <c r="G1156" s="68"/>
      <c r="H1156" s="68"/>
      <c r="I1156" s="68"/>
      <c r="J1156" s="68"/>
      <c r="K1156" s="68"/>
      <c r="L1156" s="68"/>
      <c r="M1156" s="68"/>
      <c r="N1156" s="68"/>
      <c r="O1156" s="68"/>
      <c r="P1156" s="68"/>
      <c r="Q1156" s="68"/>
      <c r="R1156" s="68"/>
      <c r="S1156" s="68"/>
      <c r="T1156" s="68"/>
      <c r="U1156" s="68"/>
      <c r="V1156" s="68"/>
      <c r="W1156" s="68"/>
      <c r="X1156" s="67"/>
      <c r="Y1156" s="67"/>
      <c r="Z1156" s="67"/>
      <c r="AA1156" s="67"/>
      <c r="AB1156" s="67"/>
    </row>
    <row r="1157" spans="1:28" ht="15">
      <c r="A1157" s="133"/>
      <c r="B1157" s="68"/>
      <c r="C1157" s="68"/>
      <c r="D1157" s="68"/>
      <c r="E1157" s="68"/>
      <c r="F1157" s="68"/>
      <c r="G1157" s="68"/>
      <c r="H1157" s="68"/>
      <c r="I1157" s="68"/>
      <c r="J1157" s="68"/>
      <c r="K1157" s="68"/>
      <c r="L1157" s="68"/>
      <c r="M1157" s="68"/>
      <c r="N1157" s="68"/>
      <c r="O1157" s="68"/>
      <c r="P1157" s="68"/>
      <c r="Q1157" s="68"/>
      <c r="R1157" s="68"/>
      <c r="S1157" s="68"/>
      <c r="T1157" s="68"/>
      <c r="U1157" s="68"/>
      <c r="V1157" s="68"/>
      <c r="W1157" s="68"/>
      <c r="X1157" s="67"/>
      <c r="Y1157" s="67"/>
      <c r="Z1157" s="67"/>
      <c r="AA1157" s="67"/>
      <c r="AB1157" s="67"/>
    </row>
    <row r="1158" spans="1:28">
      <c r="A1158" s="68"/>
      <c r="B1158" s="68"/>
      <c r="C1158" s="68"/>
      <c r="D1158" s="68"/>
      <c r="E1158" s="68"/>
      <c r="F1158" s="68"/>
      <c r="G1158" s="216"/>
      <c r="H1158" s="216"/>
      <c r="I1158" s="211"/>
      <c r="J1158" s="211"/>
      <c r="K1158" s="211"/>
      <c r="L1158" s="211"/>
      <c r="M1158" s="211"/>
      <c r="N1158" s="211"/>
      <c r="O1158" s="211"/>
      <c r="P1158" s="211"/>
      <c r="Q1158" s="211"/>
      <c r="R1158" s="211"/>
      <c r="S1158" s="216"/>
      <c r="T1158" s="216"/>
      <c r="U1158" s="216"/>
      <c r="V1158" s="211"/>
      <c r="W1158" s="211"/>
      <c r="X1158" s="67"/>
      <c r="Y1158" s="67"/>
      <c r="Z1158" s="67"/>
      <c r="AA1158" s="67"/>
      <c r="AB1158" s="67"/>
    </row>
    <row r="1159" spans="1:28" s="58" customFormat="1">
      <c r="A1159" s="68"/>
      <c r="B1159" s="68"/>
      <c r="C1159" s="68"/>
      <c r="D1159" s="68"/>
      <c r="E1159" s="68"/>
      <c r="F1159" s="68"/>
      <c r="G1159" s="216"/>
      <c r="H1159" s="216"/>
      <c r="I1159" s="211"/>
      <c r="J1159" s="211"/>
      <c r="K1159" s="211"/>
      <c r="L1159" s="211"/>
      <c r="M1159" s="211"/>
      <c r="N1159" s="211"/>
      <c r="O1159" s="211"/>
      <c r="P1159" s="211"/>
      <c r="Q1159" s="211"/>
      <c r="R1159" s="211"/>
      <c r="S1159" s="216"/>
      <c r="T1159" s="217"/>
      <c r="U1159" s="217"/>
      <c r="V1159" s="211"/>
      <c r="W1159" s="211"/>
      <c r="X1159" s="216"/>
      <c r="Y1159" s="216"/>
      <c r="Z1159" s="216"/>
      <c r="AA1159" s="68"/>
      <c r="AB1159" s="68"/>
    </row>
    <row r="1160" spans="1:28" s="58" customFormat="1">
      <c r="A1160" s="68"/>
      <c r="B1160" s="68"/>
      <c r="C1160" s="68"/>
      <c r="D1160" s="68"/>
      <c r="E1160" s="68"/>
      <c r="F1160" s="68"/>
      <c r="G1160" s="216"/>
      <c r="H1160" s="216"/>
      <c r="I1160" s="216"/>
      <c r="J1160" s="216"/>
      <c r="K1160" s="216"/>
      <c r="L1160" s="216"/>
      <c r="M1160" s="216"/>
      <c r="N1160" s="216"/>
      <c r="O1160" s="216"/>
      <c r="P1160" s="216"/>
      <c r="Q1160" s="216"/>
      <c r="R1160" s="216"/>
      <c r="S1160" s="216"/>
      <c r="T1160" s="216"/>
      <c r="U1160" s="216"/>
      <c r="V1160" s="216"/>
      <c r="W1160" s="216"/>
      <c r="X1160" s="216"/>
      <c r="Y1160" s="216"/>
      <c r="Z1160" s="216"/>
      <c r="AA1160" s="68"/>
      <c r="AB1160" s="68"/>
    </row>
    <row r="1161" spans="1:28" s="58" customFormat="1">
      <c r="A1161" s="68"/>
      <c r="B1161" s="68"/>
      <c r="C1161" s="68"/>
      <c r="D1161" s="68"/>
      <c r="E1161" s="68"/>
      <c r="F1161" s="68"/>
      <c r="G1161" s="216"/>
      <c r="H1161" s="216"/>
      <c r="I1161" s="211"/>
      <c r="J1161" s="211"/>
      <c r="K1161" s="211"/>
      <c r="L1161" s="211"/>
      <c r="M1161" s="211"/>
      <c r="N1161" s="211"/>
      <c r="O1161" s="211"/>
      <c r="P1161" s="211"/>
      <c r="Q1161" s="211"/>
      <c r="R1161" s="211"/>
      <c r="S1161" s="216"/>
      <c r="T1161" s="216"/>
      <c r="U1161" s="216"/>
      <c r="V1161" s="211"/>
      <c r="W1161" s="211"/>
      <c r="X1161" s="216"/>
      <c r="Y1161" s="216"/>
      <c r="Z1161" s="216"/>
      <c r="AA1161" s="68"/>
      <c r="AB1161" s="68"/>
    </row>
    <row r="1162" spans="1:28" s="58" customFormat="1">
      <c r="A1162" s="68"/>
      <c r="B1162" s="68"/>
      <c r="C1162" s="68"/>
      <c r="D1162" s="68"/>
      <c r="E1162" s="68"/>
      <c r="F1162" s="68"/>
      <c r="G1162" s="216"/>
      <c r="H1162" s="216"/>
      <c r="I1162" s="211"/>
      <c r="J1162" s="211"/>
      <c r="K1162" s="211"/>
      <c r="L1162" s="211"/>
      <c r="M1162" s="211"/>
      <c r="N1162" s="211"/>
      <c r="O1162" s="211"/>
      <c r="P1162" s="211"/>
      <c r="Q1162" s="211"/>
      <c r="R1162" s="211"/>
      <c r="S1162" s="216"/>
      <c r="T1162" s="216"/>
      <c r="U1162" s="216"/>
      <c r="V1162" s="211"/>
      <c r="W1162" s="211"/>
      <c r="X1162" s="68"/>
      <c r="Y1162" s="68"/>
      <c r="Z1162" s="68"/>
      <c r="AA1162" s="68"/>
      <c r="AB1162" s="68"/>
    </row>
    <row r="1163" spans="1:28" s="58" customFormat="1">
      <c r="A1163" s="68"/>
      <c r="B1163" s="68"/>
      <c r="C1163" s="68"/>
      <c r="D1163" s="68"/>
      <c r="E1163" s="68"/>
      <c r="F1163" s="68"/>
      <c r="G1163" s="216"/>
      <c r="H1163" s="216"/>
      <c r="I1163" s="211"/>
      <c r="J1163" s="211"/>
      <c r="K1163" s="211"/>
      <c r="L1163" s="211"/>
      <c r="M1163" s="211"/>
      <c r="N1163" s="211"/>
      <c r="O1163" s="211"/>
      <c r="P1163" s="211"/>
      <c r="Q1163" s="211"/>
      <c r="R1163" s="211"/>
      <c r="S1163" s="216"/>
      <c r="T1163" s="216"/>
      <c r="U1163" s="216"/>
      <c r="V1163" s="211"/>
      <c r="W1163" s="211"/>
      <c r="X1163" s="68"/>
      <c r="Y1163" s="68"/>
      <c r="Z1163" s="68"/>
      <c r="AA1163" s="68"/>
      <c r="AB1163" s="68"/>
    </row>
    <row r="1164" spans="1:28" s="58" customFormat="1">
      <c r="A1164" s="68"/>
      <c r="B1164" s="68"/>
      <c r="C1164" s="68"/>
      <c r="D1164" s="68"/>
      <c r="E1164" s="68"/>
      <c r="F1164" s="68"/>
      <c r="G1164" s="216"/>
      <c r="H1164" s="216"/>
      <c r="I1164" s="68"/>
      <c r="J1164" s="68"/>
      <c r="K1164" s="68"/>
      <c r="L1164" s="68"/>
      <c r="M1164" s="68"/>
      <c r="N1164" s="68"/>
      <c r="O1164" s="68"/>
      <c r="P1164" s="68"/>
      <c r="Q1164" s="68"/>
      <c r="R1164" s="68"/>
      <c r="S1164" s="216"/>
      <c r="T1164" s="216"/>
      <c r="U1164" s="216"/>
      <c r="V1164" s="68"/>
      <c r="W1164" s="68"/>
      <c r="X1164" s="68"/>
      <c r="Y1164" s="68"/>
      <c r="Z1164" s="68"/>
      <c r="AA1164" s="68"/>
      <c r="AB1164" s="68"/>
    </row>
    <row r="1165" spans="1:28" s="58" customFormat="1">
      <c r="A1165" s="68"/>
      <c r="B1165" s="68"/>
      <c r="C1165" s="68"/>
      <c r="D1165" s="68"/>
      <c r="E1165" s="68"/>
      <c r="F1165" s="68"/>
      <c r="G1165" s="216"/>
      <c r="H1165" s="216"/>
      <c r="I1165" s="209"/>
      <c r="J1165" s="209"/>
      <c r="K1165" s="209"/>
      <c r="L1165" s="209"/>
      <c r="M1165" s="209"/>
      <c r="N1165" s="209"/>
      <c r="O1165" s="209"/>
      <c r="P1165" s="209"/>
      <c r="Q1165" s="209"/>
      <c r="R1165" s="209"/>
      <c r="S1165" s="216"/>
      <c r="T1165" s="216"/>
      <c r="U1165" s="216"/>
      <c r="V1165" s="209"/>
      <c r="W1165" s="209"/>
      <c r="X1165" s="68"/>
      <c r="Y1165" s="68"/>
      <c r="Z1165" s="68"/>
      <c r="AA1165" s="68"/>
      <c r="AB1165" s="68"/>
    </row>
    <row r="1166" spans="1:28" s="58" customFormat="1">
      <c r="A1166" s="68"/>
      <c r="B1166" s="68"/>
      <c r="C1166" s="68"/>
      <c r="D1166" s="68"/>
      <c r="E1166" s="68"/>
      <c r="F1166" s="68"/>
      <c r="G1166" s="216"/>
      <c r="H1166" s="216"/>
      <c r="I1166" s="216"/>
      <c r="J1166" s="216"/>
      <c r="K1166" s="216"/>
      <c r="L1166" s="216"/>
      <c r="M1166" s="216"/>
      <c r="N1166" s="216"/>
      <c r="O1166" s="216"/>
      <c r="P1166" s="216"/>
      <c r="Q1166" s="216"/>
      <c r="R1166" s="216"/>
      <c r="S1166" s="216"/>
      <c r="T1166" s="216"/>
      <c r="U1166" s="216"/>
      <c r="V1166" s="216"/>
      <c r="W1166" s="216"/>
      <c r="X1166" s="68"/>
      <c r="Y1166" s="68"/>
      <c r="Z1166" s="68"/>
      <c r="AA1166" s="68"/>
      <c r="AB1166" s="68"/>
    </row>
    <row r="1167" spans="1:28">
      <c r="A1167" s="68"/>
      <c r="B1167" s="68"/>
      <c r="C1167" s="68"/>
      <c r="D1167" s="68"/>
      <c r="E1167" s="68"/>
      <c r="F1167" s="68"/>
      <c r="G1167" s="210"/>
      <c r="H1167" s="210"/>
      <c r="I1167" s="210"/>
      <c r="J1167" s="210"/>
      <c r="K1167" s="210"/>
      <c r="L1167" s="210"/>
      <c r="M1167" s="210"/>
      <c r="N1167" s="210"/>
      <c r="O1167" s="210"/>
      <c r="P1167" s="210"/>
      <c r="Q1167" s="210"/>
      <c r="R1167" s="210"/>
      <c r="S1167" s="210"/>
      <c r="T1167" s="210"/>
      <c r="U1167" s="210"/>
      <c r="V1167" s="210"/>
      <c r="W1167" s="210"/>
      <c r="X1167" s="67"/>
      <c r="Y1167" s="67"/>
      <c r="Z1167" s="67"/>
      <c r="AA1167" s="67"/>
      <c r="AB1167" s="67"/>
    </row>
    <row r="1168" spans="1:28">
      <c r="A1168" s="68"/>
      <c r="B1168" s="68"/>
      <c r="C1168" s="68"/>
      <c r="D1168" s="68"/>
      <c r="E1168" s="68"/>
      <c r="F1168" s="68"/>
      <c r="G1168" s="210"/>
      <c r="H1168" s="210"/>
      <c r="I1168" s="210"/>
      <c r="J1168" s="210"/>
      <c r="K1168" s="210"/>
      <c r="L1168" s="210"/>
      <c r="M1168" s="210"/>
      <c r="N1168" s="210"/>
      <c r="O1168" s="210"/>
      <c r="P1168" s="210"/>
      <c r="Q1168" s="210"/>
      <c r="R1168" s="210"/>
      <c r="S1168" s="210"/>
      <c r="T1168" s="210"/>
      <c r="U1168" s="210"/>
      <c r="V1168" s="210"/>
      <c r="W1168" s="210"/>
      <c r="X1168" s="67"/>
      <c r="Y1168" s="67"/>
      <c r="Z1168" s="67"/>
      <c r="AA1168" s="67"/>
      <c r="AB1168" s="67"/>
    </row>
    <row r="1169" spans="1:28">
      <c r="A1169" s="218"/>
      <c r="B1169" s="68"/>
      <c r="C1169" s="68"/>
      <c r="D1169" s="68"/>
      <c r="E1169" s="68"/>
      <c r="F1169" s="68"/>
      <c r="G1169" s="210"/>
      <c r="H1169" s="210"/>
      <c r="I1169" s="210"/>
      <c r="J1169" s="210"/>
      <c r="K1169" s="210"/>
      <c r="L1169" s="210"/>
      <c r="M1169" s="210"/>
      <c r="N1169" s="210"/>
      <c r="O1169" s="210"/>
      <c r="P1169" s="210"/>
      <c r="Q1169" s="210"/>
      <c r="R1169" s="210"/>
      <c r="S1169" s="210"/>
      <c r="T1169" s="210"/>
      <c r="U1169" s="210"/>
      <c r="V1169" s="210"/>
      <c r="W1169" s="210"/>
      <c r="X1169" s="67"/>
      <c r="Y1169" s="67"/>
      <c r="Z1169" s="67"/>
      <c r="AA1169" s="67"/>
      <c r="AB1169" s="67"/>
    </row>
    <row r="1170" spans="1:28">
      <c r="A1170" s="218"/>
      <c r="B1170" s="68"/>
      <c r="C1170" s="68"/>
      <c r="D1170" s="68"/>
      <c r="E1170" s="68"/>
      <c r="F1170" s="68"/>
      <c r="G1170" s="210"/>
      <c r="H1170" s="210"/>
      <c r="I1170" s="210"/>
      <c r="J1170" s="210"/>
      <c r="K1170" s="210"/>
      <c r="L1170" s="210"/>
      <c r="M1170" s="210"/>
      <c r="N1170" s="210"/>
      <c r="O1170" s="210"/>
      <c r="P1170" s="210"/>
      <c r="Q1170" s="210"/>
      <c r="R1170" s="210"/>
      <c r="S1170" s="210"/>
      <c r="T1170" s="210"/>
      <c r="U1170" s="210"/>
      <c r="V1170" s="210"/>
      <c r="W1170" s="210"/>
      <c r="X1170" s="67"/>
      <c r="Y1170" s="67"/>
      <c r="Z1170" s="67"/>
      <c r="AA1170" s="67"/>
      <c r="AB1170" s="67"/>
    </row>
    <row r="1171" spans="1:28">
      <c r="A1171" s="218"/>
      <c r="B1171" s="68"/>
      <c r="C1171" s="68"/>
      <c r="D1171" s="68"/>
      <c r="E1171" s="68"/>
      <c r="F1171" s="68"/>
      <c r="G1171" s="210"/>
      <c r="H1171" s="210"/>
      <c r="I1171" s="210"/>
      <c r="J1171" s="210"/>
      <c r="K1171" s="210"/>
      <c r="L1171" s="210"/>
      <c r="M1171" s="210"/>
      <c r="N1171" s="210"/>
      <c r="O1171" s="210"/>
      <c r="P1171" s="210"/>
      <c r="Q1171" s="210"/>
      <c r="R1171" s="210"/>
      <c r="S1171" s="210"/>
      <c r="T1171" s="210"/>
      <c r="U1171" s="210"/>
      <c r="V1171" s="210"/>
      <c r="W1171" s="210"/>
      <c r="X1171" s="67"/>
      <c r="Y1171" s="67"/>
      <c r="Z1171" s="67"/>
      <c r="AA1171" s="67"/>
      <c r="AB1171" s="67"/>
    </row>
    <row r="1172" spans="1:28">
      <c r="A1172" s="218"/>
      <c r="B1172" s="68"/>
      <c r="C1172" s="68"/>
      <c r="D1172" s="68"/>
      <c r="E1172" s="68"/>
      <c r="F1172" s="68"/>
      <c r="G1172" s="210"/>
      <c r="H1172" s="210"/>
      <c r="I1172" s="210"/>
      <c r="J1172" s="210"/>
      <c r="K1172" s="210"/>
      <c r="L1172" s="210"/>
      <c r="M1172" s="210"/>
      <c r="N1172" s="210"/>
      <c r="O1172" s="210"/>
      <c r="P1172" s="210"/>
      <c r="Q1172" s="210"/>
      <c r="R1172" s="210"/>
      <c r="S1172" s="210"/>
      <c r="T1172" s="210"/>
      <c r="U1172" s="210"/>
      <c r="V1172" s="210"/>
      <c r="W1172" s="210"/>
      <c r="X1172" s="67"/>
      <c r="Y1172" s="67"/>
      <c r="Z1172" s="67"/>
      <c r="AA1172" s="67"/>
      <c r="AB1172" s="67"/>
    </row>
    <row r="1173" spans="1:28" ht="15">
      <c r="A1173" s="133"/>
      <c r="B1173" s="68"/>
      <c r="C1173" s="68"/>
      <c r="D1173" s="68"/>
      <c r="E1173" s="68"/>
      <c r="F1173" s="68"/>
      <c r="G1173" s="68"/>
      <c r="H1173" s="68"/>
      <c r="I1173" s="68"/>
      <c r="J1173" s="68"/>
      <c r="K1173" s="68"/>
      <c r="L1173" s="68"/>
      <c r="M1173" s="68"/>
      <c r="N1173" s="68"/>
      <c r="O1173" s="68"/>
      <c r="P1173" s="68"/>
      <c r="Q1173" s="68"/>
      <c r="R1173" s="68"/>
      <c r="S1173" s="68"/>
      <c r="T1173" s="68"/>
      <c r="U1173" s="68"/>
      <c r="V1173" s="68"/>
      <c r="W1173" s="68"/>
      <c r="X1173" s="67"/>
      <c r="Y1173" s="67"/>
      <c r="Z1173" s="67"/>
      <c r="AA1173" s="67"/>
      <c r="AB1173" s="67"/>
    </row>
    <row r="1174" spans="1:28" ht="15">
      <c r="A1174" s="133"/>
      <c r="B1174" s="68"/>
      <c r="C1174" s="68"/>
      <c r="D1174" s="68"/>
      <c r="E1174" s="68"/>
      <c r="F1174" s="68"/>
      <c r="G1174" s="68"/>
      <c r="H1174" s="68"/>
      <c r="I1174" s="68"/>
      <c r="J1174" s="68"/>
      <c r="K1174" s="68"/>
      <c r="L1174" s="68"/>
      <c r="M1174" s="68"/>
      <c r="N1174" s="68"/>
      <c r="O1174" s="68"/>
      <c r="P1174" s="68"/>
      <c r="Q1174" s="68"/>
      <c r="R1174" s="68"/>
      <c r="S1174" s="68"/>
      <c r="T1174" s="68"/>
      <c r="U1174" s="68"/>
      <c r="V1174" s="68"/>
      <c r="W1174" s="68"/>
      <c r="X1174" s="67"/>
      <c r="Y1174" s="67"/>
      <c r="Z1174" s="67"/>
      <c r="AA1174" s="67"/>
      <c r="AB1174" s="67"/>
    </row>
    <row r="1175" spans="1:28" ht="15">
      <c r="A1175" s="133"/>
      <c r="B1175" s="68"/>
      <c r="C1175" s="68"/>
      <c r="D1175" s="68"/>
      <c r="E1175" s="68"/>
      <c r="F1175" s="68"/>
      <c r="G1175" s="68"/>
      <c r="H1175" s="68"/>
      <c r="I1175" s="68"/>
      <c r="J1175" s="68"/>
      <c r="K1175" s="68"/>
      <c r="L1175" s="68"/>
      <c r="M1175" s="68"/>
      <c r="N1175" s="68"/>
      <c r="O1175" s="68"/>
      <c r="P1175" s="68"/>
      <c r="Q1175" s="68"/>
      <c r="R1175" s="68"/>
      <c r="S1175" s="68"/>
      <c r="T1175" s="68"/>
      <c r="U1175" s="68"/>
      <c r="V1175" s="68"/>
      <c r="W1175" s="68"/>
      <c r="X1175" s="67"/>
      <c r="Y1175" s="67"/>
      <c r="Z1175" s="67"/>
      <c r="AA1175" s="67"/>
      <c r="AB1175" s="67"/>
    </row>
    <row r="1176" spans="1:28">
      <c r="A1176" s="68"/>
      <c r="B1176" s="68"/>
      <c r="C1176" s="68"/>
      <c r="D1176" s="68"/>
      <c r="E1176" s="68"/>
      <c r="F1176" s="68"/>
      <c r="G1176" s="150"/>
      <c r="H1176" s="150"/>
      <c r="I1176" s="150"/>
      <c r="J1176" s="150"/>
      <c r="K1176" s="150"/>
      <c r="L1176" s="150"/>
      <c r="M1176" s="150"/>
      <c r="N1176" s="150"/>
      <c r="O1176" s="150"/>
      <c r="P1176" s="150"/>
      <c r="Q1176" s="150"/>
      <c r="R1176" s="150"/>
      <c r="S1176" s="150"/>
      <c r="T1176" s="150"/>
      <c r="U1176" s="150"/>
      <c r="V1176" s="150"/>
      <c r="W1176" s="150"/>
      <c r="X1176" s="213"/>
      <c r="Y1176" s="213"/>
      <c r="Z1176" s="213"/>
      <c r="AA1176" s="67"/>
      <c r="AB1176" s="67"/>
    </row>
    <row r="1177" spans="1:28" ht="16.5">
      <c r="A1177" s="68"/>
      <c r="B1177" s="68"/>
      <c r="C1177" s="68"/>
      <c r="D1177" s="68"/>
      <c r="E1177" s="68"/>
      <c r="F1177" s="68"/>
      <c r="G1177" s="219"/>
      <c r="H1177" s="219"/>
      <c r="I1177" s="219"/>
      <c r="J1177" s="219"/>
      <c r="K1177" s="219"/>
      <c r="L1177" s="219"/>
      <c r="M1177" s="219"/>
      <c r="N1177" s="219"/>
      <c r="O1177" s="219"/>
      <c r="P1177" s="219"/>
      <c r="Q1177" s="219"/>
      <c r="R1177" s="219"/>
      <c r="S1177" s="219"/>
      <c r="T1177" s="219"/>
      <c r="U1177" s="219"/>
      <c r="V1177" s="219"/>
      <c r="W1177" s="219"/>
      <c r="X1177" s="213"/>
      <c r="Y1177" s="213"/>
      <c r="Z1177" s="213"/>
      <c r="AA1177" s="67"/>
      <c r="AB1177" s="67"/>
    </row>
    <row r="1178" spans="1:28">
      <c r="A1178" s="68"/>
      <c r="B1178" s="68"/>
      <c r="C1178" s="68"/>
      <c r="D1178" s="68"/>
      <c r="E1178" s="68"/>
      <c r="F1178" s="68"/>
      <c r="G1178" s="150"/>
      <c r="H1178" s="150"/>
      <c r="I1178" s="150"/>
      <c r="J1178" s="150"/>
      <c r="K1178" s="150"/>
      <c r="L1178" s="150"/>
      <c r="M1178" s="150"/>
      <c r="N1178" s="150"/>
      <c r="O1178" s="150"/>
      <c r="P1178" s="150"/>
      <c r="Q1178" s="150"/>
      <c r="R1178" s="150"/>
      <c r="S1178" s="150"/>
      <c r="T1178" s="150"/>
      <c r="U1178" s="150"/>
      <c r="V1178" s="150"/>
      <c r="W1178" s="150"/>
      <c r="X1178" s="213"/>
      <c r="Y1178" s="213"/>
      <c r="Z1178" s="213"/>
      <c r="AA1178" s="67"/>
      <c r="AB1178" s="67"/>
    </row>
    <row r="1179" spans="1:28" ht="15">
      <c r="A1179" s="133"/>
      <c r="B1179" s="68"/>
      <c r="C1179" s="68"/>
      <c r="D1179" s="68"/>
      <c r="E1179" s="68"/>
      <c r="F1179" s="68"/>
      <c r="G1179" s="68"/>
      <c r="H1179" s="68"/>
      <c r="I1179" s="68"/>
      <c r="J1179" s="68"/>
      <c r="K1179" s="68"/>
      <c r="L1179" s="68"/>
      <c r="M1179" s="68"/>
      <c r="N1179" s="68"/>
      <c r="O1179" s="68"/>
      <c r="P1179" s="68"/>
      <c r="Q1179" s="68"/>
      <c r="R1179" s="68"/>
      <c r="S1179" s="68"/>
      <c r="T1179" s="68"/>
      <c r="U1179" s="68"/>
      <c r="V1179" s="68"/>
      <c r="W1179" s="68"/>
      <c r="X1179" s="67"/>
      <c r="Y1179" s="67"/>
      <c r="Z1179" s="67"/>
      <c r="AA1179" s="67"/>
      <c r="AB1179" s="67"/>
    </row>
    <row r="1180" spans="1:28" ht="15">
      <c r="A1180" s="133"/>
      <c r="B1180" s="68"/>
      <c r="C1180" s="68"/>
      <c r="D1180" s="68"/>
      <c r="E1180" s="68"/>
      <c r="F1180" s="68"/>
      <c r="G1180" s="68"/>
      <c r="H1180" s="68"/>
      <c r="I1180" s="68"/>
      <c r="J1180" s="68"/>
      <c r="K1180" s="68"/>
      <c r="L1180" s="68"/>
      <c r="M1180" s="68"/>
      <c r="N1180" s="68"/>
      <c r="O1180" s="68"/>
      <c r="P1180" s="68"/>
      <c r="Q1180" s="68"/>
      <c r="R1180" s="68"/>
      <c r="S1180" s="68"/>
      <c r="T1180" s="68"/>
      <c r="U1180" s="68"/>
      <c r="V1180" s="68"/>
      <c r="W1180" s="68"/>
      <c r="X1180" s="67"/>
      <c r="Y1180" s="67"/>
      <c r="Z1180" s="67"/>
      <c r="AA1180" s="67"/>
      <c r="AB1180" s="67"/>
    </row>
    <row r="1181" spans="1:28">
      <c r="A1181" s="68"/>
      <c r="B1181" s="68"/>
      <c r="C1181" s="68"/>
      <c r="D1181" s="68"/>
      <c r="E1181" s="68"/>
      <c r="F1181" s="68"/>
      <c r="G1181" s="150"/>
      <c r="H1181" s="150"/>
      <c r="I1181" s="150"/>
      <c r="J1181" s="150"/>
      <c r="K1181" s="150"/>
      <c r="L1181" s="150"/>
      <c r="M1181" s="150"/>
      <c r="N1181" s="150"/>
      <c r="O1181" s="150"/>
      <c r="P1181" s="150"/>
      <c r="Q1181" s="150"/>
      <c r="R1181" s="150"/>
      <c r="S1181" s="150"/>
      <c r="T1181" s="150"/>
      <c r="U1181" s="150"/>
      <c r="V1181" s="150"/>
      <c r="W1181" s="150"/>
      <c r="X1181" s="213"/>
      <c r="Y1181" s="213"/>
      <c r="Z1181" s="213"/>
      <c r="AA1181" s="67"/>
      <c r="AB1181" s="67"/>
    </row>
    <row r="1182" spans="1:28" ht="16.5">
      <c r="A1182" s="68"/>
      <c r="B1182" s="68"/>
      <c r="C1182" s="68"/>
      <c r="D1182" s="68"/>
      <c r="E1182" s="68"/>
      <c r="F1182" s="68"/>
      <c r="G1182" s="219"/>
      <c r="H1182" s="219"/>
      <c r="I1182" s="219"/>
      <c r="J1182" s="219"/>
      <c r="K1182" s="219"/>
      <c r="L1182" s="219"/>
      <c r="M1182" s="219"/>
      <c r="N1182" s="219"/>
      <c r="O1182" s="219"/>
      <c r="P1182" s="219"/>
      <c r="Q1182" s="219"/>
      <c r="R1182" s="219"/>
      <c r="S1182" s="219"/>
      <c r="T1182" s="219"/>
      <c r="U1182" s="219"/>
      <c r="V1182" s="219"/>
      <c r="W1182" s="219"/>
      <c r="X1182" s="213"/>
      <c r="Y1182" s="213"/>
      <c r="Z1182" s="213"/>
      <c r="AA1182" s="67"/>
      <c r="AB1182" s="67"/>
    </row>
    <row r="1183" spans="1:28">
      <c r="A1183" s="68"/>
      <c r="B1183" s="68"/>
      <c r="C1183" s="68"/>
      <c r="D1183" s="68"/>
      <c r="E1183" s="68"/>
      <c r="F1183" s="68"/>
      <c r="G1183" s="150"/>
      <c r="H1183" s="150"/>
      <c r="I1183" s="150"/>
      <c r="J1183" s="150"/>
      <c r="K1183" s="150"/>
      <c r="L1183" s="150"/>
      <c r="M1183" s="150"/>
      <c r="N1183" s="150"/>
      <c r="O1183" s="150"/>
      <c r="P1183" s="150"/>
      <c r="Q1183" s="150"/>
      <c r="R1183" s="150"/>
      <c r="S1183" s="150"/>
      <c r="T1183" s="150"/>
      <c r="U1183" s="150"/>
      <c r="V1183" s="150"/>
      <c r="W1183" s="150"/>
      <c r="X1183" s="213"/>
      <c r="Y1183" s="213"/>
      <c r="Z1183" s="213"/>
      <c r="AA1183" s="67"/>
      <c r="AB1183" s="67"/>
    </row>
    <row r="1184" spans="1:28">
      <c r="A1184" s="68"/>
      <c r="B1184" s="68"/>
      <c r="C1184" s="68"/>
      <c r="D1184" s="68"/>
      <c r="E1184" s="68"/>
      <c r="F1184" s="68"/>
      <c r="G1184" s="68"/>
      <c r="H1184" s="68"/>
      <c r="I1184" s="68"/>
      <c r="J1184" s="68"/>
      <c r="K1184" s="68"/>
      <c r="L1184" s="68"/>
      <c r="M1184" s="68"/>
      <c r="N1184" s="68"/>
      <c r="O1184" s="68"/>
      <c r="P1184" s="68"/>
      <c r="Q1184" s="68"/>
      <c r="R1184" s="68"/>
      <c r="S1184" s="68"/>
      <c r="T1184" s="68"/>
      <c r="U1184" s="68"/>
      <c r="V1184" s="68"/>
      <c r="W1184" s="68"/>
      <c r="X1184" s="67"/>
      <c r="Y1184" s="67"/>
      <c r="Z1184" s="67"/>
      <c r="AA1184" s="67"/>
      <c r="AB1184" s="67"/>
    </row>
    <row r="1185" spans="1:28" ht="15">
      <c r="A1185" s="133"/>
      <c r="B1185" s="68"/>
      <c r="C1185" s="68"/>
      <c r="D1185" s="68"/>
      <c r="E1185" s="68"/>
      <c r="F1185" s="68"/>
      <c r="G1185" s="68"/>
      <c r="H1185" s="68"/>
      <c r="I1185" s="68"/>
      <c r="J1185" s="68"/>
      <c r="K1185" s="68"/>
      <c r="L1185" s="68"/>
      <c r="M1185" s="68"/>
      <c r="N1185" s="68"/>
      <c r="O1185" s="68"/>
      <c r="P1185" s="68"/>
      <c r="Q1185" s="68"/>
      <c r="R1185" s="68"/>
      <c r="S1185" s="68"/>
      <c r="T1185" s="68"/>
      <c r="U1185" s="68"/>
      <c r="V1185" s="68"/>
      <c r="W1185" s="68"/>
      <c r="X1185" s="67"/>
      <c r="Y1185" s="67"/>
      <c r="Z1185" s="67"/>
      <c r="AA1185" s="67"/>
      <c r="AB1185" s="67"/>
    </row>
    <row r="1186" spans="1:28">
      <c r="A1186" s="68"/>
      <c r="B1186" s="68"/>
      <c r="C1186" s="68"/>
      <c r="D1186" s="68"/>
      <c r="E1186" s="68"/>
      <c r="F1186" s="68"/>
      <c r="G1186" s="150"/>
      <c r="H1186" s="150"/>
      <c r="I1186" s="150"/>
      <c r="J1186" s="150"/>
      <c r="K1186" s="150"/>
      <c r="L1186" s="150"/>
      <c r="M1186" s="150"/>
      <c r="N1186" s="150"/>
      <c r="O1186" s="150"/>
      <c r="P1186" s="150"/>
      <c r="Q1186" s="150"/>
      <c r="R1186" s="150"/>
      <c r="S1186" s="150"/>
      <c r="T1186" s="150"/>
      <c r="U1186" s="150"/>
      <c r="V1186" s="150"/>
      <c r="W1186" s="150"/>
      <c r="X1186" s="213"/>
      <c r="Y1186" s="213"/>
      <c r="Z1186" s="213"/>
      <c r="AA1186" s="67"/>
      <c r="AB1186" s="67"/>
    </row>
    <row r="1187" spans="1:28" ht="16.5">
      <c r="A1187" s="68"/>
      <c r="B1187" s="68"/>
      <c r="C1187" s="68"/>
      <c r="D1187" s="68"/>
      <c r="E1187" s="68"/>
      <c r="F1187" s="68"/>
      <c r="G1187" s="219"/>
      <c r="H1187" s="219"/>
      <c r="I1187" s="219"/>
      <c r="J1187" s="219"/>
      <c r="K1187" s="219"/>
      <c r="L1187" s="219"/>
      <c r="M1187" s="219"/>
      <c r="N1187" s="219"/>
      <c r="O1187" s="219"/>
      <c r="P1187" s="219"/>
      <c r="Q1187" s="219"/>
      <c r="R1187" s="219"/>
      <c r="S1187" s="219"/>
      <c r="T1187" s="219"/>
      <c r="U1187" s="219"/>
      <c r="V1187" s="219"/>
      <c r="W1187" s="219"/>
      <c r="X1187" s="213"/>
      <c r="Y1187" s="213"/>
      <c r="Z1187" s="213"/>
      <c r="AA1187" s="67"/>
      <c r="AB1187" s="67"/>
    </row>
    <row r="1188" spans="1:28">
      <c r="A1188" s="68"/>
      <c r="B1188" s="68"/>
      <c r="C1188" s="68"/>
      <c r="D1188" s="68"/>
      <c r="E1188" s="68"/>
      <c r="F1188" s="68"/>
      <c r="G1188" s="150"/>
      <c r="H1188" s="150"/>
      <c r="I1188" s="150"/>
      <c r="J1188" s="150"/>
      <c r="K1188" s="150"/>
      <c r="L1188" s="150"/>
      <c r="M1188" s="150"/>
      <c r="N1188" s="150"/>
      <c r="O1188" s="150"/>
      <c r="P1188" s="150"/>
      <c r="Q1188" s="150"/>
      <c r="R1188" s="150"/>
      <c r="S1188" s="150"/>
      <c r="T1188" s="150"/>
      <c r="U1188" s="150"/>
      <c r="V1188" s="150"/>
      <c r="W1188" s="150"/>
      <c r="X1188" s="213"/>
      <c r="Y1188" s="213"/>
      <c r="Z1188" s="213"/>
      <c r="AA1188" s="67"/>
      <c r="AB1188" s="67"/>
    </row>
    <row r="1189" spans="1:28">
      <c r="A1189" s="68"/>
      <c r="B1189" s="68"/>
      <c r="C1189" s="68"/>
      <c r="D1189" s="68"/>
      <c r="E1189" s="68"/>
      <c r="F1189" s="68"/>
      <c r="G1189" s="150"/>
      <c r="H1189" s="150"/>
      <c r="I1189" s="150"/>
      <c r="J1189" s="150"/>
      <c r="K1189" s="150"/>
      <c r="L1189" s="150"/>
      <c r="M1189" s="150"/>
      <c r="N1189" s="150"/>
      <c r="O1189" s="150"/>
      <c r="P1189" s="150"/>
      <c r="Q1189" s="150"/>
      <c r="R1189" s="150"/>
      <c r="S1189" s="150"/>
      <c r="T1189" s="150"/>
      <c r="U1189" s="150"/>
      <c r="V1189" s="150"/>
      <c r="W1189" s="150"/>
      <c r="X1189" s="213"/>
      <c r="Y1189" s="213"/>
      <c r="Z1189" s="213"/>
      <c r="AA1189" s="67"/>
      <c r="AB1189" s="67"/>
    </row>
    <row r="1190" spans="1:28" ht="15">
      <c r="A1190" s="133"/>
      <c r="B1190" s="68"/>
      <c r="C1190" s="68"/>
      <c r="D1190" s="68"/>
      <c r="E1190" s="68"/>
      <c r="F1190" s="68"/>
      <c r="G1190" s="68"/>
      <c r="H1190" s="68"/>
      <c r="I1190" s="68"/>
      <c r="J1190" s="68"/>
      <c r="K1190" s="68"/>
      <c r="L1190" s="68"/>
      <c r="M1190" s="68"/>
      <c r="N1190" s="68"/>
      <c r="O1190" s="68"/>
      <c r="P1190" s="68"/>
      <c r="Q1190" s="68"/>
      <c r="R1190" s="68"/>
      <c r="S1190" s="68"/>
      <c r="T1190" s="68"/>
      <c r="U1190" s="68"/>
      <c r="V1190" s="68"/>
      <c r="W1190" s="68"/>
      <c r="X1190" s="67"/>
      <c r="Y1190" s="67"/>
      <c r="Z1190" s="67"/>
      <c r="AA1190" s="67"/>
      <c r="AB1190" s="67"/>
    </row>
    <row r="1191" spans="1:28">
      <c r="A1191" s="68"/>
      <c r="B1191" s="68"/>
      <c r="C1191" s="68"/>
      <c r="D1191" s="68"/>
      <c r="E1191" s="68"/>
      <c r="F1191" s="68"/>
      <c r="G1191" s="150"/>
      <c r="H1191" s="150"/>
      <c r="I1191" s="150"/>
      <c r="J1191" s="150"/>
      <c r="K1191" s="150"/>
      <c r="L1191" s="150"/>
      <c r="M1191" s="150"/>
      <c r="N1191" s="150"/>
      <c r="O1191" s="150"/>
      <c r="P1191" s="150"/>
      <c r="Q1191" s="150"/>
      <c r="R1191" s="150"/>
      <c r="S1191" s="150"/>
      <c r="T1191" s="150"/>
      <c r="U1191" s="150"/>
      <c r="V1191" s="150"/>
      <c r="W1191" s="150"/>
      <c r="X1191" s="213"/>
      <c r="Y1191" s="213"/>
      <c r="Z1191" s="213"/>
      <c r="AA1191" s="67"/>
      <c r="AB1191" s="67"/>
    </row>
    <row r="1192" spans="1:28" ht="16.5">
      <c r="A1192" s="68"/>
      <c r="B1192" s="68"/>
      <c r="C1192" s="68"/>
      <c r="D1192" s="68"/>
      <c r="E1192" s="68"/>
      <c r="F1192" s="68"/>
      <c r="G1192" s="219"/>
      <c r="H1192" s="219"/>
      <c r="I1192" s="219"/>
      <c r="J1192" s="219"/>
      <c r="K1192" s="219"/>
      <c r="L1192" s="219"/>
      <c r="M1192" s="219"/>
      <c r="N1192" s="219"/>
      <c r="O1192" s="219"/>
      <c r="P1192" s="219"/>
      <c r="Q1192" s="219"/>
      <c r="R1192" s="219"/>
      <c r="S1192" s="219"/>
      <c r="T1192" s="219"/>
      <c r="U1192" s="219"/>
      <c r="V1192" s="219"/>
      <c r="W1192" s="219"/>
      <c r="X1192" s="213"/>
      <c r="Y1192" s="213"/>
      <c r="Z1192" s="213"/>
      <c r="AA1192" s="67"/>
      <c r="AB1192" s="67"/>
    </row>
    <row r="1193" spans="1:28">
      <c r="A1193" s="68"/>
      <c r="B1193" s="68"/>
      <c r="C1193" s="68"/>
      <c r="D1193" s="68"/>
      <c r="E1193" s="68"/>
      <c r="F1193" s="68"/>
      <c r="G1193" s="150"/>
      <c r="H1193" s="150"/>
      <c r="I1193" s="150"/>
      <c r="J1193" s="150"/>
      <c r="K1193" s="150"/>
      <c r="L1193" s="150"/>
      <c r="M1193" s="150"/>
      <c r="N1193" s="150"/>
      <c r="O1193" s="150"/>
      <c r="P1193" s="150"/>
      <c r="Q1193" s="150"/>
      <c r="R1193" s="150"/>
      <c r="S1193" s="150"/>
      <c r="T1193" s="150"/>
      <c r="U1193" s="150"/>
      <c r="V1193" s="150"/>
      <c r="W1193" s="150"/>
      <c r="X1193" s="213"/>
      <c r="Y1193" s="213"/>
      <c r="Z1193" s="213"/>
      <c r="AA1193" s="67"/>
      <c r="AB1193" s="67"/>
    </row>
    <row r="1194" spans="1:28">
      <c r="A1194" s="68"/>
      <c r="B1194" s="68"/>
      <c r="C1194" s="68"/>
      <c r="D1194" s="68"/>
      <c r="E1194" s="68"/>
      <c r="F1194" s="68"/>
      <c r="G1194" s="150"/>
      <c r="H1194" s="150"/>
      <c r="I1194" s="150"/>
      <c r="J1194" s="150"/>
      <c r="K1194" s="150"/>
      <c r="L1194" s="150"/>
      <c r="M1194" s="150"/>
      <c r="N1194" s="150"/>
      <c r="O1194" s="150"/>
      <c r="P1194" s="150"/>
      <c r="Q1194" s="150"/>
      <c r="R1194" s="150"/>
      <c r="S1194" s="150"/>
      <c r="T1194" s="150"/>
      <c r="U1194" s="150"/>
      <c r="V1194" s="150"/>
      <c r="W1194" s="150"/>
      <c r="X1194" s="213"/>
      <c r="Y1194" s="213"/>
      <c r="Z1194" s="213"/>
      <c r="AA1194" s="67"/>
      <c r="AB1194" s="67"/>
    </row>
    <row r="1195" spans="1:28" ht="15">
      <c r="A1195" s="133"/>
      <c r="B1195" s="68"/>
      <c r="C1195" s="68"/>
      <c r="D1195" s="68"/>
      <c r="E1195" s="68"/>
      <c r="F1195" s="68"/>
      <c r="G1195" s="68"/>
      <c r="H1195" s="68"/>
      <c r="I1195" s="68"/>
      <c r="J1195" s="68"/>
      <c r="K1195" s="68"/>
      <c r="L1195" s="68"/>
      <c r="M1195" s="68"/>
      <c r="N1195" s="68"/>
      <c r="O1195" s="68"/>
      <c r="P1195" s="68"/>
      <c r="Q1195" s="68"/>
      <c r="R1195" s="68"/>
      <c r="S1195" s="68"/>
      <c r="T1195" s="68"/>
      <c r="U1195" s="68"/>
      <c r="V1195" s="68"/>
      <c r="W1195" s="68"/>
      <c r="X1195" s="67"/>
      <c r="Y1195" s="67"/>
      <c r="Z1195" s="67"/>
      <c r="AA1195" s="67"/>
      <c r="AB1195" s="67"/>
    </row>
    <row r="1196" spans="1:28">
      <c r="A1196" s="68"/>
      <c r="B1196" s="68"/>
      <c r="C1196" s="68"/>
      <c r="D1196" s="68"/>
      <c r="E1196" s="68"/>
      <c r="F1196" s="68"/>
      <c r="G1196" s="150"/>
      <c r="H1196" s="150"/>
      <c r="I1196" s="150"/>
      <c r="J1196" s="150"/>
      <c r="K1196" s="150"/>
      <c r="L1196" s="150"/>
      <c r="M1196" s="150"/>
      <c r="N1196" s="150"/>
      <c r="O1196" s="150"/>
      <c r="P1196" s="150"/>
      <c r="Q1196" s="150"/>
      <c r="R1196" s="150"/>
      <c r="S1196" s="150"/>
      <c r="T1196" s="150"/>
      <c r="U1196" s="150"/>
      <c r="V1196" s="150"/>
      <c r="W1196" s="150"/>
      <c r="X1196" s="213"/>
      <c r="Y1196" s="213"/>
      <c r="Z1196" s="213"/>
      <c r="AA1196" s="67"/>
      <c r="AB1196" s="67"/>
    </row>
    <row r="1197" spans="1:28" ht="16.5">
      <c r="A1197" s="68"/>
      <c r="B1197" s="68"/>
      <c r="C1197" s="68"/>
      <c r="D1197" s="68"/>
      <c r="E1197" s="68"/>
      <c r="F1197" s="68"/>
      <c r="G1197" s="219"/>
      <c r="H1197" s="219"/>
      <c r="I1197" s="219"/>
      <c r="J1197" s="219"/>
      <c r="K1197" s="219"/>
      <c r="L1197" s="219"/>
      <c r="M1197" s="219"/>
      <c r="N1197" s="219"/>
      <c r="O1197" s="219"/>
      <c r="P1197" s="219"/>
      <c r="Q1197" s="219"/>
      <c r="R1197" s="219"/>
      <c r="S1197" s="219"/>
      <c r="T1197" s="219"/>
      <c r="U1197" s="219"/>
      <c r="V1197" s="219"/>
      <c r="W1197" s="219"/>
      <c r="X1197" s="213"/>
      <c r="Y1197" s="213"/>
      <c r="Z1197" s="213"/>
      <c r="AA1197" s="67"/>
      <c r="AB1197" s="67"/>
    </row>
    <row r="1198" spans="1:28">
      <c r="A1198" s="68"/>
      <c r="B1198" s="68"/>
      <c r="C1198" s="68"/>
      <c r="D1198" s="68"/>
      <c r="E1198" s="68"/>
      <c r="F1198" s="68"/>
      <c r="G1198" s="150"/>
      <c r="H1198" s="150"/>
      <c r="I1198" s="150"/>
      <c r="J1198" s="150"/>
      <c r="K1198" s="150"/>
      <c r="L1198" s="150"/>
      <c r="M1198" s="150"/>
      <c r="N1198" s="150"/>
      <c r="O1198" s="150"/>
      <c r="P1198" s="150"/>
      <c r="Q1198" s="150"/>
      <c r="R1198" s="150"/>
      <c r="S1198" s="150"/>
      <c r="T1198" s="150"/>
      <c r="U1198" s="150"/>
      <c r="V1198" s="150"/>
      <c r="W1198" s="150"/>
      <c r="X1198" s="213"/>
      <c r="Y1198" s="213"/>
      <c r="Z1198" s="213"/>
      <c r="AA1198" s="67"/>
      <c r="AB1198" s="67"/>
    </row>
    <row r="1199" spans="1:28">
      <c r="A1199" s="68"/>
      <c r="B1199" s="68"/>
      <c r="C1199" s="68"/>
      <c r="D1199" s="68"/>
      <c r="E1199" s="68"/>
      <c r="F1199" s="68"/>
      <c r="G1199" s="68"/>
      <c r="H1199" s="68"/>
      <c r="I1199" s="68"/>
      <c r="J1199" s="68"/>
      <c r="K1199" s="68"/>
      <c r="L1199" s="68"/>
      <c r="M1199" s="68"/>
      <c r="N1199" s="68"/>
      <c r="O1199" s="68"/>
      <c r="P1199" s="68"/>
      <c r="Q1199" s="68"/>
      <c r="R1199" s="68"/>
      <c r="S1199" s="68"/>
      <c r="T1199" s="68"/>
      <c r="U1199" s="68"/>
      <c r="V1199" s="68"/>
      <c r="W1199" s="68"/>
      <c r="X1199" s="67"/>
      <c r="Y1199" s="67"/>
      <c r="Z1199" s="67"/>
      <c r="AA1199" s="67"/>
      <c r="AB1199" s="67"/>
    </row>
    <row r="1200" spans="1:28" ht="15">
      <c r="A1200" s="133"/>
      <c r="B1200" s="68"/>
      <c r="C1200" s="68"/>
      <c r="D1200" s="68"/>
      <c r="E1200" s="68"/>
      <c r="F1200" s="68"/>
      <c r="G1200" s="68"/>
      <c r="H1200" s="68"/>
      <c r="I1200" s="68"/>
      <c r="J1200" s="68"/>
      <c r="K1200" s="68"/>
      <c r="L1200" s="68"/>
      <c r="M1200" s="68"/>
      <c r="N1200" s="68"/>
      <c r="O1200" s="68"/>
      <c r="P1200" s="68"/>
      <c r="Q1200" s="68"/>
      <c r="R1200" s="68"/>
      <c r="S1200" s="68"/>
      <c r="T1200" s="68"/>
      <c r="U1200" s="68"/>
      <c r="V1200" s="68"/>
      <c r="W1200" s="68"/>
      <c r="X1200" s="67"/>
      <c r="Y1200" s="67"/>
      <c r="Z1200" s="67"/>
      <c r="AA1200" s="67"/>
      <c r="AB1200" s="67"/>
    </row>
    <row r="1201" spans="1:28">
      <c r="A1201" s="68"/>
      <c r="B1201" s="68"/>
      <c r="C1201" s="68"/>
      <c r="D1201" s="68"/>
      <c r="E1201" s="68"/>
      <c r="F1201" s="68"/>
      <c r="G1201" s="150"/>
      <c r="H1201" s="150"/>
      <c r="I1201" s="150"/>
      <c r="J1201" s="150"/>
      <c r="K1201" s="150"/>
      <c r="L1201" s="150"/>
      <c r="M1201" s="150"/>
      <c r="N1201" s="150"/>
      <c r="O1201" s="150"/>
      <c r="P1201" s="150"/>
      <c r="Q1201" s="150"/>
      <c r="R1201" s="150"/>
      <c r="S1201" s="150"/>
      <c r="T1201" s="150"/>
      <c r="U1201" s="150"/>
      <c r="V1201" s="150"/>
      <c r="W1201" s="150"/>
      <c r="X1201" s="213"/>
      <c r="Y1201" s="213"/>
      <c r="Z1201" s="213"/>
      <c r="AA1201" s="67"/>
      <c r="AB1201" s="67"/>
    </row>
    <row r="1202" spans="1:28" ht="16.5">
      <c r="A1202" s="68"/>
      <c r="B1202" s="68"/>
      <c r="C1202" s="68"/>
      <c r="D1202" s="68"/>
      <c r="E1202" s="68"/>
      <c r="F1202" s="68"/>
      <c r="G1202" s="219"/>
      <c r="H1202" s="219"/>
      <c r="I1202" s="219"/>
      <c r="J1202" s="219"/>
      <c r="K1202" s="219"/>
      <c r="L1202" s="219"/>
      <c r="M1202" s="219"/>
      <c r="N1202" s="219"/>
      <c r="O1202" s="219"/>
      <c r="P1202" s="219"/>
      <c r="Q1202" s="219"/>
      <c r="R1202" s="219"/>
      <c r="S1202" s="219"/>
      <c r="T1202" s="219"/>
      <c r="U1202" s="219"/>
      <c r="V1202" s="219"/>
      <c r="W1202" s="219"/>
      <c r="X1202" s="213"/>
      <c r="Y1202" s="213"/>
      <c r="Z1202" s="213"/>
      <c r="AA1202" s="67"/>
      <c r="AB1202" s="67"/>
    </row>
    <row r="1203" spans="1:28">
      <c r="A1203" s="68"/>
      <c r="B1203" s="68"/>
      <c r="C1203" s="68"/>
      <c r="D1203" s="68"/>
      <c r="E1203" s="68"/>
      <c r="F1203" s="68"/>
      <c r="G1203" s="150"/>
      <c r="H1203" s="150"/>
      <c r="I1203" s="150"/>
      <c r="J1203" s="150"/>
      <c r="K1203" s="150"/>
      <c r="L1203" s="150"/>
      <c r="M1203" s="150"/>
      <c r="N1203" s="150"/>
      <c r="O1203" s="150"/>
      <c r="P1203" s="150"/>
      <c r="Q1203" s="150"/>
      <c r="R1203" s="150"/>
      <c r="S1203" s="150"/>
      <c r="T1203" s="150"/>
      <c r="U1203" s="150"/>
      <c r="V1203" s="150"/>
      <c r="W1203" s="150"/>
      <c r="X1203" s="213"/>
      <c r="Y1203" s="213"/>
      <c r="Z1203" s="213"/>
      <c r="AA1203" s="67"/>
      <c r="AB1203" s="67"/>
    </row>
    <row r="1204" spans="1:28">
      <c r="A1204" s="68"/>
      <c r="B1204" s="68"/>
      <c r="C1204" s="68"/>
      <c r="D1204" s="68"/>
      <c r="E1204" s="68"/>
      <c r="F1204" s="68"/>
      <c r="G1204" s="68"/>
      <c r="H1204" s="68"/>
      <c r="I1204" s="68"/>
      <c r="J1204" s="68"/>
      <c r="K1204" s="68"/>
      <c r="L1204" s="68"/>
      <c r="M1204" s="68"/>
      <c r="N1204" s="68"/>
      <c r="O1204" s="68"/>
      <c r="P1204" s="68"/>
      <c r="Q1204" s="68"/>
      <c r="R1204" s="68"/>
      <c r="S1204" s="68"/>
      <c r="T1204" s="68"/>
      <c r="U1204" s="68"/>
      <c r="V1204" s="68"/>
      <c r="W1204" s="68"/>
      <c r="X1204" s="67"/>
      <c r="Y1204" s="67"/>
      <c r="Z1204" s="67"/>
      <c r="AA1204" s="67"/>
      <c r="AB1204" s="67"/>
    </row>
    <row r="1205" spans="1:28" ht="15">
      <c r="A1205" s="133"/>
      <c r="B1205" s="68"/>
      <c r="C1205" s="68"/>
      <c r="D1205" s="68"/>
      <c r="E1205" s="68"/>
      <c r="F1205" s="68"/>
      <c r="G1205" s="68"/>
      <c r="H1205" s="68"/>
      <c r="I1205" s="68"/>
      <c r="J1205" s="68"/>
      <c r="K1205" s="68"/>
      <c r="L1205" s="68"/>
      <c r="M1205" s="68"/>
      <c r="N1205" s="68"/>
      <c r="O1205" s="68"/>
      <c r="P1205" s="68"/>
      <c r="Q1205" s="68"/>
      <c r="R1205" s="68"/>
      <c r="S1205" s="68"/>
      <c r="T1205" s="68"/>
      <c r="U1205" s="68"/>
      <c r="V1205" s="68"/>
      <c r="W1205" s="68"/>
      <c r="X1205" s="67"/>
      <c r="Y1205" s="67"/>
      <c r="Z1205" s="67"/>
      <c r="AA1205" s="67"/>
      <c r="AB1205" s="67"/>
    </row>
    <row r="1206" spans="1:28">
      <c r="A1206" s="68"/>
      <c r="B1206" s="68"/>
      <c r="C1206" s="68"/>
      <c r="D1206" s="68"/>
      <c r="E1206" s="68"/>
      <c r="F1206" s="68"/>
      <c r="G1206" s="150"/>
      <c r="H1206" s="150"/>
      <c r="I1206" s="150"/>
      <c r="J1206" s="150"/>
      <c r="K1206" s="150"/>
      <c r="L1206" s="150"/>
      <c r="M1206" s="150"/>
      <c r="N1206" s="150"/>
      <c r="O1206" s="150"/>
      <c r="P1206" s="150"/>
      <c r="Q1206" s="150"/>
      <c r="R1206" s="150"/>
      <c r="S1206" s="150"/>
      <c r="T1206" s="150"/>
      <c r="U1206" s="150"/>
      <c r="V1206" s="150"/>
      <c r="W1206" s="150"/>
      <c r="X1206" s="213"/>
      <c r="Y1206" s="213"/>
      <c r="Z1206" s="213"/>
      <c r="AA1206" s="67"/>
      <c r="AB1206" s="67"/>
    </row>
    <row r="1207" spans="1:28" ht="16.5">
      <c r="A1207" s="68"/>
      <c r="B1207" s="68"/>
      <c r="C1207" s="68"/>
      <c r="D1207" s="68"/>
      <c r="E1207" s="68"/>
      <c r="F1207" s="68"/>
      <c r="G1207" s="219"/>
      <c r="H1207" s="219"/>
      <c r="I1207" s="219"/>
      <c r="J1207" s="219"/>
      <c r="K1207" s="219"/>
      <c r="L1207" s="219"/>
      <c r="M1207" s="219"/>
      <c r="N1207" s="219"/>
      <c r="O1207" s="219"/>
      <c r="P1207" s="219"/>
      <c r="Q1207" s="219"/>
      <c r="R1207" s="219"/>
      <c r="S1207" s="219"/>
      <c r="T1207" s="219"/>
      <c r="U1207" s="219"/>
      <c r="V1207" s="219"/>
      <c r="W1207" s="219"/>
      <c r="X1207" s="213"/>
      <c r="Y1207" s="213"/>
      <c r="Z1207" s="213"/>
      <c r="AA1207" s="67"/>
      <c r="AB1207" s="67"/>
    </row>
    <row r="1208" spans="1:28">
      <c r="A1208" s="68"/>
      <c r="B1208" s="68"/>
      <c r="C1208" s="68"/>
      <c r="D1208" s="68"/>
      <c r="E1208" s="68"/>
      <c r="F1208" s="68"/>
      <c r="G1208" s="150"/>
      <c r="H1208" s="150"/>
      <c r="I1208" s="150"/>
      <c r="J1208" s="150"/>
      <c r="K1208" s="150"/>
      <c r="L1208" s="150"/>
      <c r="M1208" s="150"/>
      <c r="N1208" s="150"/>
      <c r="O1208" s="150"/>
      <c r="P1208" s="150"/>
      <c r="Q1208" s="150"/>
      <c r="R1208" s="150"/>
      <c r="S1208" s="150"/>
      <c r="T1208" s="150"/>
      <c r="U1208" s="150"/>
      <c r="V1208" s="150"/>
      <c r="W1208" s="150"/>
      <c r="X1208" s="213"/>
      <c r="Y1208" s="213"/>
      <c r="Z1208" s="213"/>
      <c r="AA1208" s="67"/>
      <c r="AB1208" s="67"/>
    </row>
    <row r="1209" spans="1:28">
      <c r="A1209" s="68"/>
      <c r="B1209" s="68"/>
      <c r="C1209" s="68"/>
      <c r="D1209" s="68"/>
      <c r="E1209" s="68"/>
      <c r="F1209" s="68"/>
      <c r="G1209" s="68"/>
      <c r="H1209" s="68"/>
      <c r="I1209" s="68"/>
      <c r="J1209" s="68"/>
      <c r="K1209" s="68"/>
      <c r="L1209" s="68"/>
      <c r="M1209" s="68"/>
      <c r="N1209" s="68"/>
      <c r="O1209" s="68"/>
      <c r="P1209" s="68"/>
      <c r="Q1209" s="68"/>
      <c r="R1209" s="68"/>
      <c r="S1209" s="68"/>
      <c r="T1209" s="68"/>
      <c r="U1209" s="68"/>
      <c r="V1209" s="68"/>
      <c r="W1209" s="68"/>
      <c r="X1209" s="67"/>
      <c r="Y1209" s="67"/>
      <c r="Z1209" s="67"/>
      <c r="AA1209" s="67"/>
      <c r="AB1209" s="67"/>
    </row>
    <row r="1210" spans="1:28" ht="15">
      <c r="A1210" s="133"/>
      <c r="B1210" s="68"/>
      <c r="C1210" s="68"/>
      <c r="D1210" s="68"/>
      <c r="E1210" s="68"/>
      <c r="F1210" s="68"/>
      <c r="G1210" s="68"/>
      <c r="H1210" s="68"/>
      <c r="I1210" s="68"/>
      <c r="J1210" s="68"/>
      <c r="K1210" s="68"/>
      <c r="L1210" s="68"/>
      <c r="M1210" s="68"/>
      <c r="N1210" s="68"/>
      <c r="O1210" s="68"/>
      <c r="P1210" s="68"/>
      <c r="Q1210" s="68"/>
      <c r="R1210" s="68"/>
      <c r="S1210" s="68"/>
      <c r="T1210" s="68"/>
      <c r="U1210" s="68"/>
      <c r="V1210" s="68"/>
      <c r="W1210" s="68"/>
      <c r="X1210" s="67"/>
      <c r="Y1210" s="67"/>
      <c r="Z1210" s="67"/>
      <c r="AA1210" s="67"/>
      <c r="AB1210" s="67"/>
    </row>
    <row r="1211" spans="1:28">
      <c r="A1211" s="68"/>
      <c r="B1211" s="68"/>
      <c r="C1211" s="68"/>
      <c r="D1211" s="68"/>
      <c r="E1211" s="68"/>
      <c r="F1211" s="68"/>
      <c r="G1211" s="150"/>
      <c r="H1211" s="150"/>
      <c r="I1211" s="150"/>
      <c r="J1211" s="150"/>
      <c r="K1211" s="150"/>
      <c r="L1211" s="150"/>
      <c r="M1211" s="150"/>
      <c r="N1211" s="150"/>
      <c r="O1211" s="150"/>
      <c r="P1211" s="150"/>
      <c r="Q1211" s="150"/>
      <c r="R1211" s="150"/>
      <c r="S1211" s="150"/>
      <c r="T1211" s="150"/>
      <c r="U1211" s="150"/>
      <c r="V1211" s="150"/>
      <c r="W1211" s="150"/>
      <c r="X1211" s="213"/>
      <c r="Y1211" s="213"/>
      <c r="Z1211" s="213"/>
      <c r="AA1211" s="67"/>
      <c r="AB1211" s="67"/>
    </row>
    <row r="1212" spans="1:28" ht="16.5">
      <c r="A1212" s="68"/>
      <c r="B1212" s="68"/>
      <c r="C1212" s="68"/>
      <c r="D1212" s="68"/>
      <c r="E1212" s="68"/>
      <c r="F1212" s="68"/>
      <c r="G1212" s="219"/>
      <c r="H1212" s="219"/>
      <c r="I1212" s="219"/>
      <c r="J1212" s="219"/>
      <c r="K1212" s="219"/>
      <c r="L1212" s="219"/>
      <c r="M1212" s="219"/>
      <c r="N1212" s="219"/>
      <c r="O1212" s="219"/>
      <c r="P1212" s="219"/>
      <c r="Q1212" s="219"/>
      <c r="R1212" s="219"/>
      <c r="S1212" s="219"/>
      <c r="T1212" s="219"/>
      <c r="U1212" s="219"/>
      <c r="V1212" s="219"/>
      <c r="W1212" s="219"/>
      <c r="X1212" s="220"/>
      <c r="Y1212" s="220"/>
      <c r="Z1212" s="220"/>
      <c r="AA1212" s="67"/>
      <c r="AB1212" s="67"/>
    </row>
    <row r="1213" spans="1:28">
      <c r="A1213" s="68"/>
      <c r="B1213" s="68"/>
      <c r="C1213" s="68"/>
      <c r="D1213" s="68"/>
      <c r="E1213" s="68"/>
      <c r="F1213" s="68"/>
      <c r="G1213" s="150"/>
      <c r="H1213" s="150"/>
      <c r="I1213" s="150"/>
      <c r="J1213" s="150"/>
      <c r="K1213" s="150"/>
      <c r="L1213" s="150"/>
      <c r="M1213" s="150"/>
      <c r="N1213" s="150"/>
      <c r="O1213" s="150"/>
      <c r="P1213" s="150"/>
      <c r="Q1213" s="150"/>
      <c r="R1213" s="150"/>
      <c r="S1213" s="150"/>
      <c r="T1213" s="150"/>
      <c r="U1213" s="150"/>
      <c r="V1213" s="150"/>
      <c r="W1213" s="150"/>
      <c r="X1213" s="213"/>
      <c r="Y1213" s="213"/>
      <c r="Z1213" s="213"/>
      <c r="AA1213" s="67"/>
      <c r="AB1213" s="67"/>
    </row>
    <row r="1214" spans="1:28">
      <c r="A1214" s="68"/>
      <c r="B1214" s="68"/>
      <c r="C1214" s="68"/>
      <c r="D1214" s="68"/>
      <c r="E1214" s="68"/>
      <c r="F1214" s="68"/>
      <c r="G1214" s="68"/>
      <c r="H1214" s="68"/>
      <c r="I1214" s="68"/>
      <c r="J1214" s="150"/>
      <c r="K1214" s="68"/>
      <c r="L1214" s="68"/>
      <c r="M1214" s="68"/>
      <c r="N1214" s="68"/>
      <c r="O1214" s="68"/>
      <c r="P1214" s="68"/>
      <c r="Q1214" s="68"/>
      <c r="R1214" s="68"/>
      <c r="S1214" s="68"/>
      <c r="T1214" s="68"/>
      <c r="U1214" s="68"/>
      <c r="V1214" s="68"/>
      <c r="W1214" s="68"/>
      <c r="X1214" s="67"/>
      <c r="Y1214" s="67"/>
      <c r="Z1214" s="67"/>
      <c r="AA1214" s="67"/>
      <c r="AB1214" s="67"/>
    </row>
    <row r="1215" spans="1:28" ht="15">
      <c r="A1215" s="133"/>
      <c r="B1215" s="68"/>
      <c r="C1215" s="68"/>
      <c r="D1215" s="68"/>
      <c r="E1215" s="68"/>
      <c r="F1215" s="68"/>
      <c r="G1215" s="68"/>
      <c r="H1215" s="68"/>
      <c r="I1215" s="68"/>
      <c r="J1215" s="68"/>
      <c r="K1215" s="68"/>
      <c r="L1215" s="68"/>
      <c r="M1215" s="68"/>
      <c r="N1215" s="68"/>
      <c r="O1215" s="68"/>
      <c r="P1215" s="68"/>
      <c r="Q1215" s="68"/>
      <c r="R1215" s="68"/>
      <c r="S1215" s="68"/>
      <c r="T1215" s="68"/>
      <c r="U1215" s="68"/>
      <c r="V1215" s="68"/>
      <c r="W1215" s="68"/>
      <c r="X1215" s="67"/>
      <c r="Y1215" s="67"/>
      <c r="Z1215" s="67"/>
      <c r="AA1215" s="67"/>
      <c r="AB1215" s="67"/>
    </row>
    <row r="1216" spans="1:28">
      <c r="A1216" s="68"/>
      <c r="B1216" s="68"/>
      <c r="C1216" s="68"/>
      <c r="D1216" s="68"/>
      <c r="E1216" s="68"/>
      <c r="F1216" s="68"/>
      <c r="G1216" s="209"/>
      <c r="H1216" s="209"/>
      <c r="I1216" s="209"/>
      <c r="J1216" s="209"/>
      <c r="K1216" s="209"/>
      <c r="L1216" s="209"/>
      <c r="M1216" s="209"/>
      <c r="N1216" s="209"/>
      <c r="O1216" s="209"/>
      <c r="P1216" s="209"/>
      <c r="Q1216" s="209"/>
      <c r="R1216" s="209"/>
      <c r="S1216" s="209"/>
      <c r="T1216" s="209"/>
      <c r="U1216" s="209"/>
      <c r="V1216" s="209"/>
      <c r="W1216" s="209"/>
      <c r="X1216" s="221"/>
      <c r="Y1216" s="221"/>
      <c r="Z1216" s="221"/>
      <c r="AA1216" s="67"/>
      <c r="AB1216" s="67"/>
    </row>
    <row r="1217" spans="1:28" ht="16.5">
      <c r="A1217" s="68"/>
      <c r="B1217" s="68"/>
      <c r="C1217" s="68"/>
      <c r="D1217" s="68"/>
      <c r="E1217" s="68"/>
      <c r="F1217" s="68"/>
      <c r="G1217" s="222"/>
      <c r="H1217" s="222"/>
      <c r="I1217" s="222"/>
      <c r="J1217" s="222"/>
      <c r="K1217" s="222"/>
      <c r="L1217" s="222"/>
      <c r="M1217" s="222"/>
      <c r="N1217" s="222"/>
      <c r="O1217" s="222"/>
      <c r="P1217" s="222"/>
      <c r="Q1217" s="222"/>
      <c r="R1217" s="222"/>
      <c r="S1217" s="222"/>
      <c r="T1217" s="222"/>
      <c r="U1217" s="223"/>
      <c r="V1217" s="222"/>
      <c r="W1217" s="222"/>
      <c r="X1217" s="224"/>
      <c r="Y1217" s="224"/>
      <c r="Z1217" s="224"/>
      <c r="AA1217" s="67"/>
      <c r="AB1217" s="67"/>
    </row>
    <row r="1218" spans="1:28">
      <c r="A1218" s="68"/>
      <c r="B1218" s="68"/>
      <c r="C1218" s="68"/>
      <c r="D1218" s="68"/>
      <c r="E1218" s="68"/>
      <c r="F1218" s="68"/>
      <c r="G1218" s="209"/>
      <c r="H1218" s="209"/>
      <c r="I1218" s="209"/>
      <c r="J1218" s="209"/>
      <c r="K1218" s="209"/>
      <c r="L1218" s="209"/>
      <c r="M1218" s="209"/>
      <c r="N1218" s="209"/>
      <c r="O1218" s="209"/>
      <c r="P1218" s="209"/>
      <c r="Q1218" s="209"/>
      <c r="R1218" s="209"/>
      <c r="S1218" s="209"/>
      <c r="T1218" s="209"/>
      <c r="U1218" s="209"/>
      <c r="V1218" s="209"/>
      <c r="W1218" s="209"/>
      <c r="X1218" s="221"/>
      <c r="Y1218" s="221"/>
      <c r="Z1218" s="221"/>
      <c r="AA1218" s="67"/>
      <c r="AB1218" s="67"/>
    </row>
    <row r="1219" spans="1:28">
      <c r="A1219" s="68"/>
      <c r="B1219" s="68"/>
      <c r="C1219" s="68"/>
      <c r="D1219" s="68"/>
      <c r="E1219" s="68"/>
      <c r="F1219" s="68"/>
      <c r="G1219" s="68"/>
      <c r="H1219" s="68"/>
      <c r="I1219" s="68"/>
      <c r="J1219" s="68"/>
      <c r="K1219" s="68"/>
      <c r="L1219" s="68"/>
      <c r="M1219" s="68"/>
      <c r="N1219" s="68"/>
      <c r="O1219" s="68"/>
      <c r="P1219" s="68"/>
      <c r="Q1219" s="68"/>
      <c r="R1219" s="68"/>
      <c r="S1219" s="68"/>
      <c r="T1219" s="68"/>
      <c r="U1219" s="68"/>
      <c r="V1219" s="68"/>
      <c r="W1219" s="68"/>
      <c r="X1219" s="67"/>
      <c r="Y1219" s="67"/>
      <c r="Z1219" s="67"/>
      <c r="AA1219" s="67"/>
      <c r="AB1219" s="67"/>
    </row>
    <row r="1220" spans="1:28">
      <c r="A1220" s="68"/>
      <c r="B1220" s="68"/>
      <c r="C1220" s="68"/>
      <c r="D1220" s="68"/>
      <c r="E1220" s="68"/>
      <c r="F1220" s="68"/>
      <c r="G1220" s="68"/>
      <c r="H1220" s="68"/>
      <c r="I1220" s="68"/>
      <c r="J1220" s="68"/>
      <c r="K1220" s="68"/>
      <c r="L1220" s="68"/>
      <c r="M1220" s="68"/>
      <c r="N1220" s="68"/>
      <c r="O1220" s="68"/>
      <c r="P1220" s="68"/>
      <c r="Q1220" s="68"/>
      <c r="R1220" s="68"/>
      <c r="S1220" s="68"/>
      <c r="T1220" s="68"/>
      <c r="U1220" s="68"/>
      <c r="V1220" s="68"/>
      <c r="W1220" s="68"/>
      <c r="X1220" s="67"/>
      <c r="Y1220" s="67"/>
      <c r="Z1220" s="67"/>
      <c r="AA1220" s="67"/>
      <c r="AB1220" s="67"/>
    </row>
    <row r="1221" spans="1:28">
      <c r="A1221" s="68"/>
      <c r="B1221" s="68"/>
      <c r="C1221" s="68"/>
      <c r="D1221" s="68"/>
      <c r="E1221" s="68"/>
      <c r="F1221" s="68"/>
      <c r="G1221" s="158"/>
      <c r="H1221" s="68"/>
      <c r="I1221" s="68"/>
      <c r="J1221" s="68"/>
      <c r="K1221" s="158"/>
      <c r="L1221" s="158"/>
      <c r="M1221" s="68"/>
      <c r="N1221" s="68"/>
      <c r="O1221" s="158"/>
      <c r="P1221" s="158"/>
      <c r="Q1221" s="68"/>
      <c r="R1221" s="68"/>
      <c r="S1221" s="159"/>
      <c r="T1221" s="68"/>
      <c r="U1221" s="68"/>
      <c r="V1221" s="68"/>
      <c r="W1221" s="68"/>
      <c r="X1221" s="67"/>
      <c r="Y1221" s="67"/>
      <c r="Z1221" s="67"/>
      <c r="AA1221" s="67"/>
      <c r="AB1221" s="67"/>
    </row>
    <row r="1222" spans="1:28">
      <c r="A1222" s="68"/>
      <c r="B1222" s="68"/>
      <c r="C1222" s="68"/>
      <c r="D1222" s="68"/>
      <c r="E1222" s="68"/>
      <c r="F1222" s="68"/>
      <c r="G1222" s="158"/>
      <c r="H1222" s="68"/>
      <c r="I1222" s="68"/>
      <c r="J1222" s="68"/>
      <c r="K1222" s="158"/>
      <c r="L1222" s="158"/>
      <c r="M1222" s="68"/>
      <c r="N1222" s="68"/>
      <c r="O1222" s="158"/>
      <c r="P1222" s="158"/>
      <c r="Q1222" s="68"/>
      <c r="R1222" s="68"/>
      <c r="S1222" s="159"/>
      <c r="T1222" s="68"/>
      <c r="U1222" s="68"/>
      <c r="V1222" s="68"/>
      <c r="W1222" s="68"/>
      <c r="X1222" s="67"/>
      <c r="Y1222" s="67"/>
      <c r="Z1222" s="67"/>
      <c r="AA1222" s="67"/>
      <c r="AB1222" s="67"/>
    </row>
    <row r="1223" spans="1:28">
      <c r="A1223" s="68"/>
      <c r="B1223" s="68"/>
      <c r="C1223" s="68"/>
      <c r="D1223" s="68"/>
      <c r="E1223" s="68"/>
      <c r="F1223" s="68"/>
      <c r="G1223" s="158"/>
      <c r="H1223" s="68"/>
      <c r="I1223" s="68"/>
      <c r="J1223" s="68"/>
      <c r="K1223" s="158"/>
      <c r="L1223" s="158"/>
      <c r="M1223" s="68"/>
      <c r="N1223" s="68"/>
      <c r="O1223" s="158"/>
      <c r="P1223" s="158"/>
      <c r="Q1223" s="68"/>
      <c r="R1223" s="68"/>
      <c r="S1223" s="159"/>
      <c r="T1223" s="68"/>
      <c r="U1223" s="68"/>
      <c r="V1223" s="68"/>
      <c r="W1223" s="68"/>
      <c r="X1223" s="67"/>
      <c r="Y1223" s="67"/>
      <c r="Z1223" s="67"/>
      <c r="AA1223" s="67"/>
      <c r="AB1223" s="67"/>
    </row>
    <row r="1224" spans="1:28">
      <c r="A1224" s="68"/>
      <c r="B1224" s="68"/>
      <c r="C1224" s="68"/>
      <c r="D1224" s="68"/>
      <c r="E1224" s="68"/>
      <c r="F1224" s="68"/>
      <c r="G1224" s="159"/>
      <c r="H1224" s="68"/>
      <c r="I1224" s="68"/>
      <c r="J1224" s="68"/>
      <c r="K1224" s="159"/>
      <c r="L1224" s="159"/>
      <c r="M1224" s="68"/>
      <c r="N1224" s="68"/>
      <c r="O1224" s="159"/>
      <c r="P1224" s="159"/>
      <c r="Q1224" s="68"/>
      <c r="R1224" s="68"/>
      <c r="S1224" s="147"/>
      <c r="T1224" s="68"/>
      <c r="U1224" s="68"/>
      <c r="V1224" s="68"/>
      <c r="W1224" s="68"/>
      <c r="X1224" s="67"/>
      <c r="Y1224" s="67"/>
      <c r="Z1224" s="67"/>
      <c r="AA1224" s="67"/>
      <c r="AB1224" s="67"/>
    </row>
    <row r="1225" spans="1:28">
      <c r="A1225" s="68"/>
      <c r="B1225" s="68"/>
      <c r="C1225" s="68"/>
      <c r="D1225" s="68"/>
      <c r="E1225" s="68"/>
      <c r="F1225" s="68"/>
      <c r="G1225" s="68"/>
      <c r="H1225" s="68"/>
      <c r="I1225" s="68"/>
      <c r="J1225" s="68"/>
      <c r="K1225" s="68"/>
      <c r="L1225" s="68"/>
      <c r="M1225" s="68"/>
      <c r="N1225" s="68"/>
      <c r="O1225" s="68"/>
      <c r="P1225" s="68"/>
      <c r="Q1225" s="68"/>
      <c r="R1225" s="68"/>
      <c r="S1225" s="209"/>
      <c r="T1225" s="68"/>
      <c r="U1225" s="68"/>
      <c r="V1225" s="68"/>
      <c r="W1225" s="68"/>
      <c r="X1225" s="67"/>
      <c r="Y1225" s="67"/>
      <c r="Z1225" s="67"/>
      <c r="AA1225" s="67"/>
      <c r="AB1225" s="67"/>
    </row>
    <row r="1226" spans="1:28">
      <c r="A1226" s="68"/>
      <c r="B1226" s="68"/>
      <c r="C1226" s="68"/>
      <c r="D1226" s="68"/>
      <c r="E1226" s="68"/>
      <c r="F1226" s="68"/>
      <c r="G1226" s="155"/>
      <c r="H1226" s="68"/>
      <c r="I1226" s="68"/>
      <c r="J1226" s="68"/>
      <c r="K1226" s="155"/>
      <c r="L1226" s="155"/>
      <c r="M1226" s="68"/>
      <c r="N1226" s="68"/>
      <c r="O1226" s="155"/>
      <c r="P1226" s="155"/>
      <c r="Q1226" s="68"/>
      <c r="R1226" s="68"/>
      <c r="S1226" s="147"/>
      <c r="T1226" s="68"/>
      <c r="U1226" s="68"/>
      <c r="V1226" s="68"/>
      <c r="W1226" s="68"/>
      <c r="X1226" s="67"/>
      <c r="Y1226" s="67"/>
      <c r="Z1226" s="67"/>
      <c r="AA1226" s="67"/>
      <c r="AB1226" s="67"/>
    </row>
    <row r="1227" spans="1:28">
      <c r="A1227" s="68"/>
      <c r="B1227" s="68"/>
      <c r="C1227" s="68"/>
      <c r="D1227" s="68"/>
      <c r="E1227" s="68"/>
      <c r="F1227" s="68"/>
      <c r="G1227" s="155"/>
      <c r="H1227" s="68"/>
      <c r="I1227" s="68"/>
      <c r="J1227" s="68"/>
      <c r="K1227" s="155"/>
      <c r="L1227" s="155"/>
      <c r="M1227" s="68"/>
      <c r="N1227" s="68"/>
      <c r="O1227" s="155"/>
      <c r="P1227" s="155"/>
      <c r="Q1227" s="68"/>
      <c r="R1227" s="68"/>
      <c r="S1227" s="158"/>
      <c r="T1227" s="68"/>
      <c r="U1227" s="68"/>
      <c r="V1227" s="68"/>
      <c r="W1227" s="68"/>
      <c r="X1227" s="67"/>
      <c r="Y1227" s="67"/>
      <c r="Z1227" s="67"/>
      <c r="AA1227" s="67"/>
      <c r="AB1227" s="67"/>
    </row>
    <row r="1228" spans="1:28">
      <c r="A1228" s="68"/>
      <c r="B1228" s="68"/>
      <c r="C1228" s="68"/>
      <c r="D1228" s="68"/>
      <c r="E1228" s="68"/>
      <c r="F1228" s="68"/>
      <c r="G1228" s="155"/>
      <c r="H1228" s="68"/>
      <c r="I1228" s="68"/>
      <c r="J1228" s="68"/>
      <c r="K1228" s="155"/>
      <c r="L1228" s="155"/>
      <c r="M1228" s="68"/>
      <c r="N1228" s="68"/>
      <c r="O1228" s="155"/>
      <c r="P1228" s="155"/>
      <c r="Q1228" s="68"/>
      <c r="R1228" s="68"/>
      <c r="S1228" s="68"/>
      <c r="T1228" s="68"/>
      <c r="U1228" s="68"/>
      <c r="V1228" s="68"/>
      <c r="W1228" s="68"/>
      <c r="X1228" s="67"/>
      <c r="Y1228" s="67"/>
      <c r="Z1228" s="67"/>
      <c r="AA1228" s="67"/>
      <c r="AB1228" s="67"/>
    </row>
    <row r="1229" spans="1:28">
      <c r="A1229" s="68"/>
      <c r="B1229" s="68"/>
      <c r="C1229" s="68"/>
      <c r="D1229" s="68"/>
      <c r="E1229" s="68"/>
      <c r="F1229" s="68"/>
      <c r="G1229" s="160"/>
      <c r="H1229" s="68"/>
      <c r="I1229" s="68"/>
      <c r="J1229" s="68"/>
      <c r="K1229" s="160"/>
      <c r="L1229" s="160"/>
      <c r="M1229" s="68"/>
      <c r="N1229" s="68"/>
      <c r="O1229" s="160"/>
      <c r="P1229" s="160"/>
      <c r="Q1229" s="68"/>
      <c r="R1229" s="68"/>
      <c r="S1229" s="68"/>
      <c r="T1229" s="68"/>
      <c r="U1229" s="68"/>
      <c r="V1229" s="68"/>
      <c r="W1229" s="68"/>
      <c r="X1229" s="67"/>
      <c r="Y1229" s="67"/>
      <c r="Z1229" s="67"/>
      <c r="AA1229" s="67"/>
      <c r="AB1229" s="67"/>
    </row>
    <row r="1230" spans="1:28">
      <c r="A1230" s="68"/>
      <c r="B1230" s="68"/>
      <c r="C1230" s="68"/>
      <c r="D1230" s="68"/>
      <c r="E1230" s="68"/>
      <c r="F1230" s="68"/>
      <c r="G1230" s="68"/>
      <c r="H1230" s="68"/>
      <c r="I1230" s="68"/>
      <c r="J1230" s="68"/>
      <c r="K1230" s="68"/>
      <c r="L1230" s="68"/>
      <c r="M1230" s="68"/>
      <c r="N1230" s="68"/>
      <c r="O1230" s="68"/>
      <c r="P1230" s="68"/>
      <c r="Q1230" s="68"/>
      <c r="R1230" s="68"/>
      <c r="S1230" s="225"/>
      <c r="T1230" s="68"/>
      <c r="U1230" s="68"/>
      <c r="V1230" s="68"/>
      <c r="W1230" s="68"/>
      <c r="X1230" s="67"/>
      <c r="Y1230" s="67"/>
      <c r="Z1230" s="67"/>
      <c r="AA1230" s="67"/>
      <c r="AB1230" s="67"/>
    </row>
    <row r="1231" spans="1:28">
      <c r="A1231" s="68"/>
      <c r="B1231" s="68"/>
      <c r="C1231" s="68"/>
      <c r="D1231" s="68"/>
      <c r="E1231" s="68"/>
      <c r="F1231" s="68"/>
      <c r="G1231" s="68"/>
      <c r="H1231" s="68"/>
      <c r="I1231" s="68"/>
      <c r="J1231" s="68"/>
      <c r="K1231" s="68"/>
      <c r="L1231" s="68"/>
      <c r="M1231" s="68"/>
      <c r="N1231" s="68"/>
      <c r="O1231" s="68"/>
      <c r="P1231" s="68"/>
      <c r="Q1231" s="68"/>
      <c r="R1231" s="68"/>
      <c r="S1231" s="68"/>
      <c r="T1231" s="68"/>
      <c r="U1231" s="68"/>
      <c r="V1231" s="68"/>
      <c r="W1231" s="68"/>
      <c r="X1231" s="67"/>
      <c r="Y1231" s="67"/>
      <c r="Z1231" s="67"/>
      <c r="AA1231" s="67"/>
      <c r="AB1231" s="67"/>
    </row>
    <row r="1232" spans="1:28">
      <c r="F1232" s="77"/>
      <c r="G1232" s="77"/>
      <c r="H1232" s="77"/>
      <c r="I1232" s="77"/>
      <c r="J1232" s="77"/>
      <c r="K1232" s="77"/>
      <c r="L1232" s="77"/>
      <c r="M1232" s="77"/>
      <c r="N1232" s="77"/>
      <c r="O1232" s="77"/>
      <c r="P1232" s="77"/>
      <c r="Q1232" s="77"/>
      <c r="R1232" s="77"/>
      <c r="S1232" s="77"/>
      <c r="T1232" s="77"/>
      <c r="U1232" s="77"/>
      <c r="V1232" s="77"/>
      <c r="W1232" s="77"/>
      <c r="X1232" s="62"/>
      <c r="Y1232" s="62"/>
      <c r="Z1232" s="62"/>
      <c r="AA1232" s="62"/>
      <c r="AB1232" s="56"/>
    </row>
    <row r="1233" spans="6:28">
      <c r="F1233" s="77"/>
      <c r="G1233" s="77"/>
      <c r="H1233" s="77"/>
      <c r="I1233" s="77"/>
      <c r="J1233" s="77"/>
      <c r="K1233" s="77"/>
      <c r="L1233" s="77"/>
      <c r="M1233" s="77"/>
      <c r="N1233" s="77"/>
      <c r="O1233" s="77"/>
      <c r="P1233" s="77"/>
      <c r="Q1233" s="77"/>
      <c r="R1233" s="77"/>
      <c r="S1233" s="77"/>
      <c r="T1233" s="77"/>
      <c r="U1233" s="77"/>
      <c r="V1233" s="77"/>
      <c r="W1233" s="77"/>
      <c r="X1233" s="62"/>
      <c r="Y1233" s="62"/>
      <c r="Z1233" s="62"/>
      <c r="AA1233" s="62"/>
      <c r="AB1233" s="56"/>
    </row>
    <row r="1234" spans="6:28">
      <c r="F1234" s="77"/>
      <c r="G1234" s="77"/>
      <c r="H1234" s="77"/>
      <c r="I1234" s="77"/>
      <c r="J1234" s="77"/>
      <c r="K1234" s="77"/>
      <c r="L1234" s="77"/>
      <c r="M1234" s="77"/>
      <c r="N1234" s="77"/>
      <c r="O1234" s="77"/>
      <c r="P1234" s="77"/>
      <c r="Q1234" s="77"/>
      <c r="R1234" s="77"/>
      <c r="S1234" s="77"/>
      <c r="T1234" s="77"/>
      <c r="U1234" s="77"/>
      <c r="V1234" s="77"/>
      <c r="W1234" s="77"/>
      <c r="X1234" s="62"/>
      <c r="Y1234" s="62"/>
      <c r="Z1234" s="62"/>
      <c r="AA1234" s="62"/>
      <c r="AB1234" s="56"/>
    </row>
    <row r="1235" spans="6:28">
      <c r="F1235" s="77"/>
      <c r="G1235" s="77"/>
      <c r="H1235" s="77"/>
      <c r="I1235" s="77"/>
      <c r="J1235" s="77"/>
      <c r="K1235" s="77"/>
      <c r="L1235" s="77"/>
      <c r="M1235" s="77"/>
      <c r="N1235" s="77"/>
      <c r="O1235" s="77"/>
      <c r="P1235" s="77"/>
      <c r="Q1235" s="77"/>
      <c r="R1235" s="77"/>
      <c r="S1235" s="77"/>
      <c r="T1235" s="77"/>
      <c r="U1235" s="77"/>
      <c r="V1235" s="77"/>
      <c r="W1235" s="77"/>
      <c r="X1235" s="77"/>
      <c r="Y1235" s="77"/>
      <c r="Z1235" s="77"/>
      <c r="AA1235" s="62"/>
      <c r="AB1235" s="56"/>
    </row>
    <row r="1236" spans="6:28">
      <c r="F1236" s="77"/>
      <c r="G1236" s="77"/>
      <c r="H1236" s="77"/>
      <c r="I1236" s="77"/>
      <c r="J1236" s="77"/>
      <c r="K1236" s="77"/>
      <c r="L1236" s="77"/>
      <c r="M1236" s="77"/>
      <c r="N1236" s="77"/>
      <c r="O1236" s="77"/>
      <c r="P1236" s="77"/>
      <c r="Q1236" s="77"/>
      <c r="R1236" s="77"/>
      <c r="S1236" s="77"/>
      <c r="T1236" s="77"/>
      <c r="U1236" s="77"/>
      <c r="V1236" s="77"/>
      <c r="W1236" s="77"/>
      <c r="X1236" s="77"/>
      <c r="Y1236" s="77"/>
      <c r="Z1236" s="77"/>
      <c r="AA1236" s="62"/>
      <c r="AB1236" s="56"/>
    </row>
    <row r="1237" spans="6:28">
      <c r="F1237" s="77"/>
      <c r="G1237" s="77"/>
      <c r="H1237" s="77"/>
      <c r="I1237" s="77"/>
      <c r="J1237" s="77"/>
      <c r="K1237" s="77"/>
      <c r="L1237" s="77"/>
      <c r="M1237" s="77"/>
      <c r="N1237" s="77"/>
      <c r="O1237" s="77"/>
      <c r="P1237" s="77"/>
      <c r="Q1237" s="77"/>
      <c r="R1237" s="77"/>
      <c r="S1237" s="77"/>
      <c r="T1237" s="77"/>
      <c r="U1237" s="77"/>
      <c r="V1237" s="77"/>
      <c r="W1237" s="77"/>
      <c r="X1237" s="77"/>
      <c r="Y1237" s="77"/>
      <c r="Z1237" s="77"/>
      <c r="AA1237" s="62"/>
      <c r="AB1237" s="56"/>
    </row>
    <row r="1238" spans="6:28">
      <c r="F1238" s="109"/>
      <c r="G1238" s="109"/>
      <c r="H1238" s="109"/>
      <c r="I1238" s="109"/>
      <c r="J1238" s="109"/>
      <c r="K1238" s="109"/>
      <c r="L1238" s="109"/>
      <c r="M1238" s="109"/>
      <c r="N1238" s="109"/>
      <c r="O1238" s="109"/>
      <c r="P1238" s="109"/>
      <c r="Q1238" s="109"/>
      <c r="R1238" s="109"/>
      <c r="S1238" s="109"/>
      <c r="T1238" s="109"/>
      <c r="U1238" s="109"/>
      <c r="V1238" s="109"/>
      <c r="W1238" s="109"/>
      <c r="X1238" s="109"/>
      <c r="Y1238" s="109"/>
      <c r="Z1238" s="109"/>
      <c r="AA1238" s="62"/>
      <c r="AB1238" s="56"/>
    </row>
    <row r="1239" spans="6:28">
      <c r="F1239" s="77"/>
      <c r="G1239" s="77"/>
      <c r="H1239" s="77"/>
      <c r="I1239" s="77"/>
      <c r="J1239" s="77"/>
      <c r="K1239" s="77"/>
      <c r="L1239" s="77"/>
      <c r="M1239" s="77"/>
      <c r="N1239" s="77"/>
      <c r="O1239" s="77"/>
      <c r="P1239" s="77"/>
      <c r="Q1239" s="77"/>
      <c r="R1239" s="77"/>
      <c r="S1239" s="77"/>
      <c r="T1239" s="77"/>
      <c r="U1239" s="77"/>
      <c r="V1239" s="77"/>
      <c r="W1239" s="77"/>
      <c r="X1239" s="77"/>
      <c r="Y1239" s="77"/>
      <c r="Z1239" s="77"/>
      <c r="AA1239" s="62"/>
      <c r="AB1239" s="56"/>
    </row>
    <row r="1240" spans="6:28">
      <c r="F1240" s="77"/>
      <c r="G1240" s="77"/>
      <c r="H1240" s="77"/>
      <c r="I1240" s="77"/>
      <c r="J1240" s="77"/>
      <c r="K1240" s="77"/>
      <c r="L1240" s="77"/>
      <c r="M1240" s="77"/>
      <c r="N1240" s="77"/>
      <c r="O1240" s="77"/>
      <c r="P1240" s="77"/>
      <c r="Q1240" s="77"/>
      <c r="R1240" s="77"/>
      <c r="S1240" s="77"/>
      <c r="T1240" s="77"/>
      <c r="U1240" s="77"/>
      <c r="V1240" s="77"/>
      <c r="W1240" s="77"/>
      <c r="X1240" s="77"/>
      <c r="Y1240" s="77"/>
      <c r="Z1240" s="77"/>
      <c r="AA1240" s="62"/>
      <c r="AB1240" s="56"/>
    </row>
    <row r="1241" spans="6:28">
      <c r="X1241" s="58"/>
      <c r="Y1241" s="58"/>
      <c r="Z1241" s="58"/>
      <c r="AA1241" s="62"/>
      <c r="AB1241" s="56"/>
    </row>
    <row r="1242" spans="6:28">
      <c r="F1242" s="146"/>
      <c r="G1242" s="146"/>
      <c r="H1242" s="146"/>
      <c r="I1242" s="146"/>
      <c r="J1242" s="146"/>
      <c r="K1242" s="146"/>
      <c r="L1242" s="146"/>
      <c r="M1242" s="146"/>
      <c r="N1242" s="146"/>
      <c r="O1242" s="146"/>
      <c r="P1242" s="146"/>
      <c r="Q1242" s="146"/>
      <c r="R1242" s="146"/>
      <c r="S1242" s="146"/>
      <c r="T1242" s="146"/>
      <c r="U1242" s="146"/>
      <c r="V1242" s="146"/>
      <c r="W1242" s="146"/>
      <c r="X1242" s="72"/>
      <c r="Y1242" s="72"/>
      <c r="Z1242" s="72"/>
      <c r="AA1242" s="62"/>
      <c r="AB1242" s="56"/>
    </row>
    <row r="1243" spans="6:28">
      <c r="F1243" s="128"/>
      <c r="G1243" s="128"/>
      <c r="H1243" s="128"/>
      <c r="I1243" s="128"/>
      <c r="J1243" s="128"/>
      <c r="K1243" s="128"/>
      <c r="L1243" s="128"/>
      <c r="M1243" s="128"/>
      <c r="N1243" s="128"/>
      <c r="O1243" s="128"/>
      <c r="P1243" s="128"/>
      <c r="Q1243" s="128"/>
      <c r="R1243" s="128"/>
      <c r="S1243" s="128"/>
      <c r="T1243" s="128"/>
      <c r="U1243" s="128"/>
      <c r="V1243" s="128"/>
      <c r="W1243" s="128"/>
      <c r="X1243" s="128"/>
      <c r="Y1243" s="128"/>
      <c r="Z1243" s="128"/>
      <c r="AA1243" s="62"/>
      <c r="AB1243" s="56"/>
    </row>
    <row r="1244" spans="6:28">
      <c r="F1244" s="77"/>
      <c r="G1244" s="77"/>
      <c r="H1244" s="77"/>
      <c r="I1244" s="77"/>
      <c r="J1244" s="77"/>
      <c r="K1244" s="77"/>
      <c r="L1244" s="77"/>
      <c r="M1244" s="77"/>
      <c r="N1244" s="77"/>
      <c r="O1244" s="77"/>
      <c r="P1244" s="77"/>
      <c r="Q1244" s="77"/>
      <c r="R1244" s="77"/>
      <c r="S1244" s="77"/>
      <c r="T1244" s="77"/>
      <c r="U1244" s="77"/>
      <c r="V1244" s="77"/>
      <c r="W1244" s="77"/>
      <c r="X1244" s="77"/>
      <c r="Y1244" s="77"/>
      <c r="Z1244" s="77"/>
      <c r="AA1244" s="62"/>
      <c r="AB1244" s="56"/>
    </row>
  </sheetData>
  <autoFilter ref="D2:E1240"/>
  <phoneticPr fontId="0" type="noConversion"/>
  <printOptions headings="1"/>
  <pageMargins left="0.5" right="0.25" top="1.25" bottom="0.5" header="0.5" footer="0.3"/>
  <pageSetup scale="55" pageOrder="overThenDown" orientation="landscape" r:id="rId1"/>
  <headerFooter alignWithMargins="0">
    <oddHeader>&amp;C&amp;"Times New Roman,Bold"LOUISVILLE GAS AND ELECTRIC COMPANY
Cost of Service Study
Class Allocation
12 Months Ended 
June 30, 2018&amp;R&amp;"Times New Roman,Bold"&amp;12Exhibit WSS-24
Page &amp;P of &amp;N</oddHeader>
  </headerFooter>
  <rowBreaks count="26" manualBreakCount="26">
    <brk id="63" max="23" man="1"/>
    <brk id="120" max="23" man="1"/>
    <brk id="177" max="23" man="1"/>
    <brk id="234" max="23" man="1"/>
    <brk id="291" max="23" man="1"/>
    <brk id="348" max="23" man="1"/>
    <brk id="406" max="23" man="1"/>
    <brk id="463" max="23" man="1"/>
    <brk id="520" max="23" man="1"/>
    <brk id="578" max="23" man="1"/>
    <brk id="635" max="23" man="1"/>
    <brk id="692" max="23" man="1"/>
    <brk id="735" max="23" man="1"/>
    <brk id="751" max="23" man="1"/>
    <brk id="837" max="20" man="1"/>
    <brk id="849" max="16383" man="1"/>
    <brk id="879" max="20" man="1"/>
    <brk id="914" max="20" man="1"/>
    <brk id="955" max="20" man="1"/>
    <brk id="990" max="23" man="1"/>
    <brk id="1039" max="23" man="1"/>
    <brk id="1063" max="23" man="1"/>
    <brk id="1103" max="16383" man="1"/>
    <brk id="1154" max="16383" man="1"/>
    <brk id="1172" max="16383" man="1"/>
    <brk id="1220" max="34" man="1"/>
  </rowBreaks>
  <colBreaks count="2" manualBreakCount="2">
    <brk id="11" max="1130" man="1"/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83"/>
  <sheetViews>
    <sheetView tabSelected="1" view="pageBreakPreview" topLeftCell="A39" zoomScale="80" zoomScaleNormal="90" zoomScaleSheetLayoutView="80" workbookViewId="0">
      <selection activeCell="H40" sqref="H40"/>
    </sheetView>
  </sheetViews>
  <sheetFormatPr defaultRowHeight="15"/>
  <cols>
    <col min="1" max="1" width="36.140625" customWidth="1"/>
    <col min="3" max="3" width="19" style="3" bestFit="1" customWidth="1"/>
    <col min="4" max="4" width="19.7109375" style="3" customWidth="1"/>
    <col min="5" max="5" width="18" style="3" customWidth="1"/>
    <col min="6" max="6" width="18.85546875" style="7" customWidth="1"/>
    <col min="7" max="7" width="14.140625" customWidth="1"/>
    <col min="8" max="11" width="16.5703125" style="4" customWidth="1"/>
    <col min="13" max="15" width="15.7109375" style="4" customWidth="1"/>
    <col min="16" max="16" width="15.7109375" customWidth="1"/>
  </cols>
  <sheetData>
    <row r="1" spans="1:74" ht="18.75" hidden="1">
      <c r="A1" s="25" t="s">
        <v>617</v>
      </c>
    </row>
    <row r="2" spans="1:74" hidden="1">
      <c r="A2" s="5" t="s">
        <v>1228</v>
      </c>
      <c r="B2" s="18"/>
      <c r="C2" s="180"/>
      <c r="D2" s="180"/>
      <c r="E2" s="180"/>
      <c r="F2" s="180"/>
      <c r="H2" s="287"/>
      <c r="I2" s="287"/>
      <c r="J2" s="287"/>
      <c r="K2" s="287"/>
      <c r="M2" s="287"/>
      <c r="N2" s="287"/>
      <c r="O2" s="287"/>
      <c r="P2" s="287"/>
    </row>
    <row r="3" spans="1:74" hidden="1">
      <c r="A3" s="18"/>
      <c r="B3" s="18"/>
      <c r="C3" s="14"/>
      <c r="D3" s="19"/>
      <c r="E3" s="19"/>
      <c r="F3" s="20"/>
      <c r="G3" s="18"/>
      <c r="H3" s="21"/>
      <c r="I3" s="21"/>
      <c r="J3" s="21"/>
      <c r="K3" s="22"/>
      <c r="L3" s="18"/>
      <c r="M3" s="21"/>
      <c r="N3" s="21"/>
      <c r="O3" s="21"/>
      <c r="P3" s="22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</row>
    <row r="4" spans="1:74" hidden="1"/>
    <row r="5" spans="1:74" hidden="1">
      <c r="A5" s="9"/>
      <c r="B5" s="11"/>
      <c r="K5" s="7"/>
      <c r="P5" s="7"/>
    </row>
    <row r="6" spans="1:74" hidden="1">
      <c r="A6" s="12"/>
      <c r="B6" s="11"/>
      <c r="K6" s="7"/>
      <c r="P6" s="7"/>
    </row>
    <row r="7" spans="1:74" hidden="1">
      <c r="A7" s="12"/>
      <c r="B7" s="11"/>
      <c r="D7" s="13" t="s">
        <v>167</v>
      </c>
      <c r="E7" s="13" t="s">
        <v>169</v>
      </c>
      <c r="F7" s="27"/>
      <c r="G7" s="1"/>
      <c r="K7" s="7"/>
      <c r="P7" s="7"/>
    </row>
    <row r="8" spans="1:74" ht="15.75" hidden="1" thickBot="1">
      <c r="A8" s="23"/>
      <c r="B8" s="24"/>
      <c r="C8" s="26" t="s">
        <v>1129</v>
      </c>
      <c r="D8" s="26" t="s">
        <v>168</v>
      </c>
      <c r="E8" s="26" t="s">
        <v>1128</v>
      </c>
      <c r="F8" s="28" t="s">
        <v>965</v>
      </c>
      <c r="G8" s="26" t="s">
        <v>170</v>
      </c>
      <c r="K8" s="7"/>
      <c r="P8" s="7"/>
    </row>
    <row r="9" spans="1:74" hidden="1">
      <c r="A9" s="12"/>
      <c r="B9" s="11"/>
      <c r="K9" s="7"/>
      <c r="P9" s="7"/>
    </row>
    <row r="10" spans="1:74" hidden="1">
      <c r="A10" s="29" t="s">
        <v>1225</v>
      </c>
      <c r="B10" s="11"/>
      <c r="C10" s="2">
        <f>Allocation!G710</f>
        <v>406296694.18532974</v>
      </c>
      <c r="D10" s="2">
        <f>Allocation!G726</f>
        <v>378167606.65924084</v>
      </c>
      <c r="E10" s="2">
        <f>C10-D10</f>
        <v>28129087.526088893</v>
      </c>
      <c r="F10" s="2">
        <f>Allocation!G730</f>
        <v>1226288221.0077467</v>
      </c>
      <c r="G10" s="17">
        <f>E10/F10</f>
        <v>2.2938398203786708E-2</v>
      </c>
      <c r="H10" s="17"/>
      <c r="K10" s="7"/>
      <c r="P10" s="7"/>
    </row>
    <row r="11" spans="1:74" hidden="1">
      <c r="A11" s="29" t="s">
        <v>1288</v>
      </c>
      <c r="B11" s="11"/>
      <c r="C11" s="4">
        <f>Allocation!H710</f>
        <v>142781102.05814916</v>
      </c>
      <c r="D11" s="4">
        <f>Allocation!H726</f>
        <v>117971535.82513592</v>
      </c>
      <c r="E11" s="4">
        <f>C11-D11</f>
        <v>24809566.233013242</v>
      </c>
      <c r="F11" s="4">
        <f>Allocation!H730</f>
        <v>277706043.34476328</v>
      </c>
      <c r="G11" s="17">
        <f>E11/F11</f>
        <v>8.9337509310926128E-2</v>
      </c>
      <c r="H11" s="17"/>
      <c r="K11" s="7"/>
      <c r="P11" s="7"/>
    </row>
    <row r="12" spans="1:74" hidden="1">
      <c r="A12" s="30" t="s">
        <v>1226</v>
      </c>
      <c r="C12" s="4">
        <f>Allocation!J710</f>
        <v>12215850.313578423</v>
      </c>
      <c r="D12" s="4">
        <f>Allocation!J726</f>
        <v>10669522.835907334</v>
      </c>
      <c r="E12" s="34">
        <f>C12-D12</f>
        <v>1546327.4776710887</v>
      </c>
      <c r="F12" s="4">
        <f>Allocation!J730</f>
        <v>21749588.744172618</v>
      </c>
      <c r="G12" s="17">
        <f>E12/F12</f>
        <v>7.1096860536519216E-2</v>
      </c>
      <c r="H12" s="17"/>
    </row>
    <row r="13" spans="1:74" hidden="1">
      <c r="A13" s="30" t="s">
        <v>1227</v>
      </c>
      <c r="C13" s="4">
        <f>Allocation!K710</f>
        <v>146589835.50685716</v>
      </c>
      <c r="D13" s="4">
        <f>Allocation!K726</f>
        <v>123112941.46067908</v>
      </c>
      <c r="E13" s="4">
        <f>C13-D13</f>
        <v>23476894.046178073</v>
      </c>
      <c r="F13" s="4">
        <f>Allocation!K730</f>
        <v>255041140.79102436</v>
      </c>
      <c r="G13" s="17">
        <f>E13/F13</f>
        <v>9.2051399916747448E-2</v>
      </c>
      <c r="H13" s="17"/>
    </row>
    <row r="14" spans="1:74" hidden="1">
      <c r="A14" s="30" t="s">
        <v>1287</v>
      </c>
      <c r="B14" s="11"/>
      <c r="C14" s="4">
        <f>Allocation!N710</f>
        <v>124617828.87379679</v>
      </c>
      <c r="D14" s="4">
        <f>Allocation!N726</f>
        <v>112054487.52826764</v>
      </c>
      <c r="E14" s="4">
        <f t="shared" ref="E14:E21" si="0">C14-D14</f>
        <v>12563341.345529154</v>
      </c>
      <c r="F14" s="4">
        <f>Allocation!N730</f>
        <v>226471820.06975994</v>
      </c>
      <c r="G14" s="17">
        <f t="shared" ref="G14:G22" si="1">E14/F14</f>
        <v>5.5474192513926358E-2</v>
      </c>
      <c r="H14" s="17"/>
    </row>
    <row r="15" spans="1:74" hidden="1">
      <c r="A15" s="30" t="s">
        <v>1286</v>
      </c>
      <c r="B15" s="11"/>
      <c r="C15" s="4">
        <f>Allocation!O710</f>
        <v>80679138.353719935</v>
      </c>
      <c r="D15" s="4">
        <f>Allocation!O726</f>
        <v>63924650.351547211</v>
      </c>
      <c r="E15" s="4">
        <f t="shared" si="0"/>
        <v>16754488.002172723</v>
      </c>
      <c r="F15" s="4">
        <f>Allocation!O730</f>
        <v>142923704.12223688</v>
      </c>
      <c r="G15" s="17">
        <f t="shared" si="1"/>
        <v>0.11722679666798508</v>
      </c>
      <c r="H15" s="17"/>
    </row>
    <row r="16" spans="1:74" hidden="1">
      <c r="A16" s="30" t="s">
        <v>1290</v>
      </c>
      <c r="B16" s="11"/>
      <c r="C16" s="4">
        <f>Allocation!P710</f>
        <v>68827063.551054791</v>
      </c>
      <c r="D16" s="4">
        <f>Allocation!P726</f>
        <v>63118022.752473973</v>
      </c>
      <c r="E16" s="4">
        <f t="shared" si="0"/>
        <v>5709040.7985808179</v>
      </c>
      <c r="F16" s="4">
        <f>Allocation!P730</f>
        <v>113082421.76710908</v>
      </c>
      <c r="G16" s="17">
        <f t="shared" si="1"/>
        <v>5.0485660895541039E-2</v>
      </c>
      <c r="H16" s="17"/>
    </row>
    <row r="17" spans="1:16" hidden="1">
      <c r="A17" s="29" t="s">
        <v>1292</v>
      </c>
      <c r="B17" s="11"/>
      <c r="C17" s="4">
        <f>Allocation!Q710</f>
        <v>6801128.6678373422</v>
      </c>
      <c r="D17" s="4">
        <f>Allocation!Q726</f>
        <v>6449329.3288771873</v>
      </c>
      <c r="E17" s="4">
        <f t="shared" si="0"/>
        <v>351799.33896015491</v>
      </c>
      <c r="F17" s="4">
        <f>Allocation!Q730</f>
        <v>14438868.721853202</v>
      </c>
      <c r="G17" s="17">
        <f t="shared" si="1"/>
        <v>2.4364743923996429E-2</v>
      </c>
      <c r="H17" s="17"/>
    </row>
    <row r="18" spans="1:16" hidden="1">
      <c r="A18" s="29" t="s">
        <v>1295</v>
      </c>
      <c r="B18" s="11"/>
      <c r="C18" s="34">
        <f>Allocation!R710</f>
        <v>3532250.6956119523</v>
      </c>
      <c r="D18" s="34">
        <f>Allocation!R726</f>
        <v>3309174.5006529116</v>
      </c>
      <c r="E18" s="34">
        <f t="shared" si="0"/>
        <v>223076.19495904073</v>
      </c>
      <c r="F18" s="34">
        <f>Allocation!R730</f>
        <v>6627986.110083905</v>
      </c>
      <c r="G18" s="35">
        <f t="shared" si="1"/>
        <v>3.3656708275180254E-2</v>
      </c>
      <c r="H18" s="17"/>
    </row>
    <row r="19" spans="1:16" hidden="1">
      <c r="A19" s="30" t="s">
        <v>1258</v>
      </c>
      <c r="B19" s="11"/>
      <c r="C19" s="4">
        <f>Allocation!S710</f>
        <v>19001293.165839769</v>
      </c>
      <c r="D19" s="4">
        <f>Allocation!S726</f>
        <v>14385757.787136581</v>
      </c>
      <c r="E19" s="34">
        <f t="shared" si="0"/>
        <v>4615535.3787031882</v>
      </c>
      <c r="F19" s="4">
        <f>Allocation!S730</f>
        <v>74530960.099954456</v>
      </c>
      <c r="G19" s="17">
        <f t="shared" si="1"/>
        <v>6.1927759584919244E-2</v>
      </c>
      <c r="H19" s="17"/>
    </row>
    <row r="20" spans="1:16" hidden="1">
      <c r="A20" s="30" t="s">
        <v>1259</v>
      </c>
      <c r="B20" s="11"/>
      <c r="C20" s="4">
        <f>Allocation!T710</f>
        <v>224349.85278163722</v>
      </c>
      <c r="D20" s="4">
        <f>Allocation!T726</f>
        <v>190354.64012644804</v>
      </c>
      <c r="E20" s="34">
        <f t="shared" si="0"/>
        <v>33995.212655189185</v>
      </c>
      <c r="F20" s="4">
        <f>Allocation!T730</f>
        <v>189910.70882540554</v>
      </c>
      <c r="G20" s="17">
        <f t="shared" si="1"/>
        <v>0.17900629651402489</v>
      </c>
      <c r="H20" s="17"/>
    </row>
    <row r="21" spans="1:16" hidden="1">
      <c r="A21" s="39" t="s">
        <v>1260</v>
      </c>
      <c r="B21" s="38"/>
      <c r="C21" s="31">
        <f>Allocation!U710</f>
        <v>283616.36022445967</v>
      </c>
      <c r="D21" s="31">
        <f>Allocation!U726</f>
        <v>241592.12335459213</v>
      </c>
      <c r="E21" s="31">
        <f t="shared" si="0"/>
        <v>42024.236869867542</v>
      </c>
      <c r="F21" s="31">
        <f>Allocation!U730</f>
        <v>400232.22249015223</v>
      </c>
      <c r="G21" s="32">
        <f t="shared" si="1"/>
        <v>0.10499963398349706</v>
      </c>
      <c r="H21" s="17"/>
    </row>
    <row r="22" spans="1:16" hidden="1">
      <c r="C22" s="4">
        <f>SUM(C10:C21)</f>
        <v>1011850151.5847813</v>
      </c>
      <c r="D22" s="3">
        <f>SUM(D10:D21)</f>
        <v>893594975.79339969</v>
      </c>
      <c r="E22" s="3">
        <f>SUM(E10:E21)</f>
        <v>118255175.79138145</v>
      </c>
      <c r="F22" s="3">
        <f>SUM(F10:F21)</f>
        <v>2359450897.7100205</v>
      </c>
      <c r="G22" s="17">
        <f t="shared" si="1"/>
        <v>5.0119786729257529E-2</v>
      </c>
    </row>
    <row r="23" spans="1:16" hidden="1">
      <c r="B23" s="11"/>
      <c r="C23" s="166"/>
      <c r="D23" s="166"/>
      <c r="E23" s="33"/>
      <c r="F23" s="34"/>
      <c r="G23" s="35"/>
    </row>
    <row r="24" spans="1:16" ht="18.75">
      <c r="A24" s="25" t="s">
        <v>617</v>
      </c>
      <c r="B24" s="11"/>
      <c r="F24" s="288" t="s">
        <v>1318</v>
      </c>
      <c r="G24" s="288"/>
    </row>
    <row r="25" spans="1:16">
      <c r="A25" s="5" t="s">
        <v>1256</v>
      </c>
    </row>
    <row r="29" spans="1:16">
      <c r="A29" s="12"/>
      <c r="B29" s="11"/>
      <c r="D29" s="13" t="s">
        <v>167</v>
      </c>
      <c r="E29" s="13" t="s">
        <v>169</v>
      </c>
      <c r="F29" s="27"/>
      <c r="G29" s="1"/>
      <c r="I29" s="202"/>
      <c r="J29" s="203"/>
      <c r="K29" s="7"/>
      <c r="P29" s="7"/>
    </row>
    <row r="30" spans="1:16" ht="15.75" thickBot="1">
      <c r="A30" s="23"/>
      <c r="B30" s="24"/>
      <c r="C30" s="26" t="s">
        <v>1129</v>
      </c>
      <c r="D30" s="26" t="s">
        <v>168</v>
      </c>
      <c r="E30" s="26" t="s">
        <v>1128</v>
      </c>
      <c r="F30" s="28" t="s">
        <v>965</v>
      </c>
      <c r="G30" s="26" t="s">
        <v>170</v>
      </c>
      <c r="I30" s="204"/>
      <c r="J30" s="203"/>
      <c r="K30" s="7"/>
      <c r="P30" s="7"/>
    </row>
    <row r="31" spans="1:16">
      <c r="A31" s="12"/>
      <c r="B31" s="11"/>
      <c r="I31" s="205"/>
      <c r="J31" s="203"/>
      <c r="K31" s="7"/>
      <c r="P31" s="7"/>
    </row>
    <row r="32" spans="1:16">
      <c r="A32" s="152" t="str">
        <f>A10</f>
        <v>Residential Rate RS</v>
      </c>
      <c r="B32" s="11"/>
      <c r="C32" s="2">
        <f>Allocation!G770</f>
        <v>402998857.62156588</v>
      </c>
      <c r="D32" s="2">
        <f>Allocation!G821</f>
        <v>377993849.97013295</v>
      </c>
      <c r="E32" s="2">
        <f t="shared" ref="E32:E38" si="2">C32-D32</f>
        <v>25005007.651432931</v>
      </c>
      <c r="F32" s="2">
        <f>Allocation!G834</f>
        <v>1226288221.0077467</v>
      </c>
      <c r="G32" s="17">
        <f t="shared" ref="G32:G38" si="3">E32/F32</f>
        <v>2.0390807987117548E-2</v>
      </c>
      <c r="H32" s="17"/>
      <c r="I32" s="205"/>
      <c r="J32" s="205"/>
      <c r="K32" s="7"/>
      <c r="P32" s="7"/>
    </row>
    <row r="33" spans="1:16">
      <c r="A33" s="152" t="str">
        <f>A11</f>
        <v xml:space="preserve">General Service </v>
      </c>
      <c r="B33" s="11"/>
      <c r="C33" s="4">
        <f>Allocation!H770</f>
        <v>140932560.14339522</v>
      </c>
      <c r="D33" s="4">
        <f>Allocation!H821</f>
        <v>116921930.18156603</v>
      </c>
      <c r="E33" s="4">
        <f t="shared" si="2"/>
        <v>24010629.961829185</v>
      </c>
      <c r="F33" s="4">
        <f>Allocation!H834</f>
        <v>277706043.34476328</v>
      </c>
      <c r="G33" s="17">
        <f t="shared" si="3"/>
        <v>8.6460595789126377E-2</v>
      </c>
      <c r="H33" s="17"/>
      <c r="I33" s="205"/>
      <c r="J33" s="205"/>
      <c r="K33" s="7"/>
      <c r="P33" s="7"/>
    </row>
    <row r="34" spans="1:16">
      <c r="A34" s="252" t="s">
        <v>1317</v>
      </c>
      <c r="B34" s="253"/>
      <c r="C34" s="254">
        <f>Allocation!I770</f>
        <v>13739877.218317756</v>
      </c>
      <c r="D34" s="254">
        <f>Allocation!I821</f>
        <v>10401630.80891826</v>
      </c>
      <c r="E34" s="254">
        <f t="shared" ref="E34" si="4">C34-D34</f>
        <v>3338246.4093994964</v>
      </c>
      <c r="F34" s="254">
        <f>Allocation!I834</f>
        <v>21483029.531490404</v>
      </c>
      <c r="G34" s="255">
        <f t="shared" ref="G34" si="5">E34/F34</f>
        <v>0.15538992787335718</v>
      </c>
      <c r="H34" s="17"/>
      <c r="I34" s="205"/>
      <c r="J34" s="205"/>
      <c r="K34" s="7"/>
      <c r="P34" s="7"/>
    </row>
    <row r="35" spans="1:16">
      <c r="A35" s="152" t="str">
        <f t="shared" ref="A35:A44" si="6">A12</f>
        <v>Power Service Primary Rate PS</v>
      </c>
      <c r="C35" s="4">
        <f>Allocation!J770</f>
        <v>12135231.767098833</v>
      </c>
      <c r="D35" s="4">
        <f>Allocation!J821</f>
        <v>10606685.160078177</v>
      </c>
      <c r="E35" s="34">
        <f t="shared" si="2"/>
        <v>1528546.6070206556</v>
      </c>
      <c r="F35" s="4">
        <f>Allocation!J834</f>
        <v>21749588.744172618</v>
      </c>
      <c r="G35" s="17">
        <f t="shared" si="3"/>
        <v>7.0279333784193973E-2</v>
      </c>
      <c r="H35" s="17"/>
      <c r="I35" s="205"/>
      <c r="J35" s="205"/>
    </row>
    <row r="36" spans="1:16">
      <c r="A36" s="152" t="str">
        <f t="shared" si="6"/>
        <v>Power Service Secondary Rate PS</v>
      </c>
      <c r="C36" s="4">
        <f>Allocation!K770</f>
        <v>145621606.83970472</v>
      </c>
      <c r="D36" s="4">
        <f>Allocation!K821</f>
        <v>122096096.35693023</v>
      </c>
      <c r="E36" s="4">
        <f t="shared" si="2"/>
        <v>23525510.482774496</v>
      </c>
      <c r="F36" s="4">
        <f>Allocation!K834</f>
        <v>255041140.79102436</v>
      </c>
      <c r="G36" s="17">
        <f t="shared" si="3"/>
        <v>9.2242021855018411E-2</v>
      </c>
      <c r="H36" s="17"/>
      <c r="I36" s="205"/>
      <c r="J36" s="205"/>
    </row>
    <row r="37" spans="1:16">
      <c r="A37" s="152" t="str">
        <f t="shared" si="6"/>
        <v>TOD Rate TOD Primary</v>
      </c>
      <c r="B37" s="11"/>
      <c r="C37" s="4">
        <f>Allocation!N770</f>
        <v>123784635.30059576</v>
      </c>
      <c r="D37" s="4">
        <f>Allocation!N821</f>
        <v>111586138.39385916</v>
      </c>
      <c r="E37" s="4">
        <f t="shared" si="2"/>
        <v>12198496.906736597</v>
      </c>
      <c r="F37" s="4">
        <f>Allocation!N834</f>
        <v>226471820.06975994</v>
      </c>
      <c r="G37" s="17">
        <f t="shared" si="3"/>
        <v>5.3863199858503824E-2</v>
      </c>
      <c r="H37" s="17"/>
      <c r="I37" s="205"/>
      <c r="J37" s="205"/>
    </row>
    <row r="38" spans="1:16">
      <c r="A38" s="152" t="str">
        <f t="shared" si="6"/>
        <v>TOD Rate TOD Secondary</v>
      </c>
      <c r="B38" s="11"/>
      <c r="C38" s="4">
        <f>Allocation!O770</f>
        <v>80141606.783116475</v>
      </c>
      <c r="D38" s="4">
        <f>Allocation!O821</f>
        <v>63170212.968198717</v>
      </c>
      <c r="E38" s="4">
        <f t="shared" si="2"/>
        <v>16971393.814917758</v>
      </c>
      <c r="F38" s="4">
        <f>Allocation!O834</f>
        <v>142923704.12223688</v>
      </c>
      <c r="G38" s="17">
        <f t="shared" si="3"/>
        <v>0.11874443024792311</v>
      </c>
      <c r="H38" s="17"/>
      <c r="I38" s="205"/>
      <c r="J38" s="205"/>
    </row>
    <row r="39" spans="1:16">
      <c r="A39" s="152" t="str">
        <f t="shared" si="6"/>
        <v>Retail Transmission Service Rate RTS</v>
      </c>
      <c r="B39" s="11"/>
      <c r="C39" s="4">
        <f>Allocation!P770</f>
        <v>68365364.29093188</v>
      </c>
      <c r="D39" s="4">
        <f>Allocation!P821</f>
        <v>62906027.675131045</v>
      </c>
      <c r="E39" s="4">
        <f t="shared" ref="E39:E44" si="7">C39-D39</f>
        <v>5459336.6158008352</v>
      </c>
      <c r="F39" s="4">
        <f>Allocation!P834</f>
        <v>113082421.76710908</v>
      </c>
      <c r="G39" s="17">
        <f t="shared" ref="G39:G45" si="8">E39/F39</f>
        <v>4.8277499990619463E-2</v>
      </c>
      <c r="H39" s="17"/>
      <c r="I39" s="203"/>
      <c r="J39" s="205"/>
    </row>
    <row r="40" spans="1:16">
      <c r="A40" s="152" t="str">
        <f t="shared" si="6"/>
        <v>Special Contract #1</v>
      </c>
      <c r="B40" s="11"/>
      <c r="C40" s="4">
        <f>Allocation!Q770</f>
        <v>6758416.2798957974</v>
      </c>
      <c r="D40" s="4">
        <f>Allocation!Q821</f>
        <v>6443949.3817670904</v>
      </c>
      <c r="E40" s="4">
        <f t="shared" si="7"/>
        <v>314466.89812870696</v>
      </c>
      <c r="F40" s="4">
        <f>Allocation!Q834</f>
        <v>14438868.721853202</v>
      </c>
      <c r="G40" s="17">
        <f t="shared" si="8"/>
        <v>2.1779192275137308E-2</v>
      </c>
      <c r="H40" s="17">
        <f>(E40+E41)/(F40+F41)</f>
        <v>2.4708358023573556E-2</v>
      </c>
      <c r="I40" s="205"/>
      <c r="J40" s="205"/>
    </row>
    <row r="41" spans="1:16">
      <c r="A41" s="152" t="str">
        <f t="shared" si="6"/>
        <v>Special Contract #2</v>
      </c>
      <c r="B41" s="11"/>
      <c r="C41" s="34">
        <f>Allocation!R770</f>
        <v>3509133.7457285156</v>
      </c>
      <c r="D41" s="34">
        <f>Allocation!R821</f>
        <v>3303073.2522390699</v>
      </c>
      <c r="E41" s="34">
        <f t="shared" si="7"/>
        <v>206060.49348944565</v>
      </c>
      <c r="F41" s="34">
        <f>Allocation!R834</f>
        <v>6627986.110083905</v>
      </c>
      <c r="G41" s="35">
        <f t="shared" si="8"/>
        <v>3.1089457652293886E-2</v>
      </c>
      <c r="H41" s="17"/>
      <c r="I41" s="205"/>
      <c r="J41" s="205"/>
    </row>
    <row r="42" spans="1:16">
      <c r="A42" s="152" t="str">
        <f t="shared" si="6"/>
        <v>Lighting Rate RLS &amp; LS</v>
      </c>
      <c r="B42" s="11"/>
      <c r="C42" s="4">
        <f>Allocation!S770</f>
        <v>18711160.084831115</v>
      </c>
      <c r="D42" s="4">
        <f>Allocation!S821</f>
        <v>14230895.037504591</v>
      </c>
      <c r="E42" s="34">
        <f t="shared" si="7"/>
        <v>4480265.0473265238</v>
      </c>
      <c r="F42" s="4">
        <f>Allocation!S834</f>
        <v>74530960.099954456</v>
      </c>
      <c r="G42" s="17">
        <f t="shared" si="8"/>
        <v>6.0112804683020063E-2</v>
      </c>
      <c r="H42" s="17"/>
      <c r="I42" s="205"/>
      <c r="J42" s="205"/>
    </row>
    <row r="43" spans="1:16">
      <c r="A43" s="152" t="str">
        <f t="shared" si="6"/>
        <v>Lighting Rate LE</v>
      </c>
      <c r="B43" s="11"/>
      <c r="C43" s="4">
        <f>Allocation!T770</f>
        <v>221950.90123094519</v>
      </c>
      <c r="D43" s="4">
        <f>Allocation!T821</f>
        <v>188617.72608898327</v>
      </c>
      <c r="E43" s="34">
        <f t="shared" si="7"/>
        <v>33333.175141961925</v>
      </c>
      <c r="F43" s="4">
        <f>Allocation!T834</f>
        <v>189910.70882540554</v>
      </c>
      <c r="G43" s="17">
        <f t="shared" si="8"/>
        <v>0.17552025026986123</v>
      </c>
      <c r="H43" s="17"/>
      <c r="I43" s="205"/>
      <c r="J43" s="205"/>
    </row>
    <row r="44" spans="1:16">
      <c r="A44" s="39" t="str">
        <f t="shared" si="6"/>
        <v>Lighting Rate TLE</v>
      </c>
      <c r="B44" s="38"/>
      <c r="C44" s="31">
        <f>Allocation!U770</f>
        <v>281251.48483612668</v>
      </c>
      <c r="D44" s="31">
        <f>Allocation!U821</f>
        <v>239668.21028399718</v>
      </c>
      <c r="E44" s="31">
        <f t="shared" si="7"/>
        <v>41583.2745521295</v>
      </c>
      <c r="F44" s="31">
        <f>Allocation!U834</f>
        <v>400232.22249015223</v>
      </c>
      <c r="G44" s="32">
        <f t="shared" si="8"/>
        <v>0.10389786782635339</v>
      </c>
      <c r="H44" s="17"/>
      <c r="I44" s="205"/>
      <c r="J44" s="205"/>
    </row>
    <row r="45" spans="1:16">
      <c r="C45" s="4">
        <f>SUM(C32:C44)</f>
        <v>1017201652.4612489</v>
      </c>
      <c r="D45" s="4">
        <f>SUM(D32:D44)</f>
        <v>900088775.12269831</v>
      </c>
      <c r="E45" s="4">
        <f>SUM(E32:E44)</f>
        <v>117112877.33855072</v>
      </c>
      <c r="F45" s="4">
        <f>SUM(F32:F44)</f>
        <v>2380933927.2415109</v>
      </c>
      <c r="G45" s="17">
        <f t="shared" si="8"/>
        <v>4.9187789715036193E-2</v>
      </c>
      <c r="I45" s="205"/>
      <c r="J45" s="205"/>
    </row>
    <row r="46" spans="1:16">
      <c r="I46" s="205"/>
      <c r="J46" s="205"/>
    </row>
    <row r="48" spans="1:16" ht="18.75">
      <c r="A48" s="25" t="s">
        <v>617</v>
      </c>
      <c r="B48" s="11"/>
    </row>
    <row r="49" spans="1:16">
      <c r="A49" s="5" t="s">
        <v>1257</v>
      </c>
    </row>
    <row r="50" spans="1:16">
      <c r="A50" s="153"/>
    </row>
    <row r="53" spans="1:16">
      <c r="A53" s="12"/>
      <c r="B53" s="11"/>
      <c r="D53" s="13" t="s">
        <v>167</v>
      </c>
      <c r="E53" s="13" t="s">
        <v>169</v>
      </c>
      <c r="F53" s="27"/>
      <c r="G53" s="1"/>
      <c r="K53" s="7"/>
      <c r="P53" s="7"/>
    </row>
    <row r="54" spans="1:16" ht="15.75" thickBot="1">
      <c r="A54" s="23"/>
      <c r="B54" s="24"/>
      <c r="C54" s="26" t="s">
        <v>1129</v>
      </c>
      <c r="D54" s="26" t="s">
        <v>168</v>
      </c>
      <c r="E54" s="26" t="s">
        <v>1128</v>
      </c>
      <c r="F54" s="28" t="s">
        <v>965</v>
      </c>
      <c r="G54" s="26" t="s">
        <v>170</v>
      </c>
      <c r="K54" s="7"/>
      <c r="P54" s="7"/>
    </row>
    <row r="55" spans="1:16">
      <c r="A55" s="12"/>
      <c r="B55" s="11"/>
      <c r="K55" s="7"/>
      <c r="P55" s="7"/>
    </row>
    <row r="56" spans="1:16">
      <c r="A56" s="152" t="str">
        <f>A32</f>
        <v>Residential Rate RS</v>
      </c>
      <c r="B56" s="11"/>
      <c r="C56" s="2">
        <f>Allocation!G968</f>
        <v>402998857.62156588</v>
      </c>
      <c r="D56" s="2">
        <f>Allocation!G981</f>
        <v>377993849.97013295</v>
      </c>
      <c r="E56" s="2">
        <f t="shared" ref="E56:E62" si="9">C56-D56</f>
        <v>25005007.651432931</v>
      </c>
      <c r="F56" s="2">
        <f>Allocation!G986</f>
        <v>1226288221.0077467</v>
      </c>
      <c r="G56" s="17">
        <f t="shared" ref="G56:G62" si="10">E56/F56</f>
        <v>2.0390807987117548E-2</v>
      </c>
      <c r="H56" s="17"/>
      <c r="K56" s="7"/>
      <c r="P56" s="7"/>
    </row>
    <row r="57" spans="1:16">
      <c r="A57" s="152" t="str">
        <f>A33</f>
        <v xml:space="preserve">General Service </v>
      </c>
      <c r="B57" s="11"/>
      <c r="C57" s="4">
        <f>Allocation!H968</f>
        <v>140932560.14339522</v>
      </c>
      <c r="D57" s="4">
        <f>Allocation!H981</f>
        <v>116921930.18156603</v>
      </c>
      <c r="E57" s="4">
        <f t="shared" si="9"/>
        <v>24010629.961829185</v>
      </c>
      <c r="F57" s="4">
        <f>Allocation!H986</f>
        <v>277706043.34476328</v>
      </c>
      <c r="G57" s="17">
        <f t="shared" si="10"/>
        <v>8.6460595789126377E-2</v>
      </c>
      <c r="H57" s="17"/>
      <c r="K57" s="7"/>
      <c r="P57" s="7"/>
    </row>
    <row r="58" spans="1:16">
      <c r="A58" s="252" t="s">
        <v>1317</v>
      </c>
      <c r="B58" s="253"/>
      <c r="C58" s="4">
        <f>Allocation!I968</f>
        <v>9989877.2183177564</v>
      </c>
      <c r="D58" s="4">
        <f>Allocation!I981</f>
        <v>8952667.2964182608</v>
      </c>
      <c r="E58" s="254">
        <f t="shared" ref="E58" si="11">C58-D58</f>
        <v>1037209.9218994956</v>
      </c>
      <c r="F58" s="254">
        <f>Allocation!I986</f>
        <v>21483029.531490404</v>
      </c>
      <c r="G58" s="255">
        <f t="shared" ref="G58" si="12">E58/F58</f>
        <v>4.8280430857255273E-2</v>
      </c>
      <c r="H58" s="17"/>
      <c r="K58" s="7"/>
      <c r="P58" s="7"/>
    </row>
    <row r="59" spans="1:16">
      <c r="A59" s="152" t="str">
        <f t="shared" ref="A59:A68" si="13">A35</f>
        <v>Power Service Primary Rate PS</v>
      </c>
      <c r="C59" s="4">
        <f>Allocation!J968</f>
        <v>12135231.767098833</v>
      </c>
      <c r="D59" s="4">
        <f>Allocation!J981</f>
        <v>10606685.160078177</v>
      </c>
      <c r="E59" s="34">
        <f t="shared" si="9"/>
        <v>1528546.6070206556</v>
      </c>
      <c r="F59" s="4">
        <f>Allocation!J986</f>
        <v>21749588.744172618</v>
      </c>
      <c r="G59" s="17">
        <f t="shared" si="10"/>
        <v>7.0279333784193973E-2</v>
      </c>
      <c r="H59" s="17"/>
    </row>
    <row r="60" spans="1:16">
      <c r="A60" s="152" t="str">
        <f t="shared" si="13"/>
        <v>Power Service Secondary Rate PS</v>
      </c>
      <c r="C60" s="4">
        <f>Allocation!K968</f>
        <v>145621606.83970472</v>
      </c>
      <c r="D60" s="4">
        <f>Allocation!K981</f>
        <v>122096096.35693023</v>
      </c>
      <c r="E60" s="4">
        <f t="shared" si="9"/>
        <v>23525510.482774496</v>
      </c>
      <c r="F60" s="4">
        <f>Allocation!K986</f>
        <v>255041140.79102436</v>
      </c>
      <c r="G60" s="17">
        <f t="shared" si="10"/>
        <v>9.2242021855018411E-2</v>
      </c>
      <c r="H60" s="17"/>
    </row>
    <row r="61" spans="1:16">
      <c r="A61" s="152" t="str">
        <f t="shared" si="13"/>
        <v>TOD Rate TOD Primary</v>
      </c>
      <c r="B61" s="11"/>
      <c r="C61" s="4">
        <f>Allocation!N968</f>
        <v>123784635.30059576</v>
      </c>
      <c r="D61" s="4">
        <f>Allocation!N981</f>
        <v>111586138.39385916</v>
      </c>
      <c r="E61" s="4">
        <f t="shared" si="9"/>
        <v>12198496.906736597</v>
      </c>
      <c r="F61" s="4">
        <f>Allocation!N986</f>
        <v>226471820.06975994</v>
      </c>
      <c r="G61" s="17">
        <f t="shared" si="10"/>
        <v>5.3863199858503824E-2</v>
      </c>
      <c r="H61" s="17"/>
    </row>
    <row r="62" spans="1:16">
      <c r="A62" s="152" t="str">
        <f t="shared" si="13"/>
        <v>TOD Rate TOD Secondary</v>
      </c>
      <c r="B62" s="11"/>
      <c r="C62" s="181">
        <f>Allocation!O968</f>
        <v>80141606.783116475</v>
      </c>
      <c r="D62" s="4">
        <f>Allocation!O981</f>
        <v>63170212.968198717</v>
      </c>
      <c r="E62" s="4">
        <f t="shared" si="9"/>
        <v>16971393.814917758</v>
      </c>
      <c r="F62" s="4">
        <f>Allocation!O986</f>
        <v>142923704.12223688</v>
      </c>
      <c r="G62" s="17">
        <f t="shared" si="10"/>
        <v>0.11874443024792311</v>
      </c>
      <c r="H62" s="17"/>
    </row>
    <row r="63" spans="1:16">
      <c r="A63" s="152" t="str">
        <f t="shared" si="13"/>
        <v>Retail Transmission Service Rate RTS</v>
      </c>
      <c r="B63" s="11"/>
      <c r="C63" s="4">
        <f>Allocation!P968</f>
        <v>68365364.29093188</v>
      </c>
      <c r="D63" s="4">
        <f>Allocation!P981</f>
        <v>62906027.675131038</v>
      </c>
      <c r="E63" s="4">
        <f t="shared" ref="E63:E68" si="14">C63-D63</f>
        <v>5459336.6158008426</v>
      </c>
      <c r="F63" s="4">
        <f>Allocation!P986</f>
        <v>113082421.76710908</v>
      </c>
      <c r="G63" s="17">
        <f t="shared" ref="G63:G69" si="15">E63/F63</f>
        <v>4.8277499990619532E-2</v>
      </c>
      <c r="H63" s="17"/>
    </row>
    <row r="64" spans="1:16">
      <c r="A64" s="152" t="str">
        <f t="shared" si="13"/>
        <v>Special Contract #1</v>
      </c>
      <c r="B64" s="11"/>
      <c r="C64" s="4">
        <f>Allocation!Q968</f>
        <v>6758416.2798957974</v>
      </c>
      <c r="D64" s="4">
        <f>Allocation!Q981</f>
        <v>6443949.3817670904</v>
      </c>
      <c r="E64" s="4">
        <f t="shared" si="14"/>
        <v>314466.89812870696</v>
      </c>
      <c r="F64" s="4">
        <f>Allocation!Q986</f>
        <v>14438868.721853202</v>
      </c>
      <c r="G64" s="17">
        <f t="shared" si="15"/>
        <v>2.1779192275137308E-2</v>
      </c>
      <c r="H64" s="17">
        <f>(E64+E65)/(F64+F65)</f>
        <v>2.4708358023573556E-2</v>
      </c>
    </row>
    <row r="65" spans="1:8">
      <c r="A65" s="152" t="str">
        <f t="shared" si="13"/>
        <v>Special Contract #2</v>
      </c>
      <c r="B65" s="11"/>
      <c r="C65" s="34">
        <f>Allocation!R968</f>
        <v>3509133.7457285156</v>
      </c>
      <c r="D65" s="34">
        <f>Allocation!R981</f>
        <v>3303073.2522390699</v>
      </c>
      <c r="E65" s="34">
        <f t="shared" si="14"/>
        <v>206060.49348944565</v>
      </c>
      <c r="F65" s="34">
        <f>Allocation!R986</f>
        <v>6627986.110083905</v>
      </c>
      <c r="G65" s="35">
        <f t="shared" si="15"/>
        <v>3.1089457652293886E-2</v>
      </c>
      <c r="H65" s="17"/>
    </row>
    <row r="66" spans="1:8">
      <c r="A66" s="152" t="str">
        <f t="shared" si="13"/>
        <v>Lighting Rate RLS &amp; LS</v>
      </c>
      <c r="B66" s="11"/>
      <c r="C66" s="4">
        <f>Allocation!S968</f>
        <v>18711160.084831115</v>
      </c>
      <c r="D66" s="4">
        <f>Allocation!S981</f>
        <v>14230895.037504589</v>
      </c>
      <c r="E66" s="34">
        <f t="shared" si="14"/>
        <v>4480265.0473265257</v>
      </c>
      <c r="F66" s="4">
        <f>Allocation!S986</f>
        <v>74530960.099954456</v>
      </c>
      <c r="G66" s="17">
        <f t="shared" si="15"/>
        <v>6.0112804683020091E-2</v>
      </c>
      <c r="H66" s="17"/>
    </row>
    <row r="67" spans="1:8">
      <c r="A67" s="152" t="str">
        <f t="shared" si="13"/>
        <v>Lighting Rate LE</v>
      </c>
      <c r="B67" s="11"/>
      <c r="C67" s="4">
        <f>Allocation!T968</f>
        <v>221950.90123094519</v>
      </c>
      <c r="D67" s="4">
        <f>Allocation!T981</f>
        <v>188617.72608898327</v>
      </c>
      <c r="E67" s="34">
        <f t="shared" si="14"/>
        <v>33333.175141961925</v>
      </c>
      <c r="F67" s="4">
        <f>Allocation!T986</f>
        <v>189910.70882540554</v>
      </c>
      <c r="G67" s="17">
        <f t="shared" si="15"/>
        <v>0.17552025026986123</v>
      </c>
      <c r="H67" s="17"/>
    </row>
    <row r="68" spans="1:8">
      <c r="A68" s="152" t="str">
        <f t="shared" si="13"/>
        <v>Lighting Rate TLE</v>
      </c>
      <c r="B68" s="38"/>
      <c r="C68" s="31">
        <f>Allocation!U968</f>
        <v>281251.48483612668</v>
      </c>
      <c r="D68" s="31">
        <f>Allocation!U981</f>
        <v>239668.21028399715</v>
      </c>
      <c r="E68" s="31">
        <f t="shared" si="14"/>
        <v>41583.274552129529</v>
      </c>
      <c r="F68" s="31">
        <f>Allocation!U986</f>
        <v>400232.22249015223</v>
      </c>
      <c r="G68" s="32">
        <f t="shared" si="15"/>
        <v>0.10389786782635346</v>
      </c>
      <c r="H68" s="17"/>
    </row>
    <row r="69" spans="1:8">
      <c r="C69" s="4">
        <f>SUM(C56:C68)</f>
        <v>1013451652.4612489</v>
      </c>
      <c r="D69" s="4">
        <f>SUM(D56:D68)</f>
        <v>898639811.61019826</v>
      </c>
      <c r="E69" s="4">
        <f>SUM(E56:E68)</f>
        <v>114811840.85105072</v>
      </c>
      <c r="F69" s="4">
        <f>SUM(F56:F68)</f>
        <v>2380933927.2415109</v>
      </c>
      <c r="G69" s="17">
        <f t="shared" si="15"/>
        <v>4.8221346899814554E-2</v>
      </c>
    </row>
    <row r="72" spans="1:8">
      <c r="A72" s="154"/>
    </row>
    <row r="73" spans="1:8">
      <c r="A73" s="154"/>
    </row>
    <row r="74" spans="1:8">
      <c r="A74" s="154"/>
    </row>
    <row r="75" spans="1:8">
      <c r="A75" s="154"/>
    </row>
    <row r="76" spans="1:8">
      <c r="A76" s="154"/>
    </row>
    <row r="77" spans="1:8">
      <c r="A77" s="154"/>
    </row>
    <row r="78" spans="1:8">
      <c r="A78" s="152"/>
    </row>
    <row r="79" spans="1:8">
      <c r="A79" s="152"/>
    </row>
    <row r="80" spans="1:8">
      <c r="A80" s="154"/>
    </row>
    <row r="81" spans="1:1">
      <c r="A81" s="154"/>
    </row>
    <row r="82" spans="1:1">
      <c r="A82" s="152"/>
    </row>
    <row r="83" spans="1:1">
      <c r="A83" s="18"/>
    </row>
  </sheetData>
  <mergeCells count="3">
    <mergeCell ref="H2:K2"/>
    <mergeCell ref="M2:P2"/>
    <mergeCell ref="F24:G24"/>
  </mergeCells>
  <phoneticPr fontId="0" type="noConversion"/>
  <conditionalFormatting sqref="H32:H44 H10:H21 H56:H68">
    <cfRule type="cellIs" dxfId="3" priority="16" stopIfTrue="1" operator="lessThan">
      <formula>0</formula>
    </cfRule>
    <cfRule type="cellIs" dxfId="2" priority="17" stopIfTrue="1" operator="greaterThan">
      <formula>0</formula>
    </cfRule>
    <cfRule type="cellIs" dxfId="1" priority="18" stopIfTrue="1" operator="lessThan">
      <formula>0</formula>
    </cfRule>
    <cfRule type="cellIs" dxfId="0" priority="19" stopIfTrue="1" operator="greaterThan">
      <formula>0</formula>
    </cfRule>
  </conditionalFormatting>
  <printOptions horizontalCentered="1" verticalCentered="1"/>
  <pageMargins left="0.75" right="0.75" top="1" bottom="1" header="0.5" footer="0.5"/>
  <pageSetup scale="71" orientation="landscape" r:id="rId1"/>
  <headerFooter alignWithMargins="0"/>
  <rowBreaks count="1" manualBreakCount="1">
    <brk id="4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8"/>
  <sheetViews>
    <sheetView zoomScale="75" zoomScaleNormal="75" workbookViewId="0">
      <pane xSplit="1" topLeftCell="B1" activePane="topRight" state="frozen"/>
      <selection activeCell="F767" sqref="F767"/>
      <selection pane="topRight" activeCell="M14" sqref="M14"/>
    </sheetView>
  </sheetViews>
  <sheetFormatPr defaultColWidth="9.140625" defaultRowHeight="15"/>
  <cols>
    <col min="1" max="1" width="49.85546875" style="110" bestFit="1" customWidth="1"/>
    <col min="2" max="2" width="17.42578125" style="6" bestFit="1" customWidth="1"/>
    <col min="3" max="3" width="19.42578125" style="110" customWidth="1"/>
    <col min="4" max="4" width="19.42578125" style="256" customWidth="1"/>
    <col min="5" max="5" width="3.42578125" style="110" customWidth="1"/>
    <col min="6" max="6" width="19.140625" style="256" customWidth="1"/>
    <col min="7" max="7" width="17.5703125" style="110" customWidth="1"/>
    <col min="8" max="8" width="13" style="110" hidden="1" customWidth="1"/>
    <col min="9" max="9" width="15.7109375" style="110" hidden="1" customWidth="1"/>
    <col min="10" max="10" width="13.28515625" style="110" hidden="1" customWidth="1"/>
    <col min="11" max="11" width="16.5703125" style="110" customWidth="1"/>
    <col min="12" max="14" width="22.7109375" style="110" customWidth="1"/>
    <col min="15" max="15" width="18.42578125" style="110" bestFit="1" customWidth="1"/>
    <col min="16" max="16" width="16.140625" style="110" bestFit="1" customWidth="1"/>
    <col min="17" max="17" width="14.28515625" style="110" bestFit="1" customWidth="1"/>
    <col min="18" max="21" width="12" style="110" bestFit="1" customWidth="1"/>
    <col min="22" max="22" width="9.140625" style="110"/>
    <col min="23" max="23" width="11.85546875" style="110" bestFit="1" customWidth="1"/>
    <col min="24" max="16384" width="9.140625" style="110"/>
  </cols>
  <sheetData>
    <row r="1" spans="1:24">
      <c r="A1" s="5" t="s">
        <v>617</v>
      </c>
      <c r="B1" s="5"/>
    </row>
    <row r="2" spans="1:24" ht="15" customHeight="1">
      <c r="A2" s="6" t="s">
        <v>706</v>
      </c>
      <c r="E2" s="249"/>
    </row>
    <row r="3" spans="1:24">
      <c r="E3" s="249"/>
    </row>
    <row r="4" spans="1:24">
      <c r="A4" s="111"/>
      <c r="B4" s="8" t="s">
        <v>1268</v>
      </c>
      <c r="C4" s="37"/>
      <c r="D4" s="257"/>
      <c r="E4" s="249"/>
      <c r="F4" s="273"/>
      <c r="G4" s="8" t="s">
        <v>176</v>
      </c>
      <c r="H4" s="8"/>
      <c r="I4" s="8" t="s">
        <v>1243</v>
      </c>
      <c r="J4" s="8" t="s">
        <v>1244</v>
      </c>
      <c r="K4" s="8" t="s">
        <v>176</v>
      </c>
      <c r="L4" s="10"/>
      <c r="M4" s="10"/>
      <c r="N4" s="10"/>
      <c r="O4" s="10"/>
      <c r="P4" s="111"/>
      <c r="Q4" s="111"/>
      <c r="R4" s="111"/>
      <c r="U4" s="111"/>
    </row>
    <row r="5" spans="1:24">
      <c r="A5" s="111"/>
      <c r="B5" s="8" t="s">
        <v>871</v>
      </c>
      <c r="C5" s="8"/>
      <c r="D5" s="258" t="s">
        <v>922</v>
      </c>
      <c r="E5" s="36"/>
      <c r="F5" s="274" t="s">
        <v>630</v>
      </c>
      <c r="G5" s="8" t="s">
        <v>166</v>
      </c>
      <c r="H5" s="8" t="s">
        <v>183</v>
      </c>
      <c r="I5" s="8" t="s">
        <v>1241</v>
      </c>
      <c r="J5" s="8" t="s">
        <v>1242</v>
      </c>
      <c r="K5" s="8" t="s">
        <v>179</v>
      </c>
      <c r="L5" s="10"/>
      <c r="M5" s="10"/>
      <c r="N5" s="10"/>
      <c r="O5" s="10"/>
      <c r="P5" s="111"/>
      <c r="Q5" s="111"/>
      <c r="R5" s="111"/>
      <c r="U5" s="111"/>
      <c r="V5" s="111"/>
      <c r="W5" s="111"/>
      <c r="X5" s="111"/>
    </row>
    <row r="6" spans="1:24" ht="15.75" thickBot="1">
      <c r="A6" s="112"/>
      <c r="B6" s="175">
        <v>43281</v>
      </c>
      <c r="C6" s="176" t="s">
        <v>141</v>
      </c>
      <c r="D6" s="259" t="s">
        <v>1129</v>
      </c>
      <c r="E6" s="245"/>
      <c r="F6" s="275" t="s">
        <v>631</v>
      </c>
      <c r="G6" s="165" t="s">
        <v>929</v>
      </c>
      <c r="H6" s="165" t="s">
        <v>929</v>
      </c>
      <c r="I6" s="165" t="s">
        <v>929</v>
      </c>
      <c r="J6" s="165" t="s">
        <v>929</v>
      </c>
      <c r="K6" s="165" t="s">
        <v>180</v>
      </c>
      <c r="L6" s="10"/>
      <c r="M6" s="10"/>
      <c r="N6" s="10"/>
      <c r="O6" s="10"/>
      <c r="R6" s="113"/>
    </row>
    <row r="7" spans="1:24" s="119" customFormat="1">
      <c r="A7" s="118"/>
      <c r="B7" s="226"/>
      <c r="C7" s="173"/>
      <c r="D7" s="260"/>
      <c r="E7" s="173"/>
      <c r="F7" s="260"/>
      <c r="G7" s="173"/>
      <c r="H7" s="173"/>
      <c r="J7" s="173"/>
      <c r="L7" s="227"/>
      <c r="M7" s="227"/>
      <c r="N7" s="227"/>
      <c r="O7" s="227"/>
      <c r="P7" s="173"/>
      <c r="Q7" s="173"/>
      <c r="R7" s="174"/>
    </row>
    <row r="8" spans="1:24" s="119" customFormat="1">
      <c r="A8" s="63" t="s">
        <v>1225</v>
      </c>
      <c r="B8" s="228">
        <f>(4368714+596)/12</f>
        <v>364109.16666666669</v>
      </c>
      <c r="C8" s="228">
        <f>4179523067+503093+62671</f>
        <v>4180088831</v>
      </c>
      <c r="D8" s="261">
        <f>379152166+47907</f>
        <v>379200073</v>
      </c>
      <c r="E8" s="229"/>
      <c r="F8" s="276">
        <f>D8+E8</f>
        <v>379200073</v>
      </c>
      <c r="G8" s="228">
        <v>1559289.3204656634</v>
      </c>
      <c r="H8" s="228">
        <f>ROUND(C8/8760,2)</f>
        <v>477179.09</v>
      </c>
      <c r="I8" s="230">
        <v>798297.34339007991</v>
      </c>
      <c r="J8" s="230">
        <v>1069021.6735769615</v>
      </c>
      <c r="K8" s="228">
        <v>3273931.5009418679</v>
      </c>
      <c r="L8" s="122"/>
      <c r="M8" s="122"/>
      <c r="N8" s="231"/>
      <c r="O8" s="231"/>
      <c r="P8" s="232"/>
      <c r="Q8" s="173"/>
      <c r="R8" s="232"/>
    </row>
    <row r="9" spans="1:24" s="119" customFormat="1">
      <c r="A9" s="118"/>
      <c r="B9" s="228"/>
      <c r="C9" s="228"/>
      <c r="D9" s="262"/>
      <c r="E9" s="233"/>
      <c r="F9" s="262"/>
      <c r="G9" s="228"/>
      <c r="H9" s="228"/>
      <c r="I9" s="234"/>
      <c r="J9" s="234"/>
      <c r="K9" s="228"/>
      <c r="L9" s="122"/>
      <c r="M9" s="122"/>
      <c r="N9" s="231"/>
      <c r="O9" s="231"/>
      <c r="P9" s="173"/>
      <c r="Q9" s="173"/>
      <c r="R9" s="235"/>
      <c r="V9" s="236"/>
      <c r="X9" s="236"/>
    </row>
    <row r="10" spans="1:24" s="119" customFormat="1">
      <c r="A10" s="63" t="s">
        <v>1297</v>
      </c>
      <c r="B10" s="228">
        <f>(344482+198362)/12</f>
        <v>45237</v>
      </c>
      <c r="C10" s="228">
        <f>415089458+943289763</f>
        <v>1358379221</v>
      </c>
      <c r="D10" s="263">
        <v>135825835</v>
      </c>
      <c r="E10" s="229"/>
      <c r="F10" s="276">
        <f>D10+E10</f>
        <v>135825835</v>
      </c>
      <c r="G10" s="228">
        <v>448837.09044295392</v>
      </c>
      <c r="H10" s="228">
        <f>ROUND(C10/8760,2)</f>
        <v>155066.12</v>
      </c>
      <c r="I10" s="230">
        <v>261220.81239762629</v>
      </c>
      <c r="J10" s="230">
        <v>386317.95454455458</v>
      </c>
      <c r="K10" s="228">
        <v>599114.69817621191</v>
      </c>
      <c r="L10" s="122"/>
      <c r="M10" s="122"/>
      <c r="N10" s="237"/>
      <c r="O10" s="237"/>
      <c r="Q10" s="173"/>
      <c r="R10" s="173"/>
    </row>
    <row r="11" spans="1:24" s="119" customFormat="1">
      <c r="A11" s="63"/>
      <c r="B11" s="228"/>
      <c r="C11" s="228"/>
      <c r="D11" s="263"/>
      <c r="E11" s="229"/>
      <c r="F11" s="276"/>
      <c r="G11" s="228"/>
      <c r="H11" s="228"/>
      <c r="I11" s="230"/>
      <c r="J11" s="230"/>
      <c r="K11" s="228"/>
      <c r="L11" s="122"/>
      <c r="M11" s="122"/>
      <c r="N11" s="237"/>
      <c r="O11" s="237"/>
      <c r="Q11" s="173"/>
      <c r="R11" s="173"/>
    </row>
    <row r="12" spans="1:24" s="119" customFormat="1">
      <c r="A12" s="63" t="s">
        <v>1317</v>
      </c>
      <c r="B12" s="228">
        <v>121</v>
      </c>
      <c r="C12" s="228">
        <v>127937053</v>
      </c>
      <c r="D12" s="263"/>
      <c r="E12" s="229"/>
      <c r="F12" s="276">
        <v>13204868</v>
      </c>
      <c r="G12" s="228">
        <v>46364</v>
      </c>
      <c r="H12" s="228"/>
      <c r="I12" s="230"/>
      <c r="J12" s="230"/>
      <c r="K12" s="228">
        <v>50358</v>
      </c>
      <c r="L12" s="122"/>
      <c r="M12" s="122"/>
      <c r="N12" s="237"/>
      <c r="O12" s="237"/>
      <c r="Q12" s="173"/>
      <c r="R12" s="173"/>
    </row>
    <row r="13" spans="1:24" s="119" customFormat="1">
      <c r="B13" s="228"/>
      <c r="C13" s="228"/>
      <c r="D13" s="264"/>
      <c r="E13" s="228"/>
      <c r="F13" s="264"/>
      <c r="G13" s="228"/>
      <c r="H13" s="228"/>
      <c r="I13" s="234"/>
      <c r="J13" s="234"/>
      <c r="K13" s="228"/>
      <c r="L13" s="122"/>
      <c r="M13" s="122"/>
      <c r="N13" s="122"/>
      <c r="O13" s="122"/>
      <c r="P13" s="173"/>
      <c r="Q13" s="173"/>
      <c r="R13" s="235"/>
      <c r="V13" s="236"/>
      <c r="X13" s="236"/>
    </row>
    <row r="14" spans="1:24" s="119" customFormat="1">
      <c r="A14" s="63" t="s">
        <v>1178</v>
      </c>
      <c r="B14" s="228">
        <f>864/12</f>
        <v>72</v>
      </c>
      <c r="C14" s="228">
        <v>165297553</v>
      </c>
      <c r="D14" s="263">
        <v>11517853</v>
      </c>
      <c r="E14" s="229"/>
      <c r="F14" s="276">
        <f>D14+E14</f>
        <v>11517853</v>
      </c>
      <c r="G14" s="228">
        <v>39879.56851315892</v>
      </c>
      <c r="H14" s="228">
        <f>ROUND(C14/8760,2)</f>
        <v>18869.580000000002</v>
      </c>
      <c r="I14" s="230">
        <v>20313.600974413446</v>
      </c>
      <c r="J14" s="230">
        <v>31860.342849534132</v>
      </c>
      <c r="K14" s="228">
        <v>57207.580171997855</v>
      </c>
      <c r="L14" s="122"/>
      <c r="M14" s="122"/>
      <c r="N14" s="238"/>
      <c r="O14" s="238"/>
      <c r="P14" s="232"/>
      <c r="Q14" s="232"/>
      <c r="R14" s="232"/>
    </row>
    <row r="15" spans="1:24" s="119" customFormat="1">
      <c r="A15" s="118"/>
      <c r="B15" s="228"/>
      <c r="C15" s="228"/>
      <c r="D15" s="264"/>
      <c r="E15" s="228"/>
      <c r="F15" s="264"/>
      <c r="G15" s="234"/>
      <c r="H15" s="234"/>
      <c r="I15" s="234"/>
      <c r="J15" s="234"/>
      <c r="K15" s="230"/>
      <c r="L15" s="237"/>
      <c r="M15" s="237"/>
      <c r="N15" s="237"/>
      <c r="O15" s="237"/>
    </row>
    <row r="16" spans="1:24" s="119" customFormat="1">
      <c r="A16" s="63" t="s">
        <v>1179</v>
      </c>
      <c r="B16" s="228">
        <f>33890/12-117</f>
        <v>2707.1666666666665</v>
      </c>
      <c r="C16" s="228">
        <f>1874492273-122503014</f>
        <v>1751989259</v>
      </c>
      <c r="D16" s="265">
        <f>151571212-12672473</f>
        <v>138898739</v>
      </c>
      <c r="E16" s="229"/>
      <c r="F16" s="276">
        <f>D16+E16</f>
        <v>138898739</v>
      </c>
      <c r="G16" s="228">
        <f>462866.52612677-44661</f>
        <v>418205.52612677001</v>
      </c>
      <c r="H16" s="228">
        <f>ROUND(C16/8760,2)</f>
        <v>199998.77</v>
      </c>
      <c r="I16" s="230">
        <v>273342.71120103268</v>
      </c>
      <c r="J16" s="230">
        <v>449716.42236431479</v>
      </c>
      <c r="K16" s="228">
        <f>527644.557800383-48508</f>
        <v>479136.55780038296</v>
      </c>
      <c r="L16" s="122">
        <v>117</v>
      </c>
      <c r="M16" s="122">
        <f>L16*5</f>
        <v>585</v>
      </c>
      <c r="N16" s="237"/>
      <c r="O16" s="237"/>
      <c r="R16" s="173"/>
    </row>
    <row r="17" spans="1:24" s="119" customFormat="1">
      <c r="A17" s="118"/>
      <c r="B17" s="228"/>
      <c r="C17" s="228"/>
      <c r="D17" s="264"/>
      <c r="E17" s="228"/>
      <c r="F17" s="264"/>
      <c r="G17" s="234"/>
      <c r="H17" s="234"/>
      <c r="I17" s="234"/>
      <c r="J17" s="234"/>
      <c r="K17" s="230"/>
      <c r="L17" s="122"/>
      <c r="M17" s="122"/>
      <c r="N17" s="122"/>
      <c r="O17" s="122"/>
      <c r="P17" s="173"/>
      <c r="Q17" s="173"/>
      <c r="R17" s="174"/>
    </row>
    <row r="18" spans="1:24" s="119" customFormat="1">
      <c r="A18" s="63" t="s">
        <v>1298</v>
      </c>
      <c r="B18" s="228">
        <f>1266/12</f>
        <v>105.5</v>
      </c>
      <c r="C18" s="122">
        <v>1848687110</v>
      </c>
      <c r="D18" s="263">
        <v>116918595</v>
      </c>
      <c r="E18" s="229"/>
      <c r="F18" s="276">
        <f>D18+E18</f>
        <v>116918595</v>
      </c>
      <c r="G18" s="228">
        <v>421067.29567910882</v>
      </c>
      <c r="H18" s="228">
        <f>ROUND(C18/8760,2)</f>
        <v>211037.34</v>
      </c>
      <c r="I18" s="230">
        <v>217675.10580639745</v>
      </c>
      <c r="J18" s="230">
        <v>340132.15690513782</v>
      </c>
      <c r="K18" s="228">
        <v>573708.40465400543</v>
      </c>
      <c r="L18" s="122"/>
      <c r="M18" s="122"/>
      <c r="N18" s="238"/>
      <c r="O18" s="238"/>
      <c r="P18" s="232"/>
      <c r="Q18" s="232"/>
      <c r="R18" s="232"/>
    </row>
    <row r="19" spans="1:24" s="119" customFormat="1">
      <c r="A19" s="118"/>
      <c r="B19" s="228"/>
      <c r="C19" s="228"/>
      <c r="D19" s="264"/>
      <c r="E19" s="228"/>
      <c r="F19" s="264"/>
      <c r="G19" s="228"/>
      <c r="H19" s="239"/>
      <c r="I19" s="234"/>
      <c r="J19" s="234"/>
      <c r="K19" s="230"/>
      <c r="L19" s="122"/>
      <c r="M19" s="122"/>
      <c r="N19" s="122"/>
      <c r="O19" s="122"/>
      <c r="P19" s="173"/>
      <c r="Q19" s="173"/>
      <c r="R19" s="174"/>
    </row>
    <row r="20" spans="1:24" s="119" customFormat="1">
      <c r="A20" s="63" t="s">
        <v>1270</v>
      </c>
      <c r="B20" s="228">
        <f>3312/12-4</f>
        <v>272</v>
      </c>
      <c r="C20" s="228">
        <f>795801135-5434039</f>
        <v>790367096</v>
      </c>
      <c r="D20" s="264">
        <f>77629237-532395</f>
        <v>77096842</v>
      </c>
      <c r="E20" s="229"/>
      <c r="F20" s="276">
        <f>D20+E20</f>
        <v>77096842</v>
      </c>
      <c r="G20" s="228">
        <f>250007.661461666-1703</f>
        <v>248304.66146166599</v>
      </c>
      <c r="H20" s="228">
        <f>ROUND(C20/8760,2)</f>
        <v>90224.55</v>
      </c>
      <c r="I20" s="230">
        <v>145975.99411615593</v>
      </c>
      <c r="J20" s="230">
        <v>229731.99023415305</v>
      </c>
      <c r="K20" s="230">
        <f>289975.209559202-1850</f>
        <v>288125.20955920202</v>
      </c>
      <c r="L20" s="122">
        <v>4</v>
      </c>
      <c r="M20" s="122">
        <f>L20*25</f>
        <v>100</v>
      </c>
      <c r="N20" s="122"/>
      <c r="O20" s="122"/>
      <c r="P20" s="173"/>
      <c r="Q20" s="173"/>
      <c r="R20" s="174"/>
    </row>
    <row r="21" spans="1:24" s="119" customFormat="1">
      <c r="A21" s="118"/>
      <c r="B21" s="228"/>
      <c r="C21" s="228"/>
      <c r="D21" s="264"/>
      <c r="E21" s="228"/>
      <c r="F21" s="264"/>
      <c r="G21" s="228"/>
      <c r="H21" s="239"/>
      <c r="I21" s="234"/>
      <c r="J21" s="234"/>
      <c r="K21" s="230"/>
      <c r="L21" s="122"/>
      <c r="M21" s="122"/>
      <c r="N21" s="122"/>
      <c r="O21" s="122"/>
      <c r="P21" s="173"/>
      <c r="Q21" s="173"/>
      <c r="R21" s="174"/>
    </row>
    <row r="22" spans="1:24" s="119" customFormat="1">
      <c r="A22" s="63" t="s">
        <v>1180</v>
      </c>
      <c r="B22" s="228">
        <f>156/12</f>
        <v>13</v>
      </c>
      <c r="C22" s="122">
        <v>1147609709</v>
      </c>
      <c r="D22" s="266">
        <v>64284636</v>
      </c>
      <c r="E22" s="229"/>
      <c r="F22" s="276">
        <f>D22+E22</f>
        <v>64284636</v>
      </c>
      <c r="G22" s="122">
        <v>258962.35245895264</v>
      </c>
      <c r="H22" s="228">
        <f>ROUND(C22/8760,2)</f>
        <v>131005.67</v>
      </c>
      <c r="I22" s="240">
        <v>130198.7316881914</v>
      </c>
      <c r="J22" s="240">
        <v>196715.93398402378</v>
      </c>
      <c r="K22" s="240">
        <v>346382.42473849928</v>
      </c>
      <c r="L22" s="122"/>
      <c r="M22" s="122"/>
      <c r="N22" s="238"/>
      <c r="O22" s="238"/>
      <c r="P22" s="232"/>
      <c r="Q22" s="232"/>
      <c r="R22" s="232"/>
    </row>
    <row r="23" spans="1:24" s="119" customFormat="1">
      <c r="B23" s="228"/>
      <c r="C23" s="228"/>
      <c r="D23" s="264"/>
      <c r="E23" s="228"/>
      <c r="F23" s="264"/>
      <c r="G23" s="228"/>
      <c r="H23" s="228"/>
      <c r="I23" s="228"/>
      <c r="J23" s="228"/>
      <c r="K23" s="228"/>
      <c r="L23" s="122"/>
      <c r="M23" s="122">
        <f>SUM(M12:M22)</f>
        <v>685</v>
      </c>
      <c r="N23" s="122"/>
      <c r="O23" s="122"/>
      <c r="P23" s="173"/>
      <c r="Q23" s="173"/>
      <c r="R23" s="235"/>
      <c r="V23" s="236"/>
      <c r="X23" s="236"/>
    </row>
    <row r="24" spans="1:24" s="119" customFormat="1">
      <c r="A24" s="63" t="s">
        <v>1292</v>
      </c>
      <c r="B24" s="228">
        <f>12/12</f>
        <v>1</v>
      </c>
      <c r="C24" s="228">
        <v>109874900</v>
      </c>
      <c r="D24" s="264">
        <v>6341748</v>
      </c>
      <c r="E24" s="229"/>
      <c r="F24" s="276">
        <f>D24+E24</f>
        <v>6341748</v>
      </c>
      <c r="G24" s="228">
        <v>26104.545320274483</v>
      </c>
      <c r="H24" s="228">
        <f>ROUND(C24/8760,2)</f>
        <v>12542.8</v>
      </c>
      <c r="I24" s="240">
        <v>15032.269312683648</v>
      </c>
      <c r="J24" s="240">
        <v>21240.770184933692</v>
      </c>
      <c r="K24" s="240">
        <v>41567.060227169168</v>
      </c>
      <c r="L24" s="122"/>
      <c r="M24" s="122"/>
      <c r="N24" s="122"/>
      <c r="O24" s="122"/>
      <c r="P24" s="173"/>
      <c r="Q24" s="173"/>
      <c r="R24" s="235"/>
      <c r="V24" s="236"/>
      <c r="X24" s="236"/>
    </row>
    <row r="25" spans="1:24" s="119" customFormat="1">
      <c r="B25" s="228"/>
      <c r="C25" s="228"/>
      <c r="D25" s="264"/>
      <c r="E25" s="228"/>
      <c r="F25" s="264"/>
      <c r="G25" s="228"/>
      <c r="H25" s="228"/>
      <c r="I25" s="228"/>
      <c r="J25" s="228"/>
      <c r="K25" s="228"/>
      <c r="L25" s="122"/>
      <c r="M25" s="122"/>
      <c r="N25" s="122"/>
      <c r="O25" s="122"/>
      <c r="P25" s="173"/>
      <c r="Q25" s="173"/>
      <c r="R25" s="235"/>
      <c r="V25" s="236"/>
      <c r="X25" s="236"/>
    </row>
    <row r="26" spans="1:24" s="119" customFormat="1">
      <c r="A26" s="63" t="s">
        <v>1299</v>
      </c>
      <c r="B26" s="228">
        <f>12/12</f>
        <v>1</v>
      </c>
      <c r="C26" s="228">
        <v>58046500</v>
      </c>
      <c r="D26" s="264">
        <v>3292762</v>
      </c>
      <c r="E26" s="229"/>
      <c r="F26" s="276">
        <f>D26+E26</f>
        <v>3292762</v>
      </c>
      <c r="G26" s="228">
        <v>13663.49459080668</v>
      </c>
      <c r="H26" s="228">
        <f>ROUND(C26/8760,2)</f>
        <v>6626.31</v>
      </c>
      <c r="I26" s="240">
        <v>5713.8239668660899</v>
      </c>
      <c r="J26" s="240">
        <v>8598.4009708705998</v>
      </c>
      <c r="K26" s="228">
        <v>20438.395438494859</v>
      </c>
      <c r="L26" s="122"/>
      <c r="M26" s="122"/>
      <c r="N26" s="122"/>
      <c r="O26" s="122"/>
      <c r="P26" s="173"/>
      <c r="Q26" s="173"/>
      <c r="R26" s="235"/>
      <c r="V26" s="236"/>
      <c r="X26" s="236"/>
    </row>
    <row r="27" spans="1:24" s="119" customFormat="1">
      <c r="B27" s="228"/>
      <c r="C27" s="228"/>
      <c r="D27" s="264"/>
      <c r="E27" s="228"/>
      <c r="F27" s="264"/>
      <c r="G27" s="228"/>
      <c r="H27" s="228"/>
      <c r="I27" s="228"/>
      <c r="J27" s="228"/>
      <c r="K27" s="228"/>
      <c r="L27" s="122"/>
      <c r="M27" s="122"/>
      <c r="N27" s="122"/>
      <c r="O27" s="122"/>
      <c r="P27" s="173"/>
      <c r="Q27" s="173"/>
      <c r="R27" s="235"/>
      <c r="V27" s="236"/>
      <c r="X27" s="236"/>
    </row>
    <row r="28" spans="1:24" s="119" customFormat="1">
      <c r="A28" s="63" t="s">
        <v>1239</v>
      </c>
      <c r="B28" s="228">
        <f>1036824/12</f>
        <v>86402</v>
      </c>
      <c r="C28" s="228">
        <v>101770582.1238485</v>
      </c>
      <c r="D28" s="264">
        <v>18141167.300000001</v>
      </c>
      <c r="E28" s="229"/>
      <c r="F28" s="276">
        <f>D28+E28</f>
        <v>18141167.300000001</v>
      </c>
      <c r="G28" s="228">
        <f>K28</f>
        <v>26916.48368426325</v>
      </c>
      <c r="H28" s="228">
        <f>ROUND(C28/8760,2)</f>
        <v>11617.65</v>
      </c>
      <c r="I28" s="240">
        <v>0</v>
      </c>
      <c r="J28" s="240">
        <v>0</v>
      </c>
      <c r="K28" s="228">
        <v>26916.48368426325</v>
      </c>
      <c r="L28" s="122"/>
      <c r="M28" s="122"/>
      <c r="N28" s="122"/>
      <c r="O28" s="122"/>
      <c r="P28" s="173"/>
      <c r="Q28" s="173"/>
      <c r="R28" s="235"/>
      <c r="V28" s="236"/>
      <c r="X28" s="236"/>
    </row>
    <row r="29" spans="1:24" s="119" customFormat="1">
      <c r="B29" s="228"/>
      <c r="C29" s="228"/>
      <c r="D29" s="265"/>
      <c r="E29" s="190"/>
      <c r="F29" s="264"/>
      <c r="G29" s="228"/>
      <c r="H29" s="228"/>
      <c r="I29" s="228"/>
      <c r="J29" s="228"/>
      <c r="K29" s="228"/>
      <c r="L29" s="122"/>
      <c r="M29" s="122"/>
      <c r="N29" s="122"/>
      <c r="O29" s="122"/>
      <c r="P29" s="173"/>
      <c r="Q29" s="173"/>
      <c r="R29" s="235"/>
      <c r="V29" s="236"/>
      <c r="X29" s="236"/>
    </row>
    <row r="30" spans="1:24" s="119" customFormat="1">
      <c r="A30" s="63" t="s">
        <v>1272</v>
      </c>
      <c r="B30" s="228">
        <f>1980/12</f>
        <v>165</v>
      </c>
      <c r="C30" s="228">
        <v>3317374</v>
      </c>
      <c r="D30" s="264">
        <v>210819</v>
      </c>
      <c r="E30" s="229"/>
      <c r="F30" s="276">
        <f>D30+E30</f>
        <v>210819</v>
      </c>
      <c r="G30" s="228">
        <f>K30</f>
        <v>860.86684661971549</v>
      </c>
      <c r="H30" s="228">
        <f>ROUND(C30/8760,2)</f>
        <v>378.7</v>
      </c>
      <c r="I30" s="240">
        <v>0</v>
      </c>
      <c r="J30" s="240">
        <v>0</v>
      </c>
      <c r="K30" s="228">
        <v>860.86684661971549</v>
      </c>
      <c r="L30" s="122"/>
      <c r="M30" s="122"/>
      <c r="N30" s="122"/>
      <c r="O30" s="122"/>
      <c r="P30" s="173"/>
      <c r="Q30" s="173"/>
      <c r="R30" s="235"/>
      <c r="V30" s="236"/>
      <c r="X30" s="236"/>
    </row>
    <row r="31" spans="1:24" s="119" customFormat="1">
      <c r="B31" s="228"/>
      <c r="C31" s="228"/>
      <c r="D31" s="264"/>
      <c r="E31" s="228"/>
      <c r="F31" s="264"/>
      <c r="G31" s="228"/>
      <c r="H31" s="228"/>
      <c r="I31" s="228"/>
      <c r="J31" s="228"/>
      <c r="K31" s="228"/>
      <c r="L31" s="122"/>
      <c r="M31" s="122"/>
      <c r="N31" s="122"/>
      <c r="O31" s="122"/>
      <c r="P31" s="173"/>
      <c r="Q31" s="173"/>
      <c r="R31" s="235"/>
      <c r="V31" s="236"/>
      <c r="X31" s="236"/>
    </row>
    <row r="32" spans="1:24" s="119" customFormat="1">
      <c r="A32" s="241" t="s">
        <v>1271</v>
      </c>
      <c r="B32" s="242">
        <f>10860/12</f>
        <v>905</v>
      </c>
      <c r="C32" s="242">
        <v>3108713</v>
      </c>
      <c r="D32" s="267">
        <v>270128</v>
      </c>
      <c r="E32" s="246"/>
      <c r="F32" s="277">
        <f>D32+E32</f>
        <v>270128</v>
      </c>
      <c r="G32" s="228">
        <f>K32</f>
        <v>392.15358273782084</v>
      </c>
      <c r="H32" s="242">
        <f>ROUND(C32/8760,2)</f>
        <v>354.88</v>
      </c>
      <c r="I32" s="243">
        <v>386.34235936798433</v>
      </c>
      <c r="J32" s="243">
        <v>385.45737635222895</v>
      </c>
      <c r="K32" s="242">
        <v>392.15358273782084</v>
      </c>
      <c r="L32" s="122"/>
      <c r="M32" s="122"/>
      <c r="N32" s="122"/>
      <c r="O32" s="122"/>
      <c r="P32" s="173"/>
      <c r="Q32" s="173"/>
      <c r="R32" s="235"/>
      <c r="V32" s="236"/>
      <c r="X32" s="236"/>
    </row>
    <row r="33" spans="1:24" s="119" customFormat="1">
      <c r="A33" s="63" t="s">
        <v>922</v>
      </c>
      <c r="B33" s="228">
        <f>SUM(B8:B32)</f>
        <v>500110.83333333337</v>
      </c>
      <c r="C33" s="228">
        <f t="shared" ref="C33:K33" si="0">SUM(C8:C32)</f>
        <v>11646473901.123848</v>
      </c>
      <c r="D33" s="268">
        <f>SUM(D8:D32)</f>
        <v>951999197.29999995</v>
      </c>
      <c r="E33" s="233">
        <f>SUM(E8:E32)</f>
        <v>0</v>
      </c>
      <c r="F33" s="262">
        <f>SUM(F8:F32)</f>
        <v>965204065.29999995</v>
      </c>
      <c r="G33" s="244">
        <f t="shared" si="0"/>
        <v>3508847.3591729747</v>
      </c>
      <c r="H33" s="228">
        <f t="shared" si="0"/>
        <v>1314901.4599999997</v>
      </c>
      <c r="I33" s="228">
        <f t="shared" si="0"/>
        <v>1868156.7352128148</v>
      </c>
      <c r="J33" s="228">
        <f>SUM(J8:J32)</f>
        <v>2733721.1029908364</v>
      </c>
      <c r="K33" s="228">
        <f t="shared" si="0"/>
        <v>5758139.3358214526</v>
      </c>
      <c r="L33" s="122"/>
      <c r="M33" s="122"/>
      <c r="N33" s="122"/>
      <c r="O33" s="122"/>
      <c r="P33" s="173"/>
      <c r="Q33" s="173"/>
      <c r="R33" s="235"/>
      <c r="V33" s="236"/>
      <c r="X33" s="236"/>
    </row>
    <row r="34" spans="1:24">
      <c r="A34" s="43"/>
      <c r="B34" s="191"/>
      <c r="C34" s="173"/>
      <c r="D34" s="269"/>
      <c r="E34" s="121"/>
      <c r="F34" s="278"/>
      <c r="G34" s="173"/>
      <c r="H34" s="192"/>
      <c r="I34" s="173"/>
      <c r="J34" s="193"/>
      <c r="K34" s="173"/>
      <c r="L34" s="116"/>
      <c r="M34" s="116"/>
      <c r="N34" s="116"/>
      <c r="O34" s="116"/>
      <c r="P34" s="116"/>
      <c r="Q34" s="116"/>
      <c r="R34" s="116"/>
    </row>
    <row r="35" spans="1:24">
      <c r="A35" s="111"/>
      <c r="B35" s="194"/>
      <c r="C35" s="194"/>
      <c r="D35" s="265"/>
      <c r="E35" s="190"/>
      <c r="F35" s="265"/>
      <c r="G35" s="194"/>
      <c r="H35" s="194"/>
      <c r="I35" s="194"/>
      <c r="J35" s="194"/>
      <c r="K35" s="194"/>
      <c r="L35" s="81"/>
      <c r="M35" s="81"/>
      <c r="N35" s="81"/>
      <c r="O35" s="81"/>
      <c r="P35" s="81"/>
      <c r="Q35" s="81"/>
      <c r="R35" s="81"/>
    </row>
    <row r="36" spans="1:24">
      <c r="A36" s="111"/>
      <c r="B36" s="194"/>
      <c r="C36" s="194"/>
      <c r="D36" s="265"/>
      <c r="E36" s="190"/>
      <c r="F36" s="279"/>
      <c r="G36" s="194"/>
      <c r="H36" s="194"/>
      <c r="I36" s="194"/>
      <c r="J36" s="194"/>
      <c r="K36" s="194"/>
      <c r="L36" s="81"/>
      <c r="M36" s="81"/>
      <c r="N36" s="81"/>
    </row>
    <row r="37" spans="1:24" ht="17.25">
      <c r="C37" s="113"/>
      <c r="D37" s="270"/>
      <c r="E37" s="113"/>
      <c r="F37" s="270"/>
      <c r="G37" s="113"/>
      <c r="H37" s="113"/>
      <c r="I37" s="113"/>
      <c r="J37" s="113"/>
      <c r="K37" s="16"/>
      <c r="L37" s="113"/>
      <c r="M37" s="113"/>
      <c r="N37" s="113"/>
      <c r="O37" s="113"/>
      <c r="P37" s="113"/>
      <c r="Q37" s="113"/>
      <c r="R37" s="113"/>
    </row>
    <row r="38" spans="1:24">
      <c r="C38" s="113"/>
      <c r="D38" s="270"/>
      <c r="E38" s="113"/>
      <c r="F38" s="270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</row>
    <row r="39" spans="1:24">
      <c r="C39" s="113"/>
      <c r="D39" s="270"/>
      <c r="E39" s="113"/>
      <c r="F39" s="270"/>
      <c r="G39" s="113"/>
      <c r="H39" s="113"/>
      <c r="I39" s="113"/>
      <c r="J39" s="113"/>
      <c r="K39" s="113"/>
      <c r="L39" s="113"/>
      <c r="M39" s="113"/>
      <c r="N39" s="113"/>
      <c r="O39" s="113"/>
      <c r="R39" s="114"/>
    </row>
    <row r="40" spans="1:24">
      <c r="C40" s="113"/>
      <c r="D40" s="270"/>
      <c r="E40" s="113"/>
      <c r="F40" s="270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4"/>
    </row>
    <row r="41" spans="1:24">
      <c r="C41" s="113"/>
      <c r="D41" s="270"/>
      <c r="E41" s="113"/>
      <c r="F41" s="270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4"/>
    </row>
    <row r="42" spans="1:24">
      <c r="C42" s="116"/>
      <c r="D42" s="271"/>
      <c r="E42" s="116"/>
      <c r="F42" s="271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V42" s="117"/>
      <c r="X42" s="117"/>
    </row>
    <row r="43" spans="1:24">
      <c r="C43" s="113"/>
      <c r="D43" s="270"/>
      <c r="E43" s="113"/>
      <c r="F43" s="270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</row>
    <row r="44" spans="1:24">
      <c r="C44" s="113"/>
      <c r="D44" s="270"/>
      <c r="E44" s="113"/>
      <c r="F44" s="270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</row>
    <row r="45" spans="1:24">
      <c r="C45" s="113"/>
      <c r="D45" s="270"/>
      <c r="E45" s="113"/>
      <c r="F45" s="270"/>
      <c r="G45" s="113"/>
      <c r="H45" s="113"/>
      <c r="I45" s="113"/>
      <c r="J45" s="113"/>
      <c r="K45" s="113"/>
      <c r="L45" s="113"/>
      <c r="M45" s="113"/>
      <c r="N45" s="113"/>
      <c r="O45" s="113"/>
      <c r="R45" s="114"/>
    </row>
    <row r="46" spans="1:24">
      <c r="C46" s="113"/>
      <c r="D46" s="270"/>
      <c r="E46" s="113"/>
      <c r="F46" s="270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4"/>
    </row>
    <row r="47" spans="1:24">
      <c r="C47" s="113"/>
      <c r="D47" s="270"/>
      <c r="E47" s="113"/>
      <c r="F47" s="270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4"/>
    </row>
    <row r="48" spans="1:24">
      <c r="C48" s="116"/>
      <c r="D48" s="271"/>
      <c r="E48" s="116"/>
      <c r="F48" s="271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V48" s="117"/>
      <c r="X48" s="117"/>
    </row>
    <row r="49" spans="3:24">
      <c r="C49" s="113"/>
      <c r="D49" s="270"/>
      <c r="E49" s="113"/>
      <c r="F49" s="270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</row>
    <row r="50" spans="3:24">
      <c r="C50" s="113"/>
      <c r="D50" s="270"/>
      <c r="E50" s="113"/>
      <c r="F50" s="270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</row>
    <row r="51" spans="3:24">
      <c r="C51" s="113"/>
      <c r="D51" s="270"/>
      <c r="E51" s="113"/>
      <c r="F51" s="270"/>
      <c r="G51" s="113"/>
      <c r="H51" s="113"/>
      <c r="I51" s="113"/>
      <c r="J51" s="113"/>
      <c r="K51" s="113"/>
      <c r="L51" s="113"/>
      <c r="M51" s="113"/>
      <c r="N51" s="113"/>
      <c r="O51" s="113"/>
      <c r="R51" s="114"/>
    </row>
    <row r="52" spans="3:24">
      <c r="C52" s="113"/>
      <c r="D52" s="270"/>
      <c r="E52" s="113"/>
      <c r="F52" s="270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R52" s="114"/>
    </row>
    <row r="53" spans="3:24">
      <c r="C53" s="113"/>
      <c r="D53" s="270"/>
      <c r="E53" s="113"/>
      <c r="F53" s="270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4"/>
    </row>
    <row r="54" spans="3:24">
      <c r="C54" s="116"/>
      <c r="D54" s="271"/>
      <c r="E54" s="116"/>
      <c r="F54" s="271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V54" s="117"/>
      <c r="X54" s="117"/>
    </row>
    <row r="55" spans="3:24">
      <c r="C55" s="113"/>
      <c r="D55" s="270"/>
      <c r="E55" s="113"/>
      <c r="F55" s="270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</row>
    <row r="56" spans="3:24">
      <c r="C56" s="113"/>
      <c r="D56" s="270"/>
      <c r="E56" s="113"/>
      <c r="F56" s="270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</row>
    <row r="57" spans="3:24">
      <c r="C57" s="113"/>
      <c r="D57" s="270"/>
      <c r="E57" s="113"/>
      <c r="F57" s="270"/>
      <c r="G57" s="113"/>
      <c r="H57" s="113"/>
      <c r="I57" s="113"/>
      <c r="J57" s="113"/>
      <c r="K57" s="113"/>
      <c r="L57" s="113"/>
      <c r="M57" s="113"/>
      <c r="N57" s="113"/>
      <c r="O57" s="113"/>
      <c r="R57" s="114"/>
    </row>
    <row r="58" spans="3:24">
      <c r="C58" s="113"/>
      <c r="D58" s="270"/>
      <c r="E58" s="113"/>
      <c r="F58" s="270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4"/>
    </row>
    <row r="59" spans="3:24">
      <c r="C59" s="123"/>
      <c r="D59" s="270"/>
      <c r="E59" s="123"/>
      <c r="F59" s="270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14"/>
      <c r="U59" s="124"/>
    </row>
    <row r="60" spans="3:24">
      <c r="C60" s="116"/>
      <c r="D60" s="271"/>
      <c r="E60" s="116"/>
      <c r="F60" s="271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V60" s="117"/>
      <c r="X60" s="117"/>
    </row>
    <row r="61" spans="3:24">
      <c r="C61" s="113"/>
      <c r="D61" s="270"/>
      <c r="E61" s="113"/>
      <c r="F61" s="270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U61" s="125"/>
    </row>
    <row r="62" spans="3:24">
      <c r="C62" s="113"/>
      <c r="D62" s="270"/>
      <c r="E62" s="113"/>
      <c r="F62" s="270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</row>
    <row r="63" spans="3:24">
      <c r="C63" s="113"/>
      <c r="D63" s="270"/>
      <c r="E63" s="113"/>
      <c r="F63" s="270"/>
      <c r="G63" s="113"/>
      <c r="H63" s="113"/>
      <c r="I63" s="113"/>
      <c r="J63" s="113"/>
      <c r="K63" s="113"/>
      <c r="L63" s="113"/>
      <c r="M63" s="113"/>
      <c r="N63" s="113"/>
      <c r="O63" s="113"/>
      <c r="R63" s="114"/>
    </row>
    <row r="64" spans="3:24">
      <c r="C64" s="113"/>
      <c r="D64" s="270"/>
      <c r="E64" s="113"/>
      <c r="F64" s="270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4"/>
    </row>
    <row r="65" spans="3:24">
      <c r="C65" s="113"/>
      <c r="D65" s="270"/>
      <c r="E65" s="113"/>
      <c r="F65" s="270"/>
      <c r="G65" s="113"/>
      <c r="H65" s="113"/>
      <c r="I65" s="113"/>
      <c r="J65" s="113"/>
      <c r="K65" s="113"/>
      <c r="L65" s="113"/>
      <c r="M65" s="113"/>
      <c r="N65" s="123"/>
      <c r="O65" s="113"/>
      <c r="R65" s="114"/>
      <c r="U65" s="124"/>
    </row>
    <row r="66" spans="3:24">
      <c r="C66" s="116"/>
      <c r="D66" s="271"/>
      <c r="E66" s="116"/>
      <c r="F66" s="271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V66" s="117"/>
      <c r="X66" s="117"/>
    </row>
    <row r="67" spans="3:24">
      <c r="C67" s="113"/>
      <c r="D67" s="270"/>
      <c r="E67" s="113"/>
      <c r="F67" s="270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U67" s="125"/>
    </row>
    <row r="68" spans="3:24">
      <c r="C68" s="113"/>
      <c r="D68" s="270"/>
      <c r="E68" s="113"/>
      <c r="F68" s="270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</row>
    <row r="69" spans="3:24">
      <c r="C69" s="113"/>
      <c r="D69" s="270"/>
      <c r="E69" s="113"/>
      <c r="F69" s="270"/>
      <c r="G69" s="113"/>
      <c r="H69" s="113"/>
      <c r="I69" s="113"/>
      <c r="J69" s="113"/>
      <c r="K69" s="113"/>
      <c r="L69" s="113"/>
      <c r="M69" s="113"/>
      <c r="N69" s="113"/>
      <c r="O69" s="113"/>
      <c r="R69" s="114"/>
    </row>
    <row r="70" spans="3:24">
      <c r="C70" s="113"/>
      <c r="D70" s="270"/>
      <c r="E70" s="113"/>
      <c r="F70" s="270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4"/>
    </row>
    <row r="71" spans="3:24">
      <c r="C71" s="123"/>
      <c r="D71" s="270"/>
      <c r="E71" s="123"/>
      <c r="F71" s="270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14"/>
      <c r="U71" s="124"/>
    </row>
    <row r="72" spans="3:24">
      <c r="C72" s="123"/>
      <c r="D72" s="271"/>
      <c r="E72" s="116"/>
      <c r="F72" s="271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V72" s="117"/>
      <c r="X72" s="117"/>
    </row>
    <row r="73" spans="3:24">
      <c r="C73" s="113"/>
      <c r="D73" s="270"/>
      <c r="E73" s="113"/>
      <c r="F73" s="270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U73" s="125"/>
    </row>
    <row r="74" spans="3:24">
      <c r="C74" s="113"/>
      <c r="D74" s="270"/>
      <c r="E74" s="113"/>
      <c r="F74" s="270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U74" s="125"/>
    </row>
    <row r="75" spans="3:24">
      <c r="C75" s="113"/>
      <c r="D75" s="270"/>
      <c r="E75" s="113"/>
      <c r="F75" s="270"/>
      <c r="G75" s="113"/>
      <c r="H75" s="113"/>
      <c r="I75" s="113"/>
      <c r="J75" s="113"/>
      <c r="K75" s="113"/>
      <c r="L75" s="113"/>
      <c r="M75" s="113"/>
      <c r="N75" s="113"/>
      <c r="O75" s="113"/>
      <c r="R75" s="114"/>
    </row>
    <row r="76" spans="3:24">
      <c r="C76" s="113"/>
      <c r="D76" s="270"/>
      <c r="E76" s="113"/>
      <c r="F76" s="270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23"/>
      <c r="R76" s="114"/>
    </row>
    <row r="77" spans="3:24">
      <c r="C77" s="113"/>
      <c r="D77" s="270"/>
      <c r="E77" s="113"/>
      <c r="F77" s="270"/>
      <c r="G77" s="113"/>
      <c r="H77" s="113"/>
      <c r="I77" s="113"/>
      <c r="J77" s="113"/>
      <c r="K77" s="113"/>
      <c r="L77" s="113"/>
      <c r="M77" s="113"/>
      <c r="N77" s="123"/>
      <c r="O77" s="113"/>
      <c r="P77" s="113"/>
      <c r="Q77" s="113"/>
      <c r="R77" s="114"/>
    </row>
    <row r="78" spans="3:24">
      <c r="C78" s="116"/>
      <c r="D78" s="271"/>
      <c r="E78" s="116"/>
      <c r="F78" s="271"/>
      <c r="G78" s="116"/>
      <c r="H78" s="116"/>
      <c r="I78" s="116"/>
      <c r="J78" s="116"/>
      <c r="K78" s="116"/>
      <c r="L78" s="116"/>
      <c r="M78" s="113"/>
      <c r="N78" s="116"/>
      <c r="O78" s="116"/>
      <c r="P78" s="116"/>
      <c r="Q78" s="116"/>
      <c r="R78" s="116"/>
      <c r="V78" s="117"/>
      <c r="X78" s="117"/>
    </row>
    <row r="79" spans="3:24">
      <c r="C79" s="113"/>
      <c r="D79" s="270"/>
      <c r="E79" s="113"/>
      <c r="F79" s="270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</row>
    <row r="80" spans="3:24">
      <c r="C80" s="113"/>
      <c r="D80" s="270"/>
      <c r="E80" s="113"/>
      <c r="F80" s="270"/>
      <c r="G80" s="113"/>
      <c r="H80" s="113"/>
      <c r="I80" s="113"/>
      <c r="J80" s="113"/>
      <c r="K80" s="113"/>
      <c r="L80" s="113"/>
      <c r="M80" s="113"/>
      <c r="N80" s="123"/>
      <c r="O80" s="113"/>
      <c r="R80" s="114"/>
    </row>
    <row r="81" spans="3:24">
      <c r="C81" s="113"/>
      <c r="D81" s="270"/>
      <c r="E81" s="113"/>
      <c r="F81" s="270"/>
      <c r="G81" s="113"/>
      <c r="H81" s="113"/>
      <c r="I81" s="113"/>
      <c r="J81" s="113"/>
      <c r="K81" s="113"/>
      <c r="L81" s="113"/>
      <c r="M81" s="113"/>
      <c r="N81" s="113"/>
      <c r="O81" s="113"/>
      <c r="R81" s="114"/>
    </row>
    <row r="82" spans="3:24">
      <c r="C82" s="113"/>
      <c r="D82" s="270"/>
      <c r="E82" s="113"/>
      <c r="F82" s="270"/>
      <c r="G82" s="113"/>
      <c r="H82" s="113"/>
      <c r="I82" s="113"/>
      <c r="J82" s="113"/>
      <c r="K82" s="113"/>
      <c r="L82" s="113"/>
      <c r="M82" s="113"/>
      <c r="N82" s="123"/>
      <c r="O82" s="113"/>
      <c r="P82" s="113"/>
      <c r="Q82" s="113"/>
      <c r="R82" s="114"/>
    </row>
    <row r="83" spans="3:24">
      <c r="C83" s="113"/>
      <c r="D83" s="270"/>
      <c r="E83" s="113"/>
      <c r="F83" s="270"/>
      <c r="G83" s="113"/>
      <c r="H83" s="113"/>
      <c r="I83" s="113"/>
      <c r="J83" s="113"/>
      <c r="K83" s="113"/>
      <c r="L83" s="113"/>
      <c r="M83" s="113"/>
      <c r="N83" s="123"/>
      <c r="O83" s="113"/>
      <c r="R83" s="114"/>
    </row>
    <row r="84" spans="3:24">
      <c r="C84" s="116"/>
      <c r="D84" s="271"/>
      <c r="E84" s="116"/>
      <c r="F84" s="271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</row>
    <row r="85" spans="3:24">
      <c r="C85" s="113"/>
      <c r="D85" s="270"/>
      <c r="E85" s="113"/>
      <c r="F85" s="270"/>
      <c r="G85" s="113"/>
      <c r="H85" s="113"/>
      <c r="I85" s="113"/>
      <c r="J85" s="113"/>
      <c r="K85" s="113"/>
      <c r="L85" s="113"/>
      <c r="M85" s="113"/>
      <c r="N85" s="123"/>
    </row>
    <row r="86" spans="3:24">
      <c r="C86" s="113"/>
      <c r="D86" s="270"/>
      <c r="E86" s="113"/>
      <c r="F86" s="270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4"/>
      <c r="V86" s="117"/>
      <c r="X86" s="117"/>
    </row>
    <row r="87" spans="3:24">
      <c r="C87" s="113"/>
      <c r="D87" s="270"/>
      <c r="E87" s="113"/>
      <c r="F87" s="270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4"/>
    </row>
    <row r="88" spans="3:24">
      <c r="C88" s="113"/>
      <c r="D88" s="270"/>
      <c r="E88" s="113"/>
      <c r="F88" s="270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X88" s="117"/>
    </row>
    <row r="89" spans="3:24">
      <c r="C89" s="116"/>
      <c r="D89" s="271"/>
      <c r="E89" s="116"/>
      <c r="F89" s="271"/>
      <c r="G89" s="116"/>
      <c r="H89" s="116"/>
      <c r="I89" s="116"/>
      <c r="J89" s="116"/>
      <c r="K89" s="116"/>
      <c r="L89" s="116"/>
      <c r="M89" s="116"/>
      <c r="N89" s="116"/>
      <c r="O89" s="115"/>
      <c r="P89" s="115"/>
      <c r="Q89" s="115"/>
      <c r="R89" s="115"/>
    </row>
    <row r="90" spans="3:24">
      <c r="C90" s="116"/>
      <c r="D90" s="271"/>
      <c r="E90" s="116"/>
      <c r="F90" s="271"/>
      <c r="G90" s="116"/>
      <c r="H90" s="116"/>
      <c r="I90" s="116"/>
      <c r="J90" s="116"/>
      <c r="K90" s="116"/>
      <c r="L90" s="116"/>
      <c r="M90" s="116"/>
      <c r="N90" s="116"/>
      <c r="O90" s="115"/>
      <c r="P90" s="115"/>
      <c r="Q90" s="115"/>
      <c r="R90" s="115"/>
    </row>
    <row r="91" spans="3:24">
      <c r="C91" s="116"/>
      <c r="D91" s="271"/>
      <c r="E91" s="116"/>
      <c r="F91" s="271"/>
      <c r="G91" s="116"/>
      <c r="H91" s="116"/>
      <c r="I91" s="116"/>
      <c r="J91" s="116"/>
      <c r="K91" s="116"/>
      <c r="L91" s="116"/>
      <c r="M91" s="116"/>
      <c r="N91" s="116"/>
      <c r="O91" s="115"/>
      <c r="P91" s="115"/>
      <c r="Q91" s="115"/>
      <c r="R91" s="115"/>
    </row>
    <row r="92" spans="3:24">
      <c r="C92" s="116"/>
      <c r="D92" s="271"/>
      <c r="E92" s="116"/>
      <c r="F92" s="271"/>
      <c r="G92" s="116"/>
      <c r="H92" s="116"/>
      <c r="I92" s="116"/>
      <c r="J92" s="116"/>
      <c r="K92" s="116"/>
      <c r="L92" s="116"/>
      <c r="M92" s="116"/>
      <c r="N92" s="116"/>
      <c r="O92" s="115"/>
      <c r="P92" s="115"/>
      <c r="Q92" s="115"/>
      <c r="R92" s="115"/>
    </row>
    <row r="93" spans="3:24">
      <c r="C93" s="113"/>
      <c r="D93" s="271"/>
      <c r="E93" s="120"/>
      <c r="F93" s="271"/>
      <c r="G93" s="120"/>
      <c r="H93" s="120"/>
      <c r="I93" s="120"/>
      <c r="J93" s="113"/>
      <c r="K93" s="123"/>
      <c r="L93" s="120"/>
      <c r="M93" s="123"/>
      <c r="N93" s="120"/>
      <c r="O93" s="120"/>
      <c r="P93" s="120"/>
      <c r="Q93" s="120"/>
    </row>
    <row r="94" spans="3:24">
      <c r="C94" s="113"/>
      <c r="D94" s="271"/>
      <c r="E94" s="120"/>
      <c r="F94" s="271"/>
      <c r="G94" s="120"/>
      <c r="H94" s="120"/>
      <c r="I94" s="120"/>
      <c r="J94" s="113"/>
      <c r="K94" s="123"/>
      <c r="L94" s="120"/>
      <c r="M94" s="123"/>
      <c r="N94" s="120"/>
      <c r="O94" s="120"/>
      <c r="P94" s="120"/>
      <c r="Q94" s="120"/>
    </row>
    <row r="95" spans="3:24">
      <c r="C95" s="113"/>
      <c r="D95" s="271"/>
      <c r="E95" s="120"/>
      <c r="F95" s="271"/>
      <c r="G95" s="120"/>
      <c r="H95" s="120"/>
      <c r="I95" s="120"/>
      <c r="J95" s="113"/>
      <c r="K95" s="123"/>
      <c r="L95" s="120"/>
      <c r="M95" s="123"/>
      <c r="N95" s="120"/>
      <c r="O95" s="120"/>
      <c r="P95" s="120"/>
      <c r="Q95" s="120"/>
    </row>
    <row r="96" spans="3:24" ht="17.25">
      <c r="C96" s="16"/>
      <c r="D96" s="271"/>
      <c r="E96" s="120"/>
      <c r="F96" s="271"/>
      <c r="G96" s="120"/>
      <c r="H96" s="120"/>
      <c r="I96" s="120"/>
      <c r="J96" s="16"/>
      <c r="K96" s="82"/>
      <c r="L96" s="120"/>
      <c r="M96" s="123"/>
      <c r="N96" s="15"/>
      <c r="O96" s="15"/>
      <c r="P96" s="15"/>
      <c r="Q96" s="15"/>
    </row>
    <row r="97" spans="3:17">
      <c r="C97" s="113"/>
      <c r="D97" s="271"/>
      <c r="E97" s="120"/>
      <c r="F97" s="271"/>
      <c r="G97" s="120"/>
      <c r="H97" s="120"/>
      <c r="I97" s="120"/>
      <c r="J97" s="113"/>
      <c r="K97" s="123"/>
      <c r="L97" s="120"/>
      <c r="M97" s="123"/>
      <c r="N97" s="120"/>
      <c r="O97" s="120"/>
      <c r="P97" s="120"/>
      <c r="Q97" s="120"/>
    </row>
    <row r="98" spans="3:17" ht="17.25">
      <c r="C98" s="16"/>
      <c r="D98" s="272"/>
      <c r="E98" s="15"/>
      <c r="F98" s="280"/>
      <c r="G98" s="15"/>
      <c r="H98" s="15"/>
      <c r="I98" s="15"/>
      <c r="J98" s="113"/>
      <c r="K98" s="123"/>
      <c r="L98" s="15"/>
      <c r="M98" s="82"/>
      <c r="N98" s="15"/>
      <c r="O98" s="15"/>
      <c r="P98" s="15"/>
      <c r="Q98" s="15"/>
    </row>
    <row r="99" spans="3:17">
      <c r="C99" s="113"/>
      <c r="D99" s="271"/>
      <c r="E99" s="120"/>
      <c r="F99" s="271"/>
      <c r="G99" s="120"/>
      <c r="H99" s="120"/>
      <c r="I99" s="120"/>
      <c r="J99" s="113"/>
      <c r="K99" s="123"/>
      <c r="L99" s="120"/>
      <c r="M99" s="123"/>
      <c r="N99" s="120"/>
      <c r="O99" s="120"/>
      <c r="P99" s="120"/>
      <c r="Q99" s="120"/>
    </row>
    <row r="100" spans="3:17" ht="17.25">
      <c r="C100" s="83"/>
      <c r="D100" s="272"/>
      <c r="E100" s="15"/>
      <c r="F100" s="280"/>
      <c r="G100" s="15"/>
      <c r="H100" s="15"/>
      <c r="I100" s="15"/>
      <c r="J100" s="113"/>
      <c r="K100" s="123"/>
      <c r="L100" s="15"/>
      <c r="M100" s="84"/>
    </row>
    <row r="101" spans="3:17">
      <c r="C101" s="113"/>
      <c r="D101" s="271"/>
      <c r="E101" s="120"/>
      <c r="F101" s="271"/>
      <c r="G101" s="120"/>
      <c r="H101" s="120"/>
      <c r="I101" s="120"/>
      <c r="J101" s="113"/>
      <c r="K101" s="123"/>
      <c r="L101" s="120"/>
      <c r="M101" s="123"/>
    </row>
    <row r="102" spans="3:17">
      <c r="C102" s="113"/>
      <c r="J102" s="113"/>
      <c r="K102" s="123"/>
      <c r="M102" s="123"/>
    </row>
    <row r="103" spans="3:17">
      <c r="C103" s="113"/>
      <c r="J103" s="113"/>
      <c r="K103" s="123"/>
      <c r="M103" s="123"/>
    </row>
    <row r="104" spans="3:17">
      <c r="C104" s="113"/>
      <c r="J104" s="113"/>
      <c r="K104" s="123"/>
      <c r="M104" s="123"/>
    </row>
    <row r="105" spans="3:17">
      <c r="C105" s="113"/>
      <c r="J105" s="113"/>
      <c r="K105" s="123"/>
      <c r="M105" s="123"/>
      <c r="N105" s="120"/>
      <c r="O105" s="120"/>
      <c r="P105" s="120"/>
      <c r="Q105" s="126"/>
    </row>
    <row r="106" spans="3:17">
      <c r="C106" s="113"/>
      <c r="J106" s="113"/>
      <c r="K106" s="123"/>
      <c r="M106" s="123"/>
      <c r="N106" s="120"/>
      <c r="O106" s="120"/>
      <c r="P106" s="120"/>
      <c r="Q106" s="126"/>
    </row>
    <row r="107" spans="3:17" ht="17.25">
      <c r="C107" s="16"/>
      <c r="D107" s="271"/>
      <c r="E107" s="120"/>
      <c r="F107" s="271"/>
      <c r="G107" s="120"/>
      <c r="H107" s="120"/>
      <c r="I107" s="120"/>
      <c r="J107" s="16"/>
      <c r="K107" s="82"/>
      <c r="L107" s="120"/>
      <c r="M107" s="123"/>
      <c r="N107" s="120"/>
      <c r="O107" s="120"/>
      <c r="P107" s="120"/>
      <c r="Q107" s="126"/>
    </row>
    <row r="108" spans="3:17">
      <c r="C108" s="113"/>
      <c r="D108" s="271"/>
      <c r="E108" s="120"/>
      <c r="F108" s="271"/>
      <c r="G108" s="120"/>
      <c r="H108" s="120"/>
      <c r="I108" s="120"/>
      <c r="J108" s="113"/>
      <c r="K108" s="123"/>
      <c r="L108" s="120"/>
      <c r="M108" s="123"/>
      <c r="N108" s="120"/>
      <c r="O108" s="120"/>
      <c r="P108" s="120"/>
      <c r="Q108" s="126"/>
    </row>
    <row r="109" spans="3:17">
      <c r="C109" s="113"/>
      <c r="D109" s="271"/>
      <c r="E109" s="120"/>
      <c r="F109" s="271"/>
      <c r="G109" s="120"/>
      <c r="H109" s="120"/>
      <c r="I109" s="120"/>
      <c r="J109" s="113"/>
      <c r="K109" s="123"/>
      <c r="L109" s="120"/>
      <c r="M109" s="123"/>
      <c r="N109" s="120"/>
      <c r="O109" s="120"/>
      <c r="P109" s="120"/>
      <c r="Q109" s="126"/>
    </row>
    <row r="110" spans="3:17">
      <c r="C110" s="113"/>
      <c r="D110" s="271"/>
      <c r="E110" s="120"/>
      <c r="F110" s="271"/>
      <c r="G110" s="120"/>
      <c r="H110" s="120"/>
      <c r="I110" s="120"/>
      <c r="J110" s="113"/>
      <c r="K110" s="123"/>
      <c r="L110" s="120"/>
      <c r="M110" s="123"/>
      <c r="N110" s="120"/>
      <c r="O110" s="120"/>
      <c r="P110" s="120"/>
      <c r="Q110" s="126"/>
    </row>
    <row r="111" spans="3:17" ht="17.25">
      <c r="C111" s="113"/>
      <c r="D111" s="271"/>
      <c r="E111" s="120"/>
      <c r="F111" s="271"/>
      <c r="G111" s="120"/>
      <c r="H111" s="120"/>
      <c r="I111" s="120"/>
      <c r="J111" s="113"/>
      <c r="K111" s="123"/>
      <c r="L111" s="120"/>
      <c r="M111" s="123"/>
      <c r="N111" s="15"/>
      <c r="O111" s="15"/>
      <c r="P111" s="15"/>
      <c r="Q111" s="85"/>
    </row>
    <row r="112" spans="3:17">
      <c r="C112" s="113"/>
      <c r="D112" s="271"/>
      <c r="E112" s="120"/>
      <c r="F112" s="271"/>
      <c r="G112" s="120"/>
      <c r="H112" s="120"/>
      <c r="I112" s="120"/>
      <c r="J112" s="113"/>
      <c r="K112" s="123"/>
      <c r="L112" s="120"/>
      <c r="M112" s="123"/>
      <c r="N112" s="120"/>
      <c r="O112" s="120"/>
      <c r="P112" s="120"/>
      <c r="Q112" s="120"/>
    </row>
    <row r="113" spans="3:17" ht="17.25">
      <c r="C113" s="83"/>
      <c r="D113" s="272"/>
      <c r="E113" s="15"/>
      <c r="F113" s="280"/>
      <c r="G113" s="15"/>
      <c r="H113" s="15"/>
      <c r="I113" s="15"/>
      <c r="J113" s="113"/>
      <c r="K113" s="123"/>
      <c r="L113" s="15"/>
      <c r="M113" s="84"/>
      <c r="N113" s="15"/>
      <c r="O113" s="15"/>
      <c r="P113" s="15"/>
      <c r="Q113" s="85"/>
    </row>
    <row r="114" spans="3:17">
      <c r="C114" s="113"/>
      <c r="D114" s="271"/>
      <c r="E114" s="120"/>
      <c r="F114" s="271"/>
      <c r="G114" s="120"/>
      <c r="H114" s="120"/>
      <c r="I114" s="120"/>
      <c r="J114" s="113"/>
      <c r="K114" s="123"/>
      <c r="L114" s="120"/>
      <c r="M114" s="123"/>
      <c r="N114" s="120"/>
      <c r="O114" s="120"/>
      <c r="P114" s="120"/>
      <c r="Q114" s="120"/>
    </row>
    <row r="115" spans="3:17" ht="17.25">
      <c r="C115" s="83"/>
      <c r="D115" s="272"/>
      <c r="E115" s="15"/>
      <c r="F115" s="280"/>
      <c r="G115" s="15"/>
      <c r="H115" s="15"/>
      <c r="I115" s="15"/>
      <c r="J115" s="113"/>
      <c r="K115" s="123"/>
      <c r="L115" s="15"/>
      <c r="M115" s="82"/>
    </row>
    <row r="116" spans="3:17" ht="17.25">
      <c r="C116" s="16"/>
      <c r="D116" s="271"/>
      <c r="E116" s="120"/>
      <c r="F116" s="271"/>
      <c r="G116" s="120"/>
      <c r="H116" s="120"/>
      <c r="I116" s="120"/>
      <c r="J116" s="16"/>
      <c r="K116" s="82"/>
      <c r="L116" s="120"/>
      <c r="M116" s="123"/>
    </row>
    <row r="117" spans="3:17">
      <c r="C117" s="114"/>
      <c r="J117" s="114"/>
      <c r="K117" s="114"/>
      <c r="M117" s="123"/>
    </row>
    <row r="118" spans="3:17">
      <c r="M118" s="123"/>
    </row>
    <row r="119" spans="3:17">
      <c r="C119" s="114"/>
      <c r="E119" s="114"/>
      <c r="G119" s="114"/>
      <c r="H119" s="114"/>
      <c r="I119" s="114"/>
      <c r="J119" s="114"/>
      <c r="K119" s="114"/>
      <c r="M119" s="123"/>
    </row>
    <row r="120" spans="3:17">
      <c r="I120" s="127"/>
    </row>
    <row r="121" spans="3:17">
      <c r="I121" s="127"/>
    </row>
    <row r="122" spans="3:17">
      <c r="I122" s="127"/>
    </row>
    <row r="123" spans="3:17">
      <c r="I123" s="127"/>
    </row>
    <row r="124" spans="3:17">
      <c r="I124" s="127"/>
    </row>
    <row r="125" spans="3:17">
      <c r="I125" s="127"/>
    </row>
    <row r="126" spans="3:17">
      <c r="I126" s="127"/>
    </row>
    <row r="127" spans="3:17">
      <c r="I127" s="127"/>
    </row>
    <row r="128" spans="3:17">
      <c r="I128" s="127"/>
    </row>
    <row r="129" spans="9:9">
      <c r="I129" s="127"/>
    </row>
    <row r="130" spans="9:9">
      <c r="I130" s="127"/>
    </row>
    <row r="131" spans="9:9">
      <c r="I131" s="127"/>
    </row>
    <row r="132" spans="9:9">
      <c r="I132" s="127"/>
    </row>
    <row r="133" spans="9:9">
      <c r="I133" s="127"/>
    </row>
    <row r="134" spans="9:9">
      <c r="I134" s="127"/>
    </row>
    <row r="135" spans="9:9">
      <c r="I135" s="127"/>
    </row>
    <row r="136" spans="9:9">
      <c r="I136" s="127"/>
    </row>
    <row r="137" spans="9:9">
      <c r="I137" s="127"/>
    </row>
    <row r="138" spans="9:9">
      <c r="I138" s="127"/>
    </row>
    <row r="139" spans="9:9">
      <c r="I139" s="127"/>
    </row>
    <row r="140" spans="9:9">
      <c r="I140" s="127"/>
    </row>
    <row r="141" spans="9:9">
      <c r="I141" s="127"/>
    </row>
    <row r="142" spans="9:9">
      <c r="I142" s="127"/>
    </row>
    <row r="143" spans="9:9">
      <c r="I143" s="127"/>
    </row>
    <row r="144" spans="9:9">
      <c r="I144" s="127"/>
    </row>
    <row r="145" spans="9:9">
      <c r="I145" s="127"/>
    </row>
    <row r="146" spans="9:9">
      <c r="I146" s="127"/>
    </row>
    <row r="147" spans="9:9">
      <c r="I147" s="127"/>
    </row>
    <row r="148" spans="9:9">
      <c r="I148" s="127"/>
    </row>
  </sheetData>
  <phoneticPr fontId="0" type="noConversion"/>
  <printOptions horizontalCentered="1" verticalCentered="1"/>
  <pageMargins left="0.75" right="0.75" top="1" bottom="1" header="0.5" footer="0.5"/>
  <pageSetup scale="70" orientation="landscape" horizontalDpi="4294967293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60"/>
  <sheetViews>
    <sheetView topLeftCell="A7" zoomScale="75" zoomScaleNormal="75" workbookViewId="0">
      <selection activeCell="D16" sqref="D16"/>
    </sheetView>
  </sheetViews>
  <sheetFormatPr defaultColWidth="9.140625" defaultRowHeight="15"/>
  <cols>
    <col min="1" max="1" width="9.140625" style="88"/>
    <col min="2" max="2" width="56.5703125" style="88" customWidth="1"/>
    <col min="3" max="3" width="13.140625" bestFit="1" customWidth="1"/>
    <col min="4" max="4" width="13.7109375" style="88" bestFit="1" customWidth="1"/>
    <col min="5" max="5" width="16.140625" style="88" bestFit="1" customWidth="1"/>
    <col min="6" max="6" width="14.85546875" style="88" customWidth="1"/>
    <col min="7" max="11" width="9.140625" style="88"/>
    <col min="12" max="12" width="17.28515625" style="88" customWidth="1"/>
    <col min="13" max="13" width="13" style="88" customWidth="1"/>
    <col min="14" max="16384" width="9.140625" style="88"/>
  </cols>
  <sheetData>
    <row r="1" spans="1:20">
      <c r="A1" s="87" t="s">
        <v>617</v>
      </c>
    </row>
    <row r="2" spans="1:20">
      <c r="A2" s="88" t="s">
        <v>705</v>
      </c>
    </row>
    <row r="6" spans="1:20" ht="12.75">
      <c r="C6" s="89" t="s">
        <v>145</v>
      </c>
      <c r="D6" s="89" t="s">
        <v>1269</v>
      </c>
      <c r="E6" s="101" t="s">
        <v>922</v>
      </c>
      <c r="F6" s="87"/>
    </row>
    <row r="7" spans="1:20" ht="12.75">
      <c r="C7" s="102" t="s">
        <v>1245</v>
      </c>
      <c r="D7" s="102" t="s">
        <v>870</v>
      </c>
      <c r="E7" s="101" t="s">
        <v>145</v>
      </c>
      <c r="F7" s="101" t="s">
        <v>924</v>
      </c>
    </row>
    <row r="8" spans="1:20" ht="13.5" thickBot="1">
      <c r="C8" s="93" t="s">
        <v>146</v>
      </c>
      <c r="D8" s="93" t="s">
        <v>144</v>
      </c>
      <c r="E8" s="103" t="s">
        <v>146</v>
      </c>
      <c r="F8" s="103" t="s">
        <v>696</v>
      </c>
    </row>
    <row r="9" spans="1:20">
      <c r="D9" s="86"/>
      <c r="F9" s="94"/>
    </row>
    <row r="10" spans="1:20">
      <c r="A10" s="29" t="s">
        <v>1225</v>
      </c>
      <c r="C10" s="168">
        <v>63.927524839999997</v>
      </c>
      <c r="D10" s="104">
        <f>'Billing Det'!B8</f>
        <v>364109.16666666669</v>
      </c>
      <c r="E10" s="96">
        <f>C10*D10</f>
        <v>23276597.796555035</v>
      </c>
      <c r="F10" s="95">
        <f>E10/$E$36</f>
        <v>0.69990605289701524</v>
      </c>
    </row>
    <row r="11" spans="1:20">
      <c r="C11" s="169"/>
      <c r="D11" s="104"/>
      <c r="E11" s="96"/>
      <c r="F11" s="95"/>
      <c r="O11" s="87"/>
      <c r="P11" s="87"/>
      <c r="Q11" s="87"/>
      <c r="R11" s="87"/>
      <c r="S11" s="87"/>
      <c r="T11" s="87"/>
    </row>
    <row r="12" spans="1:20">
      <c r="A12" s="152" t="s">
        <v>1297</v>
      </c>
      <c r="C12" s="168">
        <v>151.28</v>
      </c>
      <c r="D12" s="104">
        <f>'Billing Det'!B10</f>
        <v>45237</v>
      </c>
      <c r="E12" s="96">
        <f>C12*D12</f>
        <v>6843453.3600000003</v>
      </c>
      <c r="F12" s="95">
        <f>E12/$E$36</f>
        <v>0.2057763970167199</v>
      </c>
      <c r="O12" s="87"/>
      <c r="P12" s="87"/>
      <c r="Q12" s="87"/>
      <c r="R12" s="87"/>
      <c r="S12" s="87"/>
      <c r="T12" s="87"/>
    </row>
    <row r="13" spans="1:20">
      <c r="C13" s="169"/>
      <c r="D13" s="104"/>
      <c r="E13" s="96"/>
      <c r="F13" s="95"/>
      <c r="G13" s="87"/>
      <c r="H13" s="87"/>
      <c r="I13" s="87"/>
      <c r="J13" s="87"/>
    </row>
    <row r="14" spans="1:20">
      <c r="A14" s="88" t="s">
        <v>1317</v>
      </c>
      <c r="C14" s="251">
        <v>659</v>
      </c>
      <c r="D14" s="104">
        <f>'Billing Det'!B12</f>
        <v>121</v>
      </c>
      <c r="E14" s="96">
        <f>C14*D14</f>
        <v>79739</v>
      </c>
      <c r="F14" s="95">
        <f>E14/$E$36</f>
        <v>2.3976789580569639E-3</v>
      </c>
      <c r="G14" s="87"/>
      <c r="H14" s="87"/>
      <c r="I14" s="87"/>
      <c r="J14" s="87"/>
    </row>
    <row r="15" spans="1:20">
      <c r="C15" s="169"/>
      <c r="D15" s="104"/>
      <c r="E15" s="96"/>
      <c r="F15" s="95"/>
      <c r="G15" s="87"/>
      <c r="H15" s="87"/>
      <c r="I15" s="87"/>
      <c r="J15" s="87"/>
    </row>
    <row r="16" spans="1:20">
      <c r="A16" s="154" t="s">
        <v>1178</v>
      </c>
      <c r="C16" s="168">
        <v>3700.0623955676192</v>
      </c>
      <c r="D16" s="104">
        <f>'Billing Det'!B14</f>
        <v>72</v>
      </c>
      <c r="E16" s="96">
        <f>C16*D16</f>
        <v>266404.49248086859</v>
      </c>
      <c r="F16" s="95">
        <f>E16/$E$36</f>
        <v>8.0105399610381784E-3</v>
      </c>
    </row>
    <row r="17" spans="1:11">
      <c r="C17" s="169"/>
      <c r="D17" s="104"/>
      <c r="E17" s="96"/>
      <c r="F17" s="95"/>
    </row>
    <row r="18" spans="1:11">
      <c r="A18" s="154" t="s">
        <v>1179</v>
      </c>
      <c r="C18" s="168">
        <v>651.85749037777498</v>
      </c>
      <c r="D18" s="104">
        <f>'Billing Det'!B16</f>
        <v>2707.1666666666665</v>
      </c>
      <c r="E18" s="96">
        <f>C18*D18</f>
        <v>1764686.8693676998</v>
      </c>
      <c r="F18" s="95">
        <f>E18/$E$36</f>
        <v>5.3062523661474965E-2</v>
      </c>
    </row>
    <row r="19" spans="1:11">
      <c r="C19" s="169"/>
      <c r="D19" s="104"/>
      <c r="E19" s="96"/>
      <c r="F19" s="95"/>
    </row>
    <row r="20" spans="1:11">
      <c r="A20" s="154" t="s">
        <v>1298</v>
      </c>
      <c r="C20" s="168">
        <v>3954.1624985837757</v>
      </c>
      <c r="D20" s="104">
        <f>'Billing Det'!B18</f>
        <v>105.5</v>
      </c>
      <c r="E20" s="96">
        <f>C20*D20</f>
        <v>417164.14360058832</v>
      </c>
      <c r="F20" s="95">
        <f>E20/$E$36</f>
        <v>1.2543745082920331E-2</v>
      </c>
    </row>
    <row r="21" spans="1:11">
      <c r="C21" s="168"/>
      <c r="D21" s="104"/>
      <c r="E21" s="96"/>
      <c r="F21" s="95"/>
    </row>
    <row r="22" spans="1:11">
      <c r="A22" s="154" t="s">
        <v>1270</v>
      </c>
      <c r="C22" s="168">
        <v>702.69269631831526</v>
      </c>
      <c r="D22" s="104">
        <f>'Billing Det'!B20</f>
        <v>272</v>
      </c>
      <c r="E22" s="96">
        <f>C22*D22</f>
        <v>191132.41339858176</v>
      </c>
      <c r="F22" s="95">
        <f>E22/$E$36</f>
        <v>5.7471772383454068E-3</v>
      </c>
    </row>
    <row r="23" spans="1:11">
      <c r="C23" s="169"/>
      <c r="D23" s="104"/>
      <c r="E23" s="96"/>
      <c r="F23" s="95"/>
    </row>
    <row r="24" spans="1:11">
      <c r="A24" s="154" t="s">
        <v>1180</v>
      </c>
      <c r="C24" s="168">
        <v>26250.546715109092</v>
      </c>
      <c r="D24" s="172">
        <f>'Billing Det'!B22</f>
        <v>13</v>
      </c>
      <c r="E24" s="96">
        <f>C24*D24</f>
        <v>341257.10729641822</v>
      </c>
      <c r="F24" s="95">
        <f>E24/$E$36</f>
        <v>1.0261289776044465E-2</v>
      </c>
      <c r="K24" s="88">
        <v>689</v>
      </c>
    </row>
    <row r="25" spans="1:11">
      <c r="C25" s="169"/>
      <c r="D25" s="104"/>
      <c r="E25" s="96"/>
      <c r="F25" s="95"/>
    </row>
    <row r="26" spans="1:11">
      <c r="A26" s="154" t="s">
        <v>1292</v>
      </c>
      <c r="C26" s="168">
        <f>C20</f>
        <v>3954.1624985837757</v>
      </c>
      <c r="D26" s="104">
        <f>'Billing Det'!B24</f>
        <v>1</v>
      </c>
      <c r="E26" s="96">
        <f>C26*D26</f>
        <v>3954.1624985837757</v>
      </c>
      <c r="F26" s="95">
        <f>E26/$E$36</f>
        <v>1.1889805765801261E-4</v>
      </c>
    </row>
    <row r="27" spans="1:11">
      <c r="C27" s="169"/>
      <c r="D27" s="104"/>
      <c r="E27" s="96"/>
      <c r="F27" s="95"/>
    </row>
    <row r="28" spans="1:11">
      <c r="A28" s="154" t="s">
        <v>1295</v>
      </c>
      <c r="C28" s="168">
        <f>C26</f>
        <v>3954.1624985837757</v>
      </c>
      <c r="D28" s="104">
        <f>'Billing Det'!B26</f>
        <v>1</v>
      </c>
      <c r="E28" s="96">
        <f>C28*D28</f>
        <v>3954.1624985837757</v>
      </c>
      <c r="F28" s="95">
        <f>E28/$E$36</f>
        <v>1.1889805765801261E-4</v>
      </c>
    </row>
    <row r="29" spans="1:11">
      <c r="C29" s="169"/>
      <c r="D29" s="104"/>
      <c r="E29" s="96"/>
      <c r="F29" s="95"/>
    </row>
    <row r="30" spans="1:11">
      <c r="A30" s="152" t="s">
        <v>1239</v>
      </c>
      <c r="C30" s="168">
        <v>0</v>
      </c>
      <c r="D30" s="104">
        <f>'Billing Det'!B28</f>
        <v>86402</v>
      </c>
      <c r="E30" s="96">
        <f>C30*D30</f>
        <v>0</v>
      </c>
      <c r="F30" s="95">
        <f>E30/$E$36</f>
        <v>0</v>
      </c>
    </row>
    <row r="31" spans="1:11">
      <c r="C31" s="169"/>
      <c r="D31" s="104"/>
      <c r="E31" s="96"/>
      <c r="F31" s="95"/>
    </row>
    <row r="32" spans="1:11">
      <c r="A32" s="154" t="s">
        <v>1181</v>
      </c>
      <c r="C32" s="168">
        <f>C10</f>
        <v>63.927524839999997</v>
      </c>
      <c r="D32" s="104">
        <f>'Billing Det'!B30</f>
        <v>165</v>
      </c>
      <c r="E32" s="96">
        <f>C32*D32</f>
        <v>10548.041598599999</v>
      </c>
      <c r="F32" s="95">
        <f>E32/$E$36</f>
        <v>3.1716998444516179E-4</v>
      </c>
    </row>
    <row r="33" spans="1:13">
      <c r="C33" s="168"/>
      <c r="D33" s="104"/>
      <c r="E33" s="96"/>
      <c r="F33" s="95"/>
    </row>
    <row r="34" spans="1:13">
      <c r="A34" s="152" t="s">
        <v>635</v>
      </c>
      <c r="C34" s="168">
        <f>C10</f>
        <v>63.927524839999997</v>
      </c>
      <c r="D34" s="104">
        <f>'Billing Det'!B32</f>
        <v>905</v>
      </c>
      <c r="E34" s="96">
        <f>C34*D34</f>
        <v>57854.409980199998</v>
      </c>
      <c r="F34" s="95">
        <f>E34/$E$36</f>
        <v>1.7396293086234633E-3</v>
      </c>
    </row>
    <row r="35" spans="1:13" ht="12.75">
      <c r="A35" s="97"/>
      <c r="B35" s="98"/>
      <c r="C35" s="98"/>
      <c r="D35" s="105"/>
      <c r="E35" s="99"/>
      <c r="F35" s="100"/>
    </row>
    <row r="36" spans="1:13" ht="12.75">
      <c r="C36" s="88"/>
      <c r="D36" s="104">
        <f>SUM(D10:D35)</f>
        <v>500110.83333333337</v>
      </c>
      <c r="E36" s="92">
        <f>SUM(E10:E35)</f>
        <v>33256745.959275156</v>
      </c>
      <c r="F36" s="95">
        <f>SUM(F10:F35)</f>
        <v>1</v>
      </c>
    </row>
    <row r="37" spans="1:13" ht="12.75">
      <c r="C37" s="88"/>
      <c r="L37" s="86"/>
      <c r="M37" s="86"/>
    </row>
    <row r="38" spans="1:13" ht="12.75">
      <c r="C38" s="88"/>
      <c r="L38" s="86"/>
      <c r="M38" s="86"/>
    </row>
    <row r="39" spans="1:13" ht="12.75">
      <c r="B39" s="88" t="s">
        <v>628</v>
      </c>
      <c r="C39" s="88"/>
      <c r="E39" s="92">
        <f>'Functional Assignment'!F43</f>
        <v>39970580</v>
      </c>
    </row>
    <row r="40" spans="1:13" ht="12.75">
      <c r="C40" s="88"/>
    </row>
    <row r="41" spans="1:13" ht="12.75">
      <c r="C41" s="88"/>
    </row>
    <row r="42" spans="1:13" ht="12.75">
      <c r="C42" s="88"/>
    </row>
    <row r="43" spans="1:13" ht="12.75">
      <c r="C43" s="88"/>
    </row>
    <row r="44" spans="1:13" ht="12.75">
      <c r="C44" s="88"/>
    </row>
    <row r="45" spans="1:13" ht="12.75">
      <c r="C45" s="88"/>
      <c r="E45" s="106"/>
    </row>
    <row r="46" spans="1:13" ht="12.75">
      <c r="C46" s="88"/>
    </row>
    <row r="47" spans="1:13" ht="12.75">
      <c r="C47" s="88"/>
    </row>
    <row r="48" spans="1:13" ht="12.75">
      <c r="C48" s="88"/>
    </row>
    <row r="49" spans="3:3" ht="12.75">
      <c r="C49" s="88"/>
    </row>
    <row r="50" spans="3:3" ht="12.75">
      <c r="C50" s="88"/>
    </row>
    <row r="51" spans="3:3" ht="12.75">
      <c r="C51" s="88"/>
    </row>
    <row r="52" spans="3:3" ht="12.75">
      <c r="C52" s="88"/>
    </row>
    <row r="53" spans="3:3" ht="12.75">
      <c r="C53" s="88"/>
    </row>
    <row r="54" spans="3:3" ht="12.75">
      <c r="C54" s="88"/>
    </row>
    <row r="58" spans="3:3" ht="12.75">
      <c r="C58" s="88"/>
    </row>
    <row r="59" spans="3:3" ht="12.75">
      <c r="C59" s="88"/>
    </row>
    <row r="60" spans="3:3" ht="12.75">
      <c r="C60" s="88"/>
    </row>
  </sheetData>
  <phoneticPr fontId="0" type="noConversion"/>
  <pageMargins left="0.75" right="0.75" top="1" bottom="1" header="0.5" footer="0.5"/>
  <pageSetup scale="88" orientation="landscape" horizontalDpi="200" verticalDpi="2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60"/>
  <sheetViews>
    <sheetView zoomScale="75" workbookViewId="0">
      <selection activeCell="I45" sqref="I45"/>
    </sheetView>
  </sheetViews>
  <sheetFormatPr defaultColWidth="9.140625" defaultRowHeight="15"/>
  <cols>
    <col min="1" max="1" width="9.140625" style="88"/>
    <col min="2" max="2" width="56.5703125" style="88" customWidth="1"/>
    <col min="3" max="3" width="12" bestFit="1" customWidth="1"/>
    <col min="4" max="4" width="13.7109375" style="88" bestFit="1" customWidth="1"/>
    <col min="5" max="5" width="16.140625" style="88" bestFit="1" customWidth="1"/>
    <col min="6" max="6" width="14.85546875" style="88" customWidth="1"/>
    <col min="7" max="11" width="9.140625" style="88"/>
    <col min="12" max="12" width="17.28515625" style="88" customWidth="1"/>
    <col min="13" max="13" width="13" style="88" customWidth="1"/>
    <col min="14" max="16384" width="9.140625" style="88"/>
  </cols>
  <sheetData>
    <row r="1" spans="1:20">
      <c r="A1" s="87" t="s">
        <v>617</v>
      </c>
    </row>
    <row r="2" spans="1:20">
      <c r="A2" s="88" t="s">
        <v>707</v>
      </c>
    </row>
    <row r="6" spans="1:20" ht="12.75">
      <c r="C6" s="89" t="s">
        <v>181</v>
      </c>
      <c r="D6" s="89" t="s">
        <v>1269</v>
      </c>
      <c r="E6" s="101" t="s">
        <v>922</v>
      </c>
      <c r="F6" s="87"/>
    </row>
    <row r="7" spans="1:20" ht="12.75">
      <c r="C7" s="102" t="s">
        <v>1245</v>
      </c>
      <c r="D7" s="102" t="s">
        <v>870</v>
      </c>
      <c r="E7" s="101" t="s">
        <v>181</v>
      </c>
      <c r="F7" s="101" t="s">
        <v>1085</v>
      </c>
    </row>
    <row r="8" spans="1:20" ht="13.5" thickBot="1">
      <c r="C8" s="93" t="s">
        <v>146</v>
      </c>
      <c r="D8" s="93" t="s">
        <v>144</v>
      </c>
      <c r="E8" s="103" t="s">
        <v>146</v>
      </c>
      <c r="F8" s="103" t="s">
        <v>696</v>
      </c>
    </row>
    <row r="9" spans="1:20">
      <c r="D9" s="86"/>
      <c r="F9" s="94"/>
    </row>
    <row r="10" spans="1:20">
      <c r="A10" s="29" t="s">
        <v>1225</v>
      </c>
      <c r="C10" s="168">
        <v>280.66427755499996</v>
      </c>
      <c r="D10" s="104">
        <f>'Billing Det'!B8</f>
        <v>364109.16666666669</v>
      </c>
      <c r="E10" s="96">
        <f>C10*D10</f>
        <v>102192436.21365307</v>
      </c>
      <c r="F10" s="95">
        <f>E10/$E$36</f>
        <v>0.76891456391287472</v>
      </c>
    </row>
    <row r="11" spans="1:20">
      <c r="C11" s="169"/>
      <c r="D11" s="104"/>
      <c r="E11" s="96"/>
      <c r="F11" s="95"/>
      <c r="O11" s="87"/>
      <c r="P11" s="87"/>
      <c r="Q11" s="87"/>
      <c r="R11" s="87"/>
      <c r="S11" s="87"/>
      <c r="T11" s="87"/>
    </row>
    <row r="12" spans="1:20">
      <c r="A12" s="152" t="s">
        <v>1297</v>
      </c>
      <c r="C12" s="168">
        <v>568.53002703000004</v>
      </c>
      <c r="D12" s="104">
        <f>'Billing Det'!B10</f>
        <v>45237</v>
      </c>
      <c r="E12" s="96">
        <f>C12*D12</f>
        <v>25718592.832756113</v>
      </c>
      <c r="F12" s="95">
        <f>E12/$E$36</f>
        <v>0.19351139208685805</v>
      </c>
      <c r="O12" s="87"/>
      <c r="P12" s="87"/>
      <c r="Q12" s="87"/>
      <c r="R12" s="87"/>
      <c r="S12" s="87"/>
      <c r="T12" s="87"/>
    </row>
    <row r="13" spans="1:20">
      <c r="C13" s="169"/>
      <c r="D13" s="104"/>
      <c r="E13" s="96"/>
      <c r="F13" s="95"/>
      <c r="G13" s="87"/>
      <c r="H13" s="87"/>
      <c r="I13" s="87"/>
      <c r="J13" s="87"/>
    </row>
    <row r="14" spans="1:20">
      <c r="A14" s="88" t="s">
        <v>1317</v>
      </c>
      <c r="C14" s="251">
        <v>1177</v>
      </c>
      <c r="D14" s="104">
        <f>'Billing Det'!B12</f>
        <v>121</v>
      </c>
      <c r="E14" s="96">
        <f>C14*D14</f>
        <v>142417</v>
      </c>
      <c r="F14" s="95">
        <f>E14/$E$36</f>
        <v>1.0715715321614932E-3</v>
      </c>
      <c r="G14" s="87"/>
      <c r="H14" s="87"/>
      <c r="I14" s="87"/>
      <c r="J14" s="87"/>
    </row>
    <row r="15" spans="1:20">
      <c r="C15" s="169"/>
      <c r="D15" s="104"/>
      <c r="E15" s="96"/>
      <c r="F15" s="95"/>
      <c r="G15" s="87"/>
      <c r="H15" s="87"/>
      <c r="I15" s="87"/>
      <c r="J15" s="87"/>
    </row>
    <row r="16" spans="1:20">
      <c r="A16" s="154" t="s">
        <v>1178</v>
      </c>
      <c r="C16" s="168">
        <v>0</v>
      </c>
      <c r="D16" s="104">
        <f>'Billing Det'!B14</f>
        <v>72</v>
      </c>
      <c r="E16" s="96">
        <f>C16*D16</f>
        <v>0</v>
      </c>
      <c r="F16" s="95">
        <f>E16/$E$36</f>
        <v>0</v>
      </c>
    </row>
    <row r="17" spans="1:6">
      <c r="C17" s="169"/>
      <c r="D17" s="104"/>
      <c r="E17" s="96"/>
      <c r="F17" s="95"/>
    </row>
    <row r="18" spans="1:6">
      <c r="A18" s="154" t="s">
        <v>1179</v>
      </c>
      <c r="C18" s="168">
        <v>1588.7069839999999</v>
      </c>
      <c r="D18" s="104">
        <f>'Billing Det'!B16</f>
        <v>2707.1666666666665</v>
      </c>
      <c r="E18" s="96">
        <f>C18*D18</f>
        <v>4300894.590185333</v>
      </c>
      <c r="F18" s="95">
        <f>E18/$E$36</f>
        <v>3.2360716808175809E-2</v>
      </c>
    </row>
    <row r="19" spans="1:6">
      <c r="C19" s="169"/>
      <c r="D19" s="104"/>
      <c r="E19" s="96"/>
      <c r="F19" s="95"/>
    </row>
    <row r="20" spans="1:6">
      <c r="A20" s="154" t="s">
        <v>1298</v>
      </c>
      <c r="C20" s="168">
        <v>0</v>
      </c>
      <c r="D20" s="104">
        <f>'Billing Det'!B18</f>
        <v>105.5</v>
      </c>
      <c r="E20" s="96">
        <f>C20*D20</f>
        <v>0</v>
      </c>
      <c r="F20" s="95">
        <f>E20/$E$36</f>
        <v>0</v>
      </c>
    </row>
    <row r="21" spans="1:6">
      <c r="C21" s="168"/>
      <c r="D21" s="104"/>
      <c r="E21" s="96"/>
      <c r="F21" s="95"/>
    </row>
    <row r="22" spans="1:6">
      <c r="A22" s="154" t="s">
        <v>1270</v>
      </c>
      <c r="C22" s="168">
        <v>2023.7470845</v>
      </c>
      <c r="D22" s="104">
        <f>'Billing Det'!B20</f>
        <v>272</v>
      </c>
      <c r="E22" s="96">
        <f>C22*D22</f>
        <v>550459.20698400005</v>
      </c>
      <c r="F22" s="95">
        <f>E22/$E$36</f>
        <v>4.1417556599299618E-3</v>
      </c>
    </row>
    <row r="23" spans="1:6">
      <c r="C23" s="169"/>
      <c r="D23" s="104"/>
      <c r="E23" s="96"/>
      <c r="F23" s="95"/>
    </row>
    <row r="24" spans="1:6">
      <c r="A24" s="154" t="s">
        <v>1180</v>
      </c>
      <c r="C24" s="168">
        <v>0</v>
      </c>
      <c r="D24" s="104">
        <f>'Billing Det'!B22</f>
        <v>13</v>
      </c>
      <c r="E24" s="96">
        <f>C24*D24</f>
        <v>0</v>
      </c>
      <c r="F24" s="95">
        <f>E24/$E$36</f>
        <v>0</v>
      </c>
    </row>
    <row r="25" spans="1:6">
      <c r="C25" s="169"/>
      <c r="D25" s="104"/>
      <c r="E25" s="96"/>
      <c r="F25" s="95"/>
    </row>
    <row r="26" spans="1:6">
      <c r="A26" s="154" t="s">
        <v>1292</v>
      </c>
      <c r="C26" s="168">
        <v>0</v>
      </c>
      <c r="D26" s="104">
        <f>'Billing Det'!B24</f>
        <v>1</v>
      </c>
      <c r="E26" s="96">
        <f>C26*D26</f>
        <v>0</v>
      </c>
      <c r="F26" s="95">
        <f>E26/$E$36</f>
        <v>0</v>
      </c>
    </row>
    <row r="27" spans="1:6">
      <c r="C27" s="169"/>
      <c r="D27" s="104"/>
      <c r="E27" s="96"/>
      <c r="F27" s="95"/>
    </row>
    <row r="28" spans="1:6">
      <c r="A28" s="154" t="s">
        <v>1295</v>
      </c>
      <c r="C28" s="168">
        <v>0</v>
      </c>
      <c r="D28" s="104">
        <f>'Billing Det'!B26</f>
        <v>1</v>
      </c>
      <c r="E28" s="96">
        <f>C28*D28</f>
        <v>0</v>
      </c>
      <c r="F28" s="95">
        <f>E28/$E$36</f>
        <v>0</v>
      </c>
    </row>
    <row r="29" spans="1:6">
      <c r="C29" s="169"/>
      <c r="D29" s="104"/>
      <c r="E29" s="96"/>
      <c r="F29" s="95"/>
    </row>
    <row r="30" spans="1:6">
      <c r="A30" s="152" t="s">
        <v>1239</v>
      </c>
      <c r="C30" s="168">
        <v>0</v>
      </c>
      <c r="D30" s="104">
        <f>'Billing Det'!B28</f>
        <v>86402</v>
      </c>
      <c r="E30" s="96">
        <f>C30*D30</f>
        <v>0</v>
      </c>
      <c r="F30" s="95">
        <f>E30/$E$36</f>
        <v>0</v>
      </c>
    </row>
    <row r="31" spans="1:6">
      <c r="C31" s="169"/>
      <c r="D31" s="104"/>
      <c r="E31" s="96"/>
      <c r="F31" s="95"/>
    </row>
    <row r="32" spans="1:6">
      <c r="A32" s="154" t="s">
        <v>1181</v>
      </c>
      <c r="C32" s="168">
        <v>0</v>
      </c>
      <c r="D32" s="104">
        <f>'Billing Det'!B30</f>
        <v>165</v>
      </c>
      <c r="E32" s="96">
        <f>C32*D32</f>
        <v>0</v>
      </c>
      <c r="F32" s="95">
        <f>E32/$E$36</f>
        <v>0</v>
      </c>
    </row>
    <row r="33" spans="1:13">
      <c r="C33" s="169"/>
      <c r="D33" s="104"/>
      <c r="E33" s="96"/>
      <c r="F33" s="95"/>
    </row>
    <row r="34" spans="1:13">
      <c r="A34" s="152" t="s">
        <v>635</v>
      </c>
      <c r="C34" s="168">
        <v>0</v>
      </c>
      <c r="D34" s="104">
        <f>'Billing Det'!B32</f>
        <v>905</v>
      </c>
      <c r="E34" s="96">
        <f>C34*D34</f>
        <v>0</v>
      </c>
      <c r="F34" s="95">
        <f>E34/$E$36</f>
        <v>0</v>
      </c>
    </row>
    <row r="35" spans="1:13" ht="12.75">
      <c r="A35" s="97"/>
      <c r="B35" s="98"/>
      <c r="C35" s="98"/>
      <c r="D35" s="105"/>
      <c r="E35" s="99"/>
      <c r="F35" s="100"/>
    </row>
    <row r="36" spans="1:13" ht="12.75">
      <c r="C36" s="88"/>
      <c r="D36" s="104">
        <f>SUM(D10:D35)</f>
        <v>500110.83333333337</v>
      </c>
      <c r="E36" s="92">
        <f>SUM(E10:E35)</f>
        <v>132904799.84357852</v>
      </c>
      <c r="F36" s="95">
        <f>SUM(F10:F35)</f>
        <v>1</v>
      </c>
    </row>
    <row r="37" spans="1:13" ht="12.75">
      <c r="C37" s="88"/>
      <c r="L37" s="86"/>
      <c r="M37" s="86"/>
    </row>
    <row r="38" spans="1:13" ht="12.75">
      <c r="C38" s="88"/>
      <c r="L38" s="86"/>
      <c r="M38" s="86"/>
    </row>
    <row r="39" spans="1:13" ht="12.75">
      <c r="B39" s="88" t="s">
        <v>628</v>
      </c>
      <c r="C39" s="88"/>
      <c r="E39" s="92">
        <f>'Functional Assignment'!F42</f>
        <v>34458226.280000001</v>
      </c>
    </row>
    <row r="40" spans="1:13" ht="12.75">
      <c r="C40" s="88"/>
    </row>
    <row r="41" spans="1:13" ht="12.75">
      <c r="C41" s="88"/>
    </row>
    <row r="42" spans="1:13" ht="12.75">
      <c r="C42" s="88"/>
    </row>
    <row r="43" spans="1:13" ht="12.75">
      <c r="C43" s="88"/>
    </row>
    <row r="44" spans="1:13" ht="12.75">
      <c r="C44" s="88"/>
    </row>
    <row r="45" spans="1:13" ht="12.75">
      <c r="C45" s="88"/>
      <c r="E45" s="106"/>
    </row>
    <row r="46" spans="1:13" ht="12.75">
      <c r="C46" s="88"/>
    </row>
    <row r="47" spans="1:13" ht="12.75">
      <c r="C47" s="88"/>
    </row>
    <row r="48" spans="1:13" ht="12.75">
      <c r="C48" s="88"/>
    </row>
    <row r="49" spans="3:3" ht="12.75">
      <c r="C49" s="88"/>
    </row>
    <row r="50" spans="3:3" ht="12.75">
      <c r="C50" s="88"/>
    </row>
    <row r="51" spans="3:3" ht="12.75">
      <c r="C51" s="88"/>
    </row>
    <row r="52" spans="3:3" ht="12.75">
      <c r="C52" s="88"/>
    </row>
    <row r="53" spans="3:3" ht="12.75">
      <c r="C53" s="88"/>
    </row>
    <row r="54" spans="3:3" ht="12.75">
      <c r="C54" s="88"/>
    </row>
    <row r="58" spans="3:3" ht="12.75">
      <c r="C58" s="88"/>
    </row>
    <row r="59" spans="3:3" ht="12.75">
      <c r="C59" s="88"/>
    </row>
    <row r="60" spans="3:3" ht="12.75">
      <c r="C60" s="88"/>
    </row>
  </sheetData>
  <phoneticPr fontId="0" type="noConversion"/>
  <pageMargins left="0.75" right="0.75" top="1" bottom="1" header="0.5" footer="0.5"/>
  <pageSetup scale="88" orientation="landscape" r:id="rId1"/>
  <headerFooter alignWithMargins="0">
    <oddHeader>&amp;A</oddHeader>
    <oddFooter>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Functional Assignment</vt:lpstr>
      <vt:lpstr>Allocation</vt:lpstr>
      <vt:lpstr>Summary of Returns</vt:lpstr>
      <vt:lpstr>Billing Det</vt:lpstr>
      <vt:lpstr>Meters</vt:lpstr>
      <vt:lpstr>Services</vt:lpstr>
      <vt:lpstr>Allocation!Print_Area</vt:lpstr>
      <vt:lpstr>'Billing Det'!Print_Area</vt:lpstr>
      <vt:lpstr>'Functional Assignment'!Print_Area</vt:lpstr>
      <vt:lpstr>Meters!Print_Area</vt:lpstr>
      <vt:lpstr>'Summary of Returns'!Print_Area</vt:lpstr>
      <vt:lpstr>Allocation!Print_Titles</vt:lpstr>
      <vt:lpstr>'Billing Det'!Print_Titles</vt:lpstr>
      <vt:lpstr>'Functional Assignment'!Print_Titles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2016-11-29T17:42:52Z</dcterms:created>
  <dcterms:modified xsi:type="dcterms:W3CDTF">2017-02-28T05:06:43Z</dcterms:modified>
</cp:coreProperties>
</file>