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70" windowWidth="14490" windowHeight="11985" tabRatio="895" activeTab="6"/>
  </bookViews>
  <sheets>
    <sheet name="Link In" sheetId="1" r:id="rId1"/>
    <sheet name="Link Out" sheetId="2" r:id="rId2"/>
    <sheet name="Inc Statment - SCH C.1" sheetId="3" r:id="rId3"/>
    <sheet name="MSFR Inc Stmt by Acct - SCH C.2" sheetId="4" r:id="rId4"/>
    <sheet name="MSFR IS Adjust D.1" sheetId="5" r:id="rId5"/>
    <sheet name="MSFR IS Adjust Support D-2" sheetId="6" r:id="rId6"/>
    <sheet name="D-3"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Print_Area" localSheetId="6">'D-3'!$A$1:$S$19</definedName>
    <definedName name="_xlnm.Print_Area" localSheetId="2">'Inc Statment - SCH C.1'!$A$1:$U$69</definedName>
    <definedName name="_xlnm.Print_Area" localSheetId="3">'MSFR Inc Stmt by Acct - SCH C.2'!$A$1:$Q$455</definedName>
    <definedName name="_xlnm.Print_Area" localSheetId="4">'MSFR IS Adjust D.1'!$A$1:$M$33</definedName>
    <definedName name="_xlnm.Print_Area" localSheetId="5">'MSFR IS Adjust Support D-2'!$A$1:$S$85</definedName>
    <definedName name="_xlnm.Print_Titles" localSheetId="3">'MSFR Inc Stmt by Acct - SCH C.2'!$1:$12</definedName>
    <definedName name="_xlnm.Print_Titles" localSheetId="5">'MSFR IS Adjust Support D-2'!$1:$13</definedName>
    <definedName name="Z_2E9FC00E_19D3_4355_A260_417D9236B30F_.wvu.Cols" localSheetId="5" hidden="1">'MSFR IS Adjust Support D-2'!$F:$G</definedName>
    <definedName name="Z_2E9FC00E_19D3_4355_A260_417D9236B30F_.wvu.PrintArea" localSheetId="2" hidden="1">'Inc Statment - SCH C.1'!$A$1:$U$68</definedName>
    <definedName name="Z_2E9FC00E_19D3_4355_A260_417D9236B30F_.wvu.PrintArea" localSheetId="4" hidden="1">'MSFR IS Adjust D.1'!$A$1:$M$33</definedName>
    <definedName name="Z_2E9FC00E_19D3_4355_A260_417D9236B30F_.wvu.PrintArea" localSheetId="5" hidden="1">'MSFR IS Adjust Support D-2'!$A$1:$S$86</definedName>
    <definedName name="Z_2E9FC00E_19D3_4355_A260_417D9236B30F_.wvu.PrintTitles" localSheetId="5" hidden="1">'MSFR IS Adjust Support D-2'!$1:$13</definedName>
    <definedName name="Z_AE1B1716_57F4_4705_A4F2_7A8CD44D74C3_.wvu.Cols" localSheetId="5" hidden="1">'MSFR IS Adjust Support D-2'!$F:$G</definedName>
    <definedName name="Z_AE1B1716_57F4_4705_A4F2_7A8CD44D74C3_.wvu.PrintArea" localSheetId="6" hidden="1">'D-3'!$A$1:$S$19</definedName>
    <definedName name="Z_AE1B1716_57F4_4705_A4F2_7A8CD44D74C3_.wvu.PrintArea" localSheetId="2" hidden="1">'Inc Statment - SCH C.1'!$A$1:$U$69</definedName>
    <definedName name="Z_AE1B1716_57F4_4705_A4F2_7A8CD44D74C3_.wvu.PrintArea" localSheetId="3" hidden="1">'MSFR Inc Stmt by Acct - SCH C.2'!$A$1:$Q$455</definedName>
    <definedName name="Z_AE1B1716_57F4_4705_A4F2_7A8CD44D74C3_.wvu.PrintArea" localSheetId="4" hidden="1">'MSFR IS Adjust D.1'!$A$1:$M$33</definedName>
    <definedName name="Z_AE1B1716_57F4_4705_A4F2_7A8CD44D74C3_.wvu.PrintArea" localSheetId="5" hidden="1">'MSFR IS Adjust Support D-2'!$A$1:$S$85</definedName>
    <definedName name="Z_AE1B1716_57F4_4705_A4F2_7A8CD44D74C3_.wvu.PrintTitles" localSheetId="3" hidden="1">'MSFR Inc Stmt by Acct - SCH C.2'!$1:$12</definedName>
    <definedName name="Z_AE1B1716_57F4_4705_A4F2_7A8CD44D74C3_.wvu.PrintTitles" localSheetId="5" hidden="1">'MSFR IS Adjust Support D-2'!$1:$13</definedName>
    <definedName name="Z_AE1B1716_57F4_4705_A4F2_7A8CD44D74C3_.wvu.Rows" localSheetId="5" hidden="1">'MSFR IS Adjust Support D-2'!$6:$6</definedName>
    <definedName name="Z_C98D41B4_6B7D_46F8_862F_B1C92554BE39_.wvu.Cols" localSheetId="5" hidden="1">'MSFR IS Adjust Support D-2'!$F:$G</definedName>
    <definedName name="Z_C98D41B4_6B7D_46F8_862F_B1C92554BE39_.wvu.PrintArea" localSheetId="2" hidden="1">'Inc Statment - SCH C.1'!$A$1:$U$68</definedName>
    <definedName name="Z_C98D41B4_6B7D_46F8_862F_B1C92554BE39_.wvu.PrintArea" localSheetId="4" hidden="1">'MSFR IS Adjust D.1'!$A$1:$M$33</definedName>
    <definedName name="Z_C98D41B4_6B7D_46F8_862F_B1C92554BE39_.wvu.PrintArea" localSheetId="5" hidden="1">'MSFR IS Adjust Support D-2'!$A$1:$S$86</definedName>
    <definedName name="Z_C98D41B4_6B7D_46F8_862F_B1C92554BE39_.wvu.PrintTitles" localSheetId="5" hidden="1">'MSFR IS Adjust Support D-2'!$1:$13</definedName>
    <definedName name="Z_CEC57B47_E6EC_4FDA_BCFD_6AC6A66DD178_.wvu.Cols" localSheetId="5" hidden="1">'MSFR IS Adjust Support D-2'!$F:$G</definedName>
    <definedName name="Z_CEC57B47_E6EC_4FDA_BCFD_6AC6A66DD178_.wvu.PrintArea" localSheetId="2" hidden="1">'Inc Statment - SCH C.1'!$A$1:$U$68</definedName>
    <definedName name="Z_CEC57B47_E6EC_4FDA_BCFD_6AC6A66DD178_.wvu.PrintArea" localSheetId="4" hidden="1">'MSFR IS Adjust D.1'!$A$1:$M$33</definedName>
    <definedName name="Z_CEC57B47_E6EC_4FDA_BCFD_6AC6A66DD178_.wvu.PrintArea" localSheetId="5" hidden="1">'MSFR IS Adjust Support D-2'!$A$1:$S$86</definedName>
    <definedName name="Z_CEC57B47_E6EC_4FDA_BCFD_6AC6A66DD178_.wvu.PrintTitles" localSheetId="5" hidden="1">'MSFR IS Adjust Support D-2'!$1:$13</definedName>
    <definedName name="Z_D80F9502_1760_4B4D_BEE6_65B7268CEFF2_.wvu.Cols" localSheetId="5" hidden="1">'MSFR IS Adjust Support D-2'!$F:$G</definedName>
    <definedName name="Z_D80F9502_1760_4B4D_BEE6_65B7268CEFF2_.wvu.PrintArea" localSheetId="6" hidden="1">'D-3'!$A$1:$S$19</definedName>
    <definedName name="Z_D80F9502_1760_4B4D_BEE6_65B7268CEFF2_.wvu.PrintArea" localSheetId="2" hidden="1">'Inc Statment - SCH C.1'!$A$1:$U$69</definedName>
    <definedName name="Z_D80F9502_1760_4B4D_BEE6_65B7268CEFF2_.wvu.PrintArea" localSheetId="3" hidden="1">'MSFR Inc Stmt by Acct - SCH C.2'!$A$1:$Q$455</definedName>
    <definedName name="Z_D80F9502_1760_4B4D_BEE6_65B7268CEFF2_.wvu.PrintArea" localSheetId="4" hidden="1">'MSFR IS Adjust D.1'!$A$1:$M$33</definedName>
    <definedName name="Z_D80F9502_1760_4B4D_BEE6_65B7268CEFF2_.wvu.PrintArea" localSheetId="5" hidden="1">'MSFR IS Adjust Support D-2'!$A$1:$S$85</definedName>
    <definedName name="Z_D80F9502_1760_4B4D_BEE6_65B7268CEFF2_.wvu.PrintTitles" localSheetId="3" hidden="1">'MSFR Inc Stmt by Acct - SCH C.2'!$1:$12</definedName>
    <definedName name="Z_D80F9502_1760_4B4D_BEE6_65B7268CEFF2_.wvu.PrintTitles" localSheetId="5" hidden="1">'MSFR IS Adjust Support D-2'!$1:$13</definedName>
    <definedName name="Z_D80F9502_1760_4B4D_BEE6_65B7268CEFF2_.wvu.Rows" localSheetId="5" hidden="1">'MSFR IS Adjust Support D-2'!$6:$6</definedName>
    <definedName name="Z_E163314F_53A2_4A2F_A9CF_3F94F0129118_.wvu.Cols" localSheetId="5" hidden="1">'MSFR IS Adjust Support D-2'!$F:$G</definedName>
    <definedName name="Z_E163314F_53A2_4A2F_A9CF_3F94F0129118_.wvu.PrintArea" localSheetId="2" hidden="1">'Inc Statment - SCH C.1'!$A$1:$U$68</definedName>
    <definedName name="Z_E163314F_53A2_4A2F_A9CF_3F94F0129118_.wvu.PrintArea" localSheetId="4" hidden="1">'MSFR IS Adjust D.1'!$A$1:$M$33</definedName>
    <definedName name="Z_E163314F_53A2_4A2F_A9CF_3F94F0129118_.wvu.PrintArea" localSheetId="5" hidden="1">'MSFR IS Adjust Support D-2'!$A$1:$S$86</definedName>
    <definedName name="Z_E163314F_53A2_4A2F_A9CF_3F94F0129118_.wvu.PrintTitles" localSheetId="5" hidden="1">'MSFR IS Adjust Support D-2'!$1:$13</definedName>
    <definedName name="Z_F5B97444_16EA_4AA7_9A70_95BB0AFD8284_.wvu.Cols" localSheetId="5" hidden="1">'MSFR IS Adjust Support D-2'!$F:$G</definedName>
    <definedName name="Z_F5B97444_16EA_4AA7_9A70_95BB0AFD8284_.wvu.PrintArea" localSheetId="2" hidden="1">'Inc Statment - SCH C.1'!$A$1:$U$68</definedName>
    <definedName name="Z_F5B97444_16EA_4AA7_9A70_95BB0AFD8284_.wvu.PrintArea" localSheetId="4" hidden="1">'MSFR IS Adjust D.1'!$A$1:$M$33</definedName>
    <definedName name="Z_F5B97444_16EA_4AA7_9A70_95BB0AFD8284_.wvu.PrintArea" localSheetId="5" hidden="1">'MSFR IS Adjust Support D-2'!$A$1:$S$86</definedName>
    <definedName name="Z_F5B97444_16EA_4AA7_9A70_95BB0AFD8284_.wvu.PrintTitles" localSheetId="5" hidden="1">'MSFR IS Adjust Support D-2'!$1:$13</definedName>
    <definedName name="Z_F8C3F9F4_DBFA_417E_A63C_4DCF6CDDDD4D_.wvu.Cols" localSheetId="5" hidden="1">'MSFR IS Adjust Support D-2'!$F:$G</definedName>
    <definedName name="Z_F8C3F9F4_DBFA_417E_A63C_4DCF6CDDDD4D_.wvu.PrintArea" localSheetId="2" hidden="1">'Inc Statment - SCH C.1'!$A$1:$U$68</definedName>
    <definedName name="Z_F8C3F9F4_DBFA_417E_A63C_4DCF6CDDDD4D_.wvu.PrintArea" localSheetId="4" hidden="1">'MSFR IS Adjust D.1'!$A$1:$M$33</definedName>
    <definedName name="Z_F8C3F9F4_DBFA_417E_A63C_4DCF6CDDDD4D_.wvu.PrintArea" localSheetId="5" hidden="1">'MSFR IS Adjust Support D-2'!$A$1:$S$86</definedName>
    <definedName name="Z_F8C3F9F4_DBFA_417E_A63C_4DCF6CDDDD4D_.wvu.PrintTitles" localSheetId="5" hidden="1">'MSFR IS Adjust Support D-2'!$1:$13</definedName>
  </definedNames>
  <calcPr calcId="145621"/>
  <customWorkbookViews>
    <customWorkbookView name="omalleln - Personal View" guid="{D80F9502-1760-4B4D-BEE6-65B7268CEFF2}" mergeInterval="0" personalView="1" maximized="1" windowWidth="1900" windowHeight="787" tabRatio="895" activeSheetId="3"/>
    <customWorkbookView name="KEATHLLE - Personal View" guid="{F8C3F9F4-DBFA-417E-A63C-4DCF6CDDDD4D}" mergeInterval="0" personalView="1" maximized="1" xWindow="1" yWindow="1" windowWidth="1920" windowHeight="848" tabRatio="895" activeSheetId="1"/>
    <customWorkbookView name="tiernegc - Personal View" guid="{2E9FC00E-19D3-4355-A260-417D9236B30F}" mergeInterval="0" personalView="1" maximized="1" xWindow="1" yWindow="1" windowWidth="1920" windowHeight="888" tabRatio="895" activeSheetId="6"/>
    <customWorkbookView name="weckbat - Personal View" guid="{F5B97444-16EA-4AA7-9A70-95BB0AFD8284}" mergeInterval="0" personalView="1" maximized="1" xWindow="1" yWindow="1" windowWidth="1920" windowHeight="859" tabRatio="895" activeSheetId="6"/>
    <customWorkbookView name="Peter J. Thakadiyil - Personal View" guid="{CEC57B47-E6EC-4FDA-BCFD-6AC6A66DD178}" mergeInterval="0" personalView="1" maximized="1" xWindow="1" yWindow="1" windowWidth="1920" windowHeight="833" tabRatio="895" activeSheetId="1"/>
    <customWorkbookView name="batesjk - Personal View" guid="{E163314F-53A2-4A2F-A9CF-3F94F0129118}" mergeInterval="0" personalView="1" maximized="1" xWindow="1" yWindow="1" windowWidth="1920" windowHeight="859" tabRatio="895" activeSheetId="6"/>
    <customWorkbookView name="rungresw - Personal View" guid="{C98D41B4-6B7D-46F8-862F-B1C92554BE39}" mergeInterval="0" personalView="1" maximized="1" xWindow="1" yWindow="1" windowWidth="1920" windowHeight="888" tabRatio="895" activeSheetId="6"/>
    <customWorkbookView name="SCHWARML - Personal View" guid="{AE1B1716-57F4-4705-A4F2-7A8CD44D74C3}" mergeInterval="0" personalView="1" maximized="1" xWindow="1" yWindow="1" windowWidth="1152" windowHeight="597" tabRatio="895" activeSheetId="7"/>
  </customWorkbookViews>
</workbook>
</file>

<file path=xl/calcChain.xml><?xml version="1.0" encoding="utf-8"?>
<calcChain xmlns="http://schemas.openxmlformats.org/spreadsheetml/2006/main">
  <c r="S7" i="7" l="1"/>
  <c r="S9" i="6"/>
  <c r="M7" i="5"/>
  <c r="Q9" i="4"/>
  <c r="U10" i="3"/>
  <c r="U2" i="3" l="1"/>
  <c r="I440" i="1" l="1"/>
  <c r="I439" i="1"/>
  <c r="I438" i="1"/>
  <c r="I431" i="1"/>
  <c r="I430" i="1"/>
  <c r="I428" i="1"/>
  <c r="N53" i="1"/>
  <c r="M53" i="1"/>
  <c r="N50" i="1"/>
  <c r="M50" i="1"/>
  <c r="I50" i="1"/>
  <c r="N19" i="1"/>
  <c r="M19" i="1"/>
  <c r="I19" i="1"/>
  <c r="K18" i="1"/>
  <c r="K111" i="1"/>
  <c r="N23" i="1"/>
  <c r="M23" i="1"/>
  <c r="I23" i="1"/>
  <c r="G552" i="1"/>
  <c r="F552" i="1"/>
  <c r="E552" i="1"/>
  <c r="D552" i="1"/>
  <c r="C552" i="1"/>
  <c r="G549" i="1"/>
  <c r="F549" i="1"/>
  <c r="E549" i="1"/>
  <c r="D549" i="1"/>
  <c r="C549" i="1"/>
  <c r="G548" i="1"/>
  <c r="F548" i="1"/>
  <c r="E548" i="1"/>
  <c r="D548" i="1"/>
  <c r="C548" i="1"/>
  <c r="G547" i="1"/>
  <c r="F547" i="1"/>
  <c r="E547" i="1"/>
  <c r="D547" i="1"/>
  <c r="C547" i="1"/>
  <c r="G546" i="1"/>
  <c r="F546" i="1"/>
  <c r="E546" i="1"/>
  <c r="D546" i="1"/>
  <c r="C546" i="1"/>
  <c r="G545" i="1"/>
  <c r="F545" i="1"/>
  <c r="E545" i="1"/>
  <c r="D545" i="1"/>
  <c r="C545" i="1"/>
  <c r="G544" i="1"/>
  <c r="F544" i="1"/>
  <c r="E544" i="1"/>
  <c r="D544" i="1"/>
  <c r="C544" i="1"/>
  <c r="G543" i="1"/>
  <c r="F543" i="1"/>
  <c r="E543" i="1"/>
  <c r="D543" i="1"/>
  <c r="C543" i="1"/>
  <c r="G542" i="1"/>
  <c r="F542" i="1"/>
  <c r="E542" i="1"/>
  <c r="D542" i="1"/>
  <c r="C542" i="1"/>
  <c r="G541" i="1"/>
  <c r="F541" i="1"/>
  <c r="E541" i="1"/>
  <c r="D541" i="1"/>
  <c r="C541" i="1"/>
  <c r="G540" i="1"/>
  <c r="F540" i="1"/>
  <c r="E540" i="1"/>
  <c r="D540" i="1"/>
  <c r="C540" i="1"/>
  <c r="G539" i="1"/>
  <c r="F539" i="1"/>
  <c r="E539" i="1"/>
  <c r="D539" i="1"/>
  <c r="C539" i="1"/>
  <c r="G538" i="1"/>
  <c r="F538" i="1"/>
  <c r="E538" i="1"/>
  <c r="D538" i="1"/>
  <c r="C538" i="1"/>
  <c r="G534" i="1"/>
  <c r="F534" i="1"/>
  <c r="E534" i="1"/>
  <c r="D534" i="1"/>
  <c r="C534" i="1"/>
  <c r="G533" i="1"/>
  <c r="F533" i="1"/>
  <c r="E533" i="1"/>
  <c r="D533" i="1"/>
  <c r="C533" i="1"/>
  <c r="G532" i="1"/>
  <c r="F532" i="1"/>
  <c r="E532" i="1"/>
  <c r="D532" i="1"/>
  <c r="C532" i="1"/>
  <c r="G531" i="1"/>
  <c r="F531" i="1"/>
  <c r="E531" i="1"/>
  <c r="D531" i="1"/>
  <c r="C531" i="1"/>
  <c r="G530" i="1"/>
  <c r="F530" i="1"/>
  <c r="E530" i="1"/>
  <c r="D530" i="1"/>
  <c r="C530" i="1"/>
  <c r="G529" i="1"/>
  <c r="F529" i="1"/>
  <c r="E529" i="1"/>
  <c r="D529" i="1"/>
  <c r="C529" i="1"/>
  <c r="G528" i="1"/>
  <c r="F528" i="1"/>
  <c r="E528" i="1"/>
  <c r="D528" i="1"/>
  <c r="C528" i="1"/>
  <c r="G527" i="1"/>
  <c r="F527" i="1"/>
  <c r="E527" i="1"/>
  <c r="D527" i="1"/>
  <c r="C527" i="1"/>
  <c r="G526" i="1"/>
  <c r="F526" i="1"/>
  <c r="E526" i="1"/>
  <c r="D526" i="1"/>
  <c r="C526" i="1"/>
  <c r="G525" i="1"/>
  <c r="F525" i="1"/>
  <c r="E525" i="1"/>
  <c r="D525" i="1"/>
  <c r="C525" i="1"/>
  <c r="K109" i="1"/>
  <c r="K108" i="1"/>
  <c r="K106" i="1"/>
  <c r="K105" i="1"/>
  <c r="K104" i="1"/>
  <c r="K103" i="1"/>
  <c r="K102" i="1"/>
  <c r="K101" i="1"/>
  <c r="K100" i="1"/>
  <c r="K99" i="1"/>
  <c r="K88" i="1"/>
  <c r="K87" i="1"/>
  <c r="K86" i="1"/>
  <c r="K85" i="1"/>
  <c r="K84" i="1"/>
  <c r="K83" i="1"/>
  <c r="K82" i="1"/>
  <c r="K81" i="1"/>
  <c r="K80" i="1"/>
  <c r="K79" i="1"/>
  <c r="K78" i="1"/>
  <c r="K77" i="1"/>
  <c r="K76" i="1"/>
  <c r="K75" i="1"/>
  <c r="K74" i="1"/>
  <c r="K73" i="1"/>
  <c r="N18" i="1"/>
  <c r="M18" i="1"/>
  <c r="N17" i="1"/>
  <c r="M17" i="1"/>
  <c r="I18" i="1"/>
  <c r="I17" i="1"/>
  <c r="K114" i="1"/>
  <c r="N24" i="1"/>
  <c r="M24" i="1"/>
  <c r="I24" i="1"/>
  <c r="G291" i="1"/>
  <c r="N36" i="1"/>
  <c r="M36" i="1"/>
  <c r="I36" i="1"/>
  <c r="I220" i="1"/>
  <c r="N32" i="1"/>
  <c r="M32" i="1"/>
  <c r="I32" i="1"/>
  <c r="I218" i="1"/>
  <c r="I217" i="1"/>
  <c r="I216" i="1"/>
  <c r="I215" i="1"/>
  <c r="I214" i="1"/>
  <c r="I213" i="1"/>
  <c r="I212" i="1"/>
  <c r="I211" i="1"/>
  <c r="I210" i="1"/>
  <c r="I209" i="1"/>
  <c r="I208" i="1"/>
  <c r="I207" i="1"/>
  <c r="I206" i="1"/>
  <c r="I205" i="1"/>
  <c r="I204" i="1"/>
  <c r="I203" i="1"/>
  <c r="N31" i="1"/>
  <c r="M31" i="1"/>
  <c r="I31" i="1"/>
  <c r="I470" i="1"/>
  <c r="I469" i="1"/>
  <c r="I468" i="1"/>
  <c r="I467" i="1"/>
  <c r="I466" i="1"/>
  <c r="I465" i="1"/>
  <c r="K201" i="1"/>
  <c r="K200" i="1"/>
  <c r="K199" i="1"/>
  <c r="K198" i="1"/>
  <c r="K197" i="1"/>
  <c r="K196" i="1"/>
  <c r="K191" i="1"/>
  <c r="I190" i="1"/>
  <c r="I189" i="1"/>
  <c r="K188" i="1"/>
  <c r="I187" i="1"/>
  <c r="I186" i="1"/>
  <c r="I185" i="1"/>
  <c r="I184" i="1"/>
  <c r="I182" i="1"/>
  <c r="I181" i="1"/>
  <c r="I180" i="1"/>
  <c r="I179" i="1"/>
  <c r="I177" i="1"/>
  <c r="I176" i="1"/>
  <c r="G173" i="1"/>
  <c r="I171" i="1"/>
  <c r="I168" i="1"/>
  <c r="I150" i="1"/>
  <c r="I149" i="1"/>
  <c r="I126" i="1"/>
  <c r="N30" i="1"/>
  <c r="M30" i="1"/>
  <c r="N29" i="1"/>
  <c r="M29" i="1"/>
  <c r="N28" i="1"/>
  <c r="M28" i="1"/>
  <c r="N27" i="1"/>
  <c r="M27" i="1"/>
  <c r="I30" i="1"/>
  <c r="I29" i="1"/>
  <c r="I28" i="1"/>
  <c r="I27" i="1"/>
  <c r="K123" i="1"/>
  <c r="N26" i="1"/>
  <c r="M26" i="1"/>
  <c r="I26" i="1"/>
  <c r="K121" i="1"/>
  <c r="N25" i="1"/>
  <c r="M25" i="1"/>
  <c r="I25" i="1"/>
  <c r="I282" i="1"/>
  <c r="N35" i="1"/>
  <c r="M35" i="1"/>
  <c r="I35" i="1"/>
  <c r="I269" i="1"/>
  <c r="N34" i="1"/>
  <c r="M34" i="1"/>
  <c r="I34" i="1"/>
  <c r="I237" i="1"/>
  <c r="N33" i="1"/>
  <c r="M33" i="1"/>
  <c r="I33" i="1"/>
  <c r="E200" i="2"/>
  <c r="E199" i="2"/>
  <c r="E198" i="2"/>
  <c r="E197" i="2"/>
  <c r="I61" i="1"/>
  <c r="I473" i="1"/>
  <c r="I471" i="1"/>
  <c r="I463" i="1"/>
  <c r="N61" i="1"/>
  <c r="M61" i="1"/>
  <c r="I454" i="1"/>
  <c r="I449" i="1"/>
  <c r="M60" i="1"/>
  <c r="M59" i="1"/>
  <c r="M58" i="1"/>
  <c r="M56" i="1"/>
  <c r="M55" i="1"/>
  <c r="K436" i="1"/>
  <c r="K435" i="1"/>
  <c r="K434" i="1"/>
  <c r="K433" i="1"/>
  <c r="N52" i="1"/>
  <c r="M52" i="1"/>
  <c r="N51" i="1"/>
  <c r="M51" i="1"/>
  <c r="I52" i="1"/>
  <c r="I51" i="1"/>
  <c r="G404" i="1"/>
  <c r="N46" i="1"/>
  <c r="M46" i="1"/>
  <c r="I46" i="1"/>
  <c r="I402" i="1"/>
  <c r="I401" i="1"/>
  <c r="I400" i="1"/>
  <c r="I399" i="1"/>
  <c r="I398" i="1"/>
  <c r="I397" i="1"/>
  <c r="I396" i="1"/>
  <c r="I395" i="1"/>
  <c r="I394" i="1"/>
  <c r="N45" i="1"/>
  <c r="M45" i="1"/>
  <c r="I45" i="1"/>
  <c r="G392" i="1"/>
  <c r="N44" i="1"/>
  <c r="M44" i="1"/>
  <c r="I44" i="1"/>
  <c r="I389" i="1"/>
  <c r="I388" i="1"/>
  <c r="I387" i="1"/>
  <c r="I386" i="1"/>
  <c r="I385" i="1"/>
  <c r="I384" i="1"/>
  <c r="N43" i="1"/>
  <c r="M43" i="1"/>
  <c r="I43" i="1"/>
  <c r="G381" i="1"/>
  <c r="N42" i="1"/>
  <c r="M42" i="1"/>
  <c r="I42" i="1"/>
  <c r="I364" i="1"/>
  <c r="N41" i="1"/>
  <c r="M41" i="1"/>
  <c r="I41" i="1"/>
  <c r="I357" i="1"/>
  <c r="N40" i="1"/>
  <c r="M40" i="1"/>
  <c r="I40" i="1"/>
  <c r="I317" i="1"/>
  <c r="N39" i="1"/>
  <c r="M39" i="1"/>
  <c r="I39" i="1"/>
  <c r="I315" i="1"/>
  <c r="I314" i="1"/>
  <c r="I313" i="1"/>
  <c r="I312" i="1"/>
  <c r="I311" i="1"/>
  <c r="I310" i="1"/>
  <c r="N38" i="1"/>
  <c r="M38" i="1"/>
  <c r="I38" i="1"/>
  <c r="K308" i="1"/>
  <c r="N37" i="1"/>
  <c r="M37" i="1"/>
  <c r="I37" i="1"/>
  <c r="F516" i="1"/>
  <c r="E516" i="1"/>
  <c r="D516" i="1"/>
  <c r="C516" i="1"/>
  <c r="B516" i="1"/>
  <c r="A516" i="1"/>
  <c r="F515" i="1"/>
  <c r="E515" i="1"/>
  <c r="D515" i="1"/>
  <c r="C515" i="1"/>
  <c r="B515" i="1"/>
  <c r="A515" i="1"/>
  <c r="F514" i="1"/>
  <c r="E514" i="1"/>
  <c r="D514" i="1"/>
  <c r="C514" i="1"/>
  <c r="B514" i="1"/>
  <c r="A514" i="1"/>
  <c r="F513" i="1"/>
  <c r="E513" i="1"/>
  <c r="D513" i="1"/>
  <c r="C513" i="1"/>
  <c r="B513" i="1"/>
  <c r="A513" i="1"/>
  <c r="F512" i="1"/>
  <c r="E512" i="1"/>
  <c r="D512" i="1"/>
  <c r="C512" i="1"/>
  <c r="B512" i="1"/>
  <c r="A512" i="1"/>
  <c r="F511" i="1"/>
  <c r="E511" i="1"/>
  <c r="D511" i="1"/>
  <c r="C511" i="1"/>
  <c r="B511" i="1"/>
  <c r="A511" i="1"/>
  <c r="F510" i="1"/>
  <c r="E510" i="1"/>
  <c r="D510" i="1"/>
  <c r="C510" i="1"/>
  <c r="B510" i="1"/>
  <c r="A510" i="1"/>
  <c r="F509" i="1"/>
  <c r="E509" i="1"/>
  <c r="D509" i="1"/>
  <c r="C509" i="1"/>
  <c r="B509" i="1"/>
  <c r="A509" i="1"/>
  <c r="F508" i="1"/>
  <c r="E508" i="1"/>
  <c r="D508" i="1"/>
  <c r="C508" i="1"/>
  <c r="B508" i="1"/>
  <c r="A508" i="1"/>
  <c r="F507" i="1"/>
  <c r="E507" i="1"/>
  <c r="D507" i="1"/>
  <c r="C507" i="1"/>
  <c r="B507" i="1"/>
  <c r="A507" i="1"/>
  <c r="F506" i="1"/>
  <c r="E506" i="1"/>
  <c r="D506" i="1"/>
  <c r="C506" i="1"/>
  <c r="B506" i="1"/>
  <c r="A506" i="1"/>
  <c r="F505" i="1"/>
  <c r="E505" i="1"/>
  <c r="D505" i="1"/>
  <c r="C505" i="1"/>
  <c r="B505" i="1"/>
  <c r="A505" i="1"/>
  <c r="F504" i="1"/>
  <c r="E504" i="1"/>
  <c r="D504" i="1"/>
  <c r="C504" i="1"/>
  <c r="B504" i="1"/>
  <c r="A504" i="1"/>
  <c r="F503" i="1"/>
  <c r="E503" i="1"/>
  <c r="D503" i="1"/>
  <c r="C503" i="1"/>
  <c r="B503" i="1"/>
  <c r="A503" i="1"/>
  <c r="F502" i="1"/>
  <c r="E502" i="1"/>
  <c r="D502" i="1"/>
  <c r="C502" i="1"/>
  <c r="B502" i="1"/>
  <c r="A502" i="1"/>
  <c r="F501" i="1"/>
  <c r="E501" i="1"/>
  <c r="D501" i="1"/>
  <c r="C501" i="1"/>
  <c r="B501" i="1"/>
  <c r="A501" i="1"/>
  <c r="F500" i="1"/>
  <c r="E500" i="1"/>
  <c r="D500" i="1"/>
  <c r="C500" i="1"/>
  <c r="B500" i="1"/>
  <c r="A500" i="1"/>
  <c r="F499" i="1"/>
  <c r="E499" i="1"/>
  <c r="D499" i="1"/>
  <c r="C499" i="1"/>
  <c r="B499" i="1"/>
  <c r="A499" i="1"/>
  <c r="F498" i="1"/>
  <c r="E498" i="1"/>
  <c r="D498" i="1"/>
  <c r="C498" i="1"/>
  <c r="B498" i="1"/>
  <c r="A498" i="1"/>
  <c r="F497" i="1"/>
  <c r="E497" i="1"/>
  <c r="D497" i="1"/>
  <c r="C497" i="1"/>
  <c r="B497" i="1"/>
  <c r="A497" i="1"/>
  <c r="F496" i="1"/>
  <c r="E496" i="1"/>
  <c r="D496" i="1"/>
  <c r="C496" i="1"/>
  <c r="B496" i="1"/>
  <c r="A496" i="1"/>
  <c r="F495" i="1"/>
  <c r="E495" i="1"/>
  <c r="D495" i="1"/>
  <c r="C495" i="1"/>
  <c r="B495" i="1"/>
  <c r="A495" i="1"/>
  <c r="F494" i="1"/>
  <c r="E494" i="1"/>
  <c r="D494" i="1"/>
  <c r="C494" i="1"/>
  <c r="B494" i="1"/>
  <c r="A494" i="1"/>
  <c r="F493" i="1"/>
  <c r="E493" i="1"/>
  <c r="D493" i="1"/>
  <c r="C493" i="1"/>
  <c r="B493" i="1"/>
  <c r="A493" i="1"/>
  <c r="F492" i="1"/>
  <c r="E492" i="1"/>
  <c r="D492" i="1"/>
  <c r="C492" i="1"/>
  <c r="B492" i="1"/>
  <c r="A492" i="1"/>
  <c r="F491" i="1"/>
  <c r="E491" i="1"/>
  <c r="D491" i="1"/>
  <c r="C491" i="1"/>
  <c r="B491" i="1"/>
  <c r="A491" i="1"/>
  <c r="F490" i="1"/>
  <c r="E490" i="1"/>
  <c r="D490" i="1"/>
  <c r="C490" i="1"/>
  <c r="B490" i="1"/>
  <c r="A490" i="1"/>
  <c r="F489" i="1"/>
  <c r="E489" i="1"/>
  <c r="D489" i="1"/>
  <c r="C489" i="1"/>
  <c r="B489" i="1"/>
  <c r="A489" i="1"/>
  <c r="F488" i="1"/>
  <c r="E488" i="1"/>
  <c r="D488" i="1"/>
  <c r="C488" i="1"/>
  <c r="B488" i="1"/>
  <c r="A488" i="1"/>
  <c r="F487" i="1"/>
  <c r="E487" i="1"/>
  <c r="D487" i="1"/>
  <c r="C487" i="1"/>
  <c r="B487" i="1"/>
  <c r="A487" i="1"/>
  <c r="F486" i="1"/>
  <c r="E486" i="1"/>
  <c r="D486" i="1"/>
  <c r="C486" i="1"/>
  <c r="B486" i="1"/>
  <c r="A486" i="1"/>
  <c r="F485" i="1"/>
  <c r="E485" i="1"/>
  <c r="D485" i="1"/>
  <c r="C485" i="1"/>
  <c r="B485" i="1"/>
  <c r="A485" i="1"/>
  <c r="F484" i="1"/>
  <c r="E484" i="1"/>
  <c r="D484" i="1"/>
  <c r="C484" i="1"/>
  <c r="B484" i="1"/>
  <c r="A484" i="1"/>
  <c r="F483" i="1"/>
  <c r="E483" i="1"/>
  <c r="D483" i="1"/>
  <c r="C483" i="1"/>
  <c r="B483" i="1"/>
  <c r="A483" i="1"/>
  <c r="F482" i="1"/>
  <c r="E482" i="1"/>
  <c r="D482" i="1"/>
  <c r="C482" i="1"/>
  <c r="B482" i="1"/>
  <c r="A482" i="1"/>
  <c r="F481" i="1"/>
  <c r="E481" i="1"/>
  <c r="D481" i="1"/>
  <c r="C481" i="1"/>
  <c r="B481" i="1"/>
  <c r="A481" i="1"/>
  <c r="F480" i="1"/>
  <c r="E480" i="1"/>
  <c r="D480" i="1"/>
  <c r="C480" i="1"/>
  <c r="B480" i="1"/>
  <c r="A480" i="1"/>
  <c r="F479" i="1"/>
  <c r="E479" i="1"/>
  <c r="D479" i="1"/>
  <c r="C479" i="1"/>
  <c r="B479" i="1"/>
  <c r="A479" i="1"/>
  <c r="F478" i="1"/>
  <c r="E478" i="1"/>
  <c r="D478" i="1"/>
  <c r="C478" i="1"/>
  <c r="B478" i="1"/>
  <c r="A478" i="1"/>
  <c r="F477" i="1"/>
  <c r="E477" i="1"/>
  <c r="D477" i="1"/>
  <c r="C477" i="1"/>
  <c r="B477" i="1"/>
  <c r="A477" i="1"/>
  <c r="F476" i="1"/>
  <c r="E476" i="1"/>
  <c r="D476" i="1"/>
  <c r="C476" i="1"/>
  <c r="B476" i="1"/>
  <c r="A476" i="1"/>
  <c r="F475" i="1"/>
  <c r="E475" i="1"/>
  <c r="D475" i="1"/>
  <c r="C475" i="1"/>
  <c r="B475" i="1"/>
  <c r="A475" i="1"/>
  <c r="F474" i="1"/>
  <c r="E474" i="1"/>
  <c r="D474" i="1"/>
  <c r="C474" i="1"/>
  <c r="B474" i="1"/>
  <c r="A474" i="1"/>
  <c r="F473" i="1"/>
  <c r="E473" i="1"/>
  <c r="D473" i="1"/>
  <c r="C473" i="1"/>
  <c r="B473" i="1"/>
  <c r="A473" i="1"/>
  <c r="F472" i="1"/>
  <c r="E472" i="1"/>
  <c r="D472" i="1"/>
  <c r="C472" i="1"/>
  <c r="B472" i="1"/>
  <c r="A472" i="1"/>
  <c r="F471" i="1"/>
  <c r="E471" i="1"/>
  <c r="D471" i="1"/>
  <c r="C471" i="1"/>
  <c r="B471" i="1"/>
  <c r="A471" i="1"/>
  <c r="F470" i="1"/>
  <c r="E470" i="1"/>
  <c r="D470" i="1"/>
  <c r="C470" i="1"/>
  <c r="B470" i="1"/>
  <c r="A470" i="1"/>
  <c r="F469" i="1"/>
  <c r="E469" i="1"/>
  <c r="D469" i="1"/>
  <c r="C469" i="1"/>
  <c r="B469" i="1"/>
  <c r="A469" i="1"/>
  <c r="F468" i="1"/>
  <c r="E468" i="1"/>
  <c r="D468" i="1"/>
  <c r="C468" i="1"/>
  <c r="B468" i="1"/>
  <c r="A468" i="1"/>
  <c r="F467" i="1"/>
  <c r="E467" i="1"/>
  <c r="D467" i="1"/>
  <c r="C467" i="1"/>
  <c r="B467" i="1"/>
  <c r="A467" i="1"/>
  <c r="F466" i="1"/>
  <c r="E466" i="1"/>
  <c r="D466" i="1"/>
  <c r="C466" i="1"/>
  <c r="B466" i="1"/>
  <c r="A466" i="1"/>
  <c r="F465" i="1"/>
  <c r="E465" i="1"/>
  <c r="D465" i="1"/>
  <c r="C465" i="1"/>
  <c r="B465" i="1"/>
  <c r="A465" i="1"/>
  <c r="F464" i="1"/>
  <c r="E464" i="1"/>
  <c r="D464" i="1"/>
  <c r="C464" i="1"/>
  <c r="B464" i="1"/>
  <c r="A464" i="1"/>
  <c r="F463" i="1"/>
  <c r="E463" i="1"/>
  <c r="D463" i="1"/>
  <c r="C463" i="1"/>
  <c r="B463" i="1"/>
  <c r="A463" i="1"/>
  <c r="F462" i="1"/>
  <c r="E462" i="1"/>
  <c r="D462" i="1"/>
  <c r="C462" i="1"/>
  <c r="B462" i="1"/>
  <c r="A462" i="1"/>
  <c r="F461" i="1"/>
  <c r="E461" i="1"/>
  <c r="D461" i="1"/>
  <c r="C461" i="1"/>
  <c r="B461" i="1"/>
  <c r="A461" i="1"/>
  <c r="F460" i="1"/>
  <c r="E460" i="1"/>
  <c r="D460" i="1"/>
  <c r="C460" i="1"/>
  <c r="B460" i="1"/>
  <c r="A460" i="1"/>
  <c r="F459" i="1"/>
  <c r="E459" i="1"/>
  <c r="D459" i="1"/>
  <c r="C459" i="1"/>
  <c r="B459" i="1"/>
  <c r="A459" i="1"/>
  <c r="F458" i="1"/>
  <c r="E458" i="1"/>
  <c r="D458" i="1"/>
  <c r="C458" i="1"/>
  <c r="B458" i="1"/>
  <c r="A458" i="1"/>
  <c r="F457" i="1"/>
  <c r="E457" i="1"/>
  <c r="D457" i="1"/>
  <c r="C457" i="1"/>
  <c r="B457" i="1"/>
  <c r="A457" i="1"/>
  <c r="F456" i="1"/>
  <c r="E456" i="1"/>
  <c r="D456" i="1"/>
  <c r="C456" i="1"/>
  <c r="B456" i="1"/>
  <c r="A456" i="1"/>
  <c r="F455" i="1"/>
  <c r="E455" i="1"/>
  <c r="D455" i="1"/>
  <c r="C455" i="1"/>
  <c r="B455" i="1"/>
  <c r="A455" i="1"/>
  <c r="F454" i="1"/>
  <c r="E454" i="1"/>
  <c r="D454" i="1"/>
  <c r="C454" i="1"/>
  <c r="B454" i="1"/>
  <c r="A454" i="1"/>
  <c r="F453" i="1"/>
  <c r="E453" i="1"/>
  <c r="D453" i="1"/>
  <c r="C453" i="1"/>
  <c r="B453" i="1"/>
  <c r="A453" i="1"/>
  <c r="F452" i="1"/>
  <c r="E452" i="1"/>
  <c r="D452" i="1"/>
  <c r="C452" i="1"/>
  <c r="B452" i="1"/>
  <c r="A452" i="1"/>
  <c r="F451" i="1"/>
  <c r="E451" i="1"/>
  <c r="D451" i="1"/>
  <c r="C451" i="1"/>
  <c r="B451" i="1"/>
  <c r="A451" i="1"/>
  <c r="F450" i="1"/>
  <c r="E450" i="1"/>
  <c r="D450" i="1"/>
  <c r="C450" i="1"/>
  <c r="B450" i="1"/>
  <c r="A450" i="1"/>
  <c r="F449" i="1"/>
  <c r="E449" i="1"/>
  <c r="D449" i="1"/>
  <c r="C449" i="1"/>
  <c r="B449" i="1"/>
  <c r="A449" i="1"/>
  <c r="F448" i="1"/>
  <c r="E448" i="1"/>
  <c r="D448" i="1"/>
  <c r="C448" i="1"/>
  <c r="B448" i="1"/>
  <c r="A448" i="1"/>
  <c r="F447" i="1"/>
  <c r="E447" i="1"/>
  <c r="D447" i="1"/>
  <c r="C447" i="1"/>
  <c r="B447" i="1"/>
  <c r="A447" i="1"/>
  <c r="F446" i="1"/>
  <c r="E446" i="1"/>
  <c r="D446" i="1"/>
  <c r="C446" i="1"/>
  <c r="B446" i="1"/>
  <c r="A446" i="1"/>
  <c r="F445" i="1"/>
  <c r="E445" i="1"/>
  <c r="D445" i="1"/>
  <c r="C445" i="1"/>
  <c r="B445" i="1"/>
  <c r="A445" i="1"/>
  <c r="F444" i="1"/>
  <c r="E444" i="1"/>
  <c r="D444" i="1"/>
  <c r="C444" i="1"/>
  <c r="B444" i="1"/>
  <c r="A444" i="1"/>
  <c r="F443" i="1"/>
  <c r="E443" i="1"/>
  <c r="D443" i="1"/>
  <c r="C443" i="1"/>
  <c r="B443" i="1"/>
  <c r="A443" i="1"/>
  <c r="F442" i="1"/>
  <c r="E442" i="1"/>
  <c r="D442" i="1"/>
  <c r="C442" i="1"/>
  <c r="B442" i="1"/>
  <c r="A442" i="1"/>
  <c r="F441" i="1"/>
  <c r="E441" i="1"/>
  <c r="D441" i="1"/>
  <c r="C441" i="1"/>
  <c r="B441" i="1"/>
  <c r="A441" i="1"/>
  <c r="F440" i="1"/>
  <c r="E440" i="1"/>
  <c r="D440" i="1"/>
  <c r="C440" i="1"/>
  <c r="B440" i="1"/>
  <c r="A440" i="1"/>
  <c r="F439" i="1"/>
  <c r="E439" i="1"/>
  <c r="D439" i="1"/>
  <c r="C439" i="1"/>
  <c r="B439" i="1"/>
  <c r="A439" i="1"/>
  <c r="F438" i="1"/>
  <c r="E438" i="1"/>
  <c r="D438" i="1"/>
  <c r="C438" i="1"/>
  <c r="B438" i="1"/>
  <c r="A438" i="1"/>
  <c r="F437" i="1"/>
  <c r="E437" i="1"/>
  <c r="D437" i="1"/>
  <c r="C437" i="1"/>
  <c r="B437" i="1"/>
  <c r="A437" i="1"/>
  <c r="F436" i="1"/>
  <c r="E436" i="1"/>
  <c r="D436" i="1"/>
  <c r="C436" i="1"/>
  <c r="B436" i="1"/>
  <c r="A436" i="1"/>
  <c r="F435" i="1"/>
  <c r="E435" i="1"/>
  <c r="D435" i="1"/>
  <c r="C435" i="1"/>
  <c r="B435" i="1"/>
  <c r="A435" i="1"/>
  <c r="F434" i="1"/>
  <c r="E434" i="1"/>
  <c r="D434" i="1"/>
  <c r="C434" i="1"/>
  <c r="B434" i="1"/>
  <c r="A434" i="1"/>
  <c r="F433" i="1"/>
  <c r="E433" i="1"/>
  <c r="D433" i="1"/>
  <c r="C433" i="1"/>
  <c r="B433" i="1"/>
  <c r="A433" i="1"/>
  <c r="F432" i="1"/>
  <c r="E432" i="1"/>
  <c r="D432" i="1"/>
  <c r="C432" i="1"/>
  <c r="B432" i="1"/>
  <c r="A432" i="1"/>
  <c r="F431" i="1"/>
  <c r="E431" i="1"/>
  <c r="D431" i="1"/>
  <c r="C431" i="1"/>
  <c r="B431" i="1"/>
  <c r="A431" i="1"/>
  <c r="F430" i="1"/>
  <c r="E430" i="1"/>
  <c r="D430" i="1"/>
  <c r="C430" i="1"/>
  <c r="B430" i="1"/>
  <c r="A430" i="1"/>
  <c r="F429" i="1"/>
  <c r="E429" i="1"/>
  <c r="D429" i="1"/>
  <c r="C429" i="1"/>
  <c r="B429" i="1"/>
  <c r="A429" i="1"/>
  <c r="F428" i="1"/>
  <c r="E428" i="1"/>
  <c r="D428" i="1"/>
  <c r="C428" i="1"/>
  <c r="B428" i="1"/>
  <c r="A428" i="1"/>
  <c r="F427" i="1"/>
  <c r="E427" i="1"/>
  <c r="D427" i="1"/>
  <c r="C427" i="1"/>
  <c r="B427" i="1"/>
  <c r="A427" i="1"/>
  <c r="F426" i="1"/>
  <c r="E426" i="1"/>
  <c r="D426" i="1"/>
  <c r="C426" i="1"/>
  <c r="B426" i="1"/>
  <c r="A426" i="1"/>
  <c r="F425" i="1"/>
  <c r="E425" i="1"/>
  <c r="D425" i="1"/>
  <c r="C425" i="1"/>
  <c r="B425" i="1"/>
  <c r="A425" i="1"/>
  <c r="F424" i="1"/>
  <c r="E424" i="1"/>
  <c r="D424" i="1"/>
  <c r="C424" i="1"/>
  <c r="B424" i="1"/>
  <c r="A424" i="1"/>
  <c r="F423" i="1"/>
  <c r="E423" i="1"/>
  <c r="D423" i="1"/>
  <c r="C423" i="1"/>
  <c r="B423" i="1"/>
  <c r="A423" i="1"/>
  <c r="F422" i="1"/>
  <c r="E422" i="1"/>
  <c r="D422" i="1"/>
  <c r="C422" i="1"/>
  <c r="B422" i="1"/>
  <c r="A422" i="1"/>
  <c r="F421" i="1"/>
  <c r="E421" i="1"/>
  <c r="D421" i="1"/>
  <c r="C421" i="1"/>
  <c r="B421" i="1"/>
  <c r="A421" i="1"/>
  <c r="F420" i="1"/>
  <c r="E420" i="1"/>
  <c r="D420" i="1"/>
  <c r="C420" i="1"/>
  <c r="B420" i="1"/>
  <c r="A420" i="1"/>
  <c r="F419" i="1"/>
  <c r="E419" i="1"/>
  <c r="D419" i="1"/>
  <c r="C419" i="1"/>
  <c r="B419" i="1"/>
  <c r="A419" i="1"/>
  <c r="F418" i="1"/>
  <c r="E418" i="1"/>
  <c r="D418" i="1"/>
  <c r="C418" i="1"/>
  <c r="B418" i="1"/>
  <c r="A418" i="1"/>
  <c r="F417" i="1"/>
  <c r="E417" i="1"/>
  <c r="D417" i="1"/>
  <c r="C417" i="1"/>
  <c r="B417" i="1"/>
  <c r="A417" i="1"/>
  <c r="F416" i="1"/>
  <c r="E416" i="1"/>
  <c r="D416" i="1"/>
  <c r="C416" i="1"/>
  <c r="B416" i="1"/>
  <c r="A416" i="1"/>
  <c r="F415" i="1"/>
  <c r="E415" i="1"/>
  <c r="D415" i="1"/>
  <c r="C415" i="1"/>
  <c r="B415" i="1"/>
  <c r="A415" i="1"/>
  <c r="F414" i="1"/>
  <c r="E414" i="1"/>
  <c r="D414" i="1"/>
  <c r="C414" i="1"/>
  <c r="B414" i="1"/>
  <c r="A414" i="1"/>
  <c r="F413" i="1"/>
  <c r="E413" i="1"/>
  <c r="D413" i="1"/>
  <c r="C413" i="1"/>
  <c r="B413" i="1"/>
  <c r="A413" i="1"/>
  <c r="F412" i="1"/>
  <c r="E412" i="1"/>
  <c r="D412" i="1"/>
  <c r="C412" i="1"/>
  <c r="B412" i="1"/>
  <c r="A412" i="1"/>
  <c r="F411" i="1"/>
  <c r="E411" i="1"/>
  <c r="D411" i="1"/>
  <c r="C411" i="1"/>
  <c r="B411" i="1"/>
  <c r="A411" i="1"/>
  <c r="F410" i="1"/>
  <c r="E410" i="1"/>
  <c r="D410" i="1"/>
  <c r="C410" i="1"/>
  <c r="B410" i="1"/>
  <c r="A410" i="1"/>
  <c r="F409" i="1"/>
  <c r="E409" i="1"/>
  <c r="D409" i="1"/>
  <c r="C409" i="1"/>
  <c r="B409" i="1"/>
  <c r="A409" i="1"/>
  <c r="F408" i="1"/>
  <c r="E408" i="1"/>
  <c r="D408" i="1"/>
  <c r="C408" i="1"/>
  <c r="B408" i="1"/>
  <c r="A408" i="1"/>
  <c r="F407" i="1"/>
  <c r="E407" i="1"/>
  <c r="D407" i="1"/>
  <c r="C407" i="1"/>
  <c r="B407" i="1"/>
  <c r="A407" i="1"/>
  <c r="F406" i="1"/>
  <c r="E406" i="1"/>
  <c r="D406" i="1"/>
  <c r="C406" i="1"/>
  <c r="B406" i="1"/>
  <c r="A406" i="1"/>
  <c r="F405" i="1"/>
  <c r="E405" i="1"/>
  <c r="D405" i="1"/>
  <c r="C405" i="1"/>
  <c r="B405" i="1"/>
  <c r="A405" i="1"/>
  <c r="F404" i="1"/>
  <c r="E404" i="1"/>
  <c r="D404" i="1"/>
  <c r="C404" i="1"/>
  <c r="B404" i="1"/>
  <c r="A404" i="1"/>
  <c r="F403" i="1"/>
  <c r="E403" i="1"/>
  <c r="D403" i="1"/>
  <c r="C403" i="1"/>
  <c r="B403" i="1"/>
  <c r="A403" i="1"/>
  <c r="F402" i="1"/>
  <c r="E402" i="1"/>
  <c r="D402" i="1"/>
  <c r="C402" i="1"/>
  <c r="B402" i="1"/>
  <c r="A402" i="1"/>
  <c r="F401" i="1"/>
  <c r="E401" i="1"/>
  <c r="D401" i="1"/>
  <c r="C401" i="1"/>
  <c r="B401" i="1"/>
  <c r="A401" i="1"/>
  <c r="F400" i="1"/>
  <c r="E400" i="1"/>
  <c r="D400" i="1"/>
  <c r="C400" i="1"/>
  <c r="B400" i="1"/>
  <c r="A400" i="1"/>
  <c r="F399" i="1"/>
  <c r="E399" i="1"/>
  <c r="D399" i="1"/>
  <c r="C399" i="1"/>
  <c r="B399" i="1"/>
  <c r="A399" i="1"/>
  <c r="F398" i="1"/>
  <c r="E398" i="1"/>
  <c r="D398" i="1"/>
  <c r="C398" i="1"/>
  <c r="B398" i="1"/>
  <c r="A398" i="1"/>
  <c r="F397" i="1"/>
  <c r="E397" i="1"/>
  <c r="D397" i="1"/>
  <c r="C397" i="1"/>
  <c r="B397" i="1"/>
  <c r="A397" i="1"/>
  <c r="F396" i="1"/>
  <c r="E396" i="1"/>
  <c r="D396" i="1"/>
  <c r="C396" i="1"/>
  <c r="B396" i="1"/>
  <c r="A396" i="1"/>
  <c r="F395" i="1"/>
  <c r="E395" i="1"/>
  <c r="D395" i="1"/>
  <c r="C395" i="1"/>
  <c r="B395" i="1"/>
  <c r="A395" i="1"/>
  <c r="F394" i="1"/>
  <c r="E394" i="1"/>
  <c r="D394" i="1"/>
  <c r="C394" i="1"/>
  <c r="B394" i="1"/>
  <c r="A394" i="1"/>
  <c r="F393" i="1"/>
  <c r="E393" i="1"/>
  <c r="D393" i="1"/>
  <c r="C393" i="1"/>
  <c r="B393" i="1"/>
  <c r="A393" i="1"/>
  <c r="F392" i="1"/>
  <c r="E392" i="1"/>
  <c r="D392" i="1"/>
  <c r="C392" i="1"/>
  <c r="B392" i="1"/>
  <c r="A392" i="1"/>
  <c r="F391" i="1"/>
  <c r="E391" i="1"/>
  <c r="D391" i="1"/>
  <c r="C391" i="1"/>
  <c r="B391" i="1"/>
  <c r="A391" i="1"/>
  <c r="F390" i="1"/>
  <c r="E390" i="1"/>
  <c r="D390" i="1"/>
  <c r="C390" i="1"/>
  <c r="B390" i="1"/>
  <c r="A390" i="1"/>
  <c r="F389" i="1"/>
  <c r="E389" i="1"/>
  <c r="D389" i="1"/>
  <c r="C389" i="1"/>
  <c r="B389" i="1"/>
  <c r="A389" i="1"/>
  <c r="F388" i="1"/>
  <c r="E388" i="1"/>
  <c r="D388" i="1"/>
  <c r="C388" i="1"/>
  <c r="B388" i="1"/>
  <c r="A388" i="1"/>
  <c r="F387" i="1"/>
  <c r="E387" i="1"/>
  <c r="D387" i="1"/>
  <c r="C387" i="1"/>
  <c r="B387" i="1"/>
  <c r="A387" i="1"/>
  <c r="F386" i="1"/>
  <c r="E386" i="1"/>
  <c r="D386" i="1"/>
  <c r="C386" i="1"/>
  <c r="B386" i="1"/>
  <c r="A386" i="1"/>
  <c r="F385" i="1"/>
  <c r="E385" i="1"/>
  <c r="D385" i="1"/>
  <c r="C385" i="1"/>
  <c r="B385" i="1"/>
  <c r="A385" i="1"/>
  <c r="F384" i="1"/>
  <c r="E384" i="1"/>
  <c r="D384" i="1"/>
  <c r="C384" i="1"/>
  <c r="B384" i="1"/>
  <c r="A384" i="1"/>
  <c r="F383" i="1"/>
  <c r="E383" i="1"/>
  <c r="D383" i="1"/>
  <c r="C383" i="1"/>
  <c r="B383" i="1"/>
  <c r="A383" i="1"/>
  <c r="F382" i="1"/>
  <c r="E382" i="1"/>
  <c r="D382" i="1"/>
  <c r="C382" i="1"/>
  <c r="B382" i="1"/>
  <c r="A382" i="1"/>
  <c r="F381" i="1"/>
  <c r="E381" i="1"/>
  <c r="D381" i="1"/>
  <c r="C381" i="1"/>
  <c r="B381" i="1"/>
  <c r="A381" i="1"/>
  <c r="F380" i="1"/>
  <c r="E380" i="1"/>
  <c r="D380" i="1"/>
  <c r="C380" i="1"/>
  <c r="B380" i="1"/>
  <c r="A380" i="1"/>
  <c r="F379" i="1"/>
  <c r="E379" i="1"/>
  <c r="D379" i="1"/>
  <c r="C379" i="1"/>
  <c r="B379" i="1"/>
  <c r="A379" i="1"/>
  <c r="F378" i="1"/>
  <c r="E378" i="1"/>
  <c r="D378" i="1"/>
  <c r="C378" i="1"/>
  <c r="B378" i="1"/>
  <c r="A378" i="1"/>
  <c r="F377" i="1"/>
  <c r="E377" i="1"/>
  <c r="D377" i="1"/>
  <c r="C377" i="1"/>
  <c r="B377" i="1"/>
  <c r="A377" i="1"/>
  <c r="F376" i="1"/>
  <c r="E376" i="1"/>
  <c r="D376" i="1"/>
  <c r="C376" i="1"/>
  <c r="B376" i="1"/>
  <c r="A376" i="1"/>
  <c r="F375" i="1"/>
  <c r="E375" i="1"/>
  <c r="D375" i="1"/>
  <c r="C375" i="1"/>
  <c r="B375" i="1"/>
  <c r="A375" i="1"/>
  <c r="F374" i="1"/>
  <c r="E374" i="1"/>
  <c r="D374" i="1"/>
  <c r="C374" i="1"/>
  <c r="B374" i="1"/>
  <c r="A374" i="1"/>
  <c r="F373" i="1"/>
  <c r="E373" i="1"/>
  <c r="D373" i="1"/>
  <c r="C373" i="1"/>
  <c r="B373" i="1"/>
  <c r="A373" i="1"/>
  <c r="F372" i="1"/>
  <c r="E372" i="1"/>
  <c r="D372" i="1"/>
  <c r="C372" i="1"/>
  <c r="B372" i="1"/>
  <c r="A372" i="1"/>
  <c r="F371" i="1"/>
  <c r="E371" i="1"/>
  <c r="D371" i="1"/>
  <c r="C371" i="1"/>
  <c r="B371" i="1"/>
  <c r="A371" i="1"/>
  <c r="F370" i="1"/>
  <c r="E370" i="1"/>
  <c r="D370" i="1"/>
  <c r="C370" i="1"/>
  <c r="B370" i="1"/>
  <c r="A370" i="1"/>
  <c r="F369" i="1"/>
  <c r="E369" i="1"/>
  <c r="D369" i="1"/>
  <c r="C369" i="1"/>
  <c r="B369" i="1"/>
  <c r="A369" i="1"/>
  <c r="F368" i="1"/>
  <c r="E368" i="1"/>
  <c r="D368" i="1"/>
  <c r="C368" i="1"/>
  <c r="B368" i="1"/>
  <c r="A368" i="1"/>
  <c r="F367" i="1"/>
  <c r="E367" i="1"/>
  <c r="D367" i="1"/>
  <c r="C367" i="1"/>
  <c r="B367" i="1"/>
  <c r="A367" i="1"/>
  <c r="F366" i="1"/>
  <c r="E366" i="1"/>
  <c r="D366" i="1"/>
  <c r="C366" i="1"/>
  <c r="B366" i="1"/>
  <c r="A366" i="1"/>
  <c r="F365" i="1"/>
  <c r="E365" i="1"/>
  <c r="D365" i="1"/>
  <c r="C365" i="1"/>
  <c r="B365" i="1"/>
  <c r="A365" i="1"/>
  <c r="F364" i="1"/>
  <c r="E364" i="1"/>
  <c r="D364" i="1"/>
  <c r="C364" i="1"/>
  <c r="B364" i="1"/>
  <c r="A364" i="1"/>
  <c r="F363" i="1"/>
  <c r="E363" i="1"/>
  <c r="D363" i="1"/>
  <c r="C363" i="1"/>
  <c r="B363" i="1"/>
  <c r="A363" i="1"/>
  <c r="F362" i="1"/>
  <c r="E362" i="1"/>
  <c r="D362" i="1"/>
  <c r="C362" i="1"/>
  <c r="B362" i="1"/>
  <c r="A362" i="1"/>
  <c r="F361" i="1"/>
  <c r="E361" i="1"/>
  <c r="D361" i="1"/>
  <c r="C361" i="1"/>
  <c r="B361" i="1"/>
  <c r="A361" i="1"/>
  <c r="F360" i="1"/>
  <c r="E360" i="1"/>
  <c r="D360" i="1"/>
  <c r="C360" i="1"/>
  <c r="B360" i="1"/>
  <c r="A360" i="1"/>
  <c r="F359" i="1"/>
  <c r="E359" i="1"/>
  <c r="D359" i="1"/>
  <c r="C359" i="1"/>
  <c r="B359" i="1"/>
  <c r="A359" i="1"/>
  <c r="F358" i="1"/>
  <c r="E358" i="1"/>
  <c r="D358" i="1"/>
  <c r="C358" i="1"/>
  <c r="B358" i="1"/>
  <c r="A358" i="1"/>
  <c r="F357" i="1"/>
  <c r="E357" i="1"/>
  <c r="D357" i="1"/>
  <c r="C357" i="1"/>
  <c r="B357" i="1"/>
  <c r="A357" i="1"/>
  <c r="F356" i="1"/>
  <c r="E356" i="1"/>
  <c r="D356" i="1"/>
  <c r="C356" i="1"/>
  <c r="B356" i="1"/>
  <c r="A356" i="1"/>
  <c r="F355" i="1"/>
  <c r="E355" i="1"/>
  <c r="D355" i="1"/>
  <c r="C355" i="1"/>
  <c r="B355" i="1"/>
  <c r="A355" i="1"/>
  <c r="F354" i="1"/>
  <c r="E354" i="1"/>
  <c r="D354" i="1"/>
  <c r="C354" i="1"/>
  <c r="B354" i="1"/>
  <c r="A354" i="1"/>
  <c r="F353" i="1"/>
  <c r="E353" i="1"/>
  <c r="D353" i="1"/>
  <c r="C353" i="1"/>
  <c r="B353" i="1"/>
  <c r="A353" i="1"/>
  <c r="F352" i="1"/>
  <c r="E352" i="1"/>
  <c r="D352" i="1"/>
  <c r="C352" i="1"/>
  <c r="B352" i="1"/>
  <c r="A352" i="1"/>
  <c r="F351" i="1"/>
  <c r="E351" i="1"/>
  <c r="D351" i="1"/>
  <c r="C351" i="1"/>
  <c r="B351" i="1"/>
  <c r="A351" i="1"/>
  <c r="F350" i="1"/>
  <c r="E350" i="1"/>
  <c r="D350" i="1"/>
  <c r="C350" i="1"/>
  <c r="B350" i="1"/>
  <c r="A350" i="1"/>
  <c r="F349" i="1"/>
  <c r="E349" i="1"/>
  <c r="D349" i="1"/>
  <c r="C349" i="1"/>
  <c r="B349" i="1"/>
  <c r="A349" i="1"/>
  <c r="F348" i="1"/>
  <c r="E348" i="1"/>
  <c r="D348" i="1"/>
  <c r="C348" i="1"/>
  <c r="B348" i="1"/>
  <c r="A348" i="1"/>
  <c r="F347" i="1"/>
  <c r="E347" i="1"/>
  <c r="D347" i="1"/>
  <c r="C347" i="1"/>
  <c r="B347" i="1"/>
  <c r="A347" i="1"/>
  <c r="F346" i="1"/>
  <c r="E346" i="1"/>
  <c r="D346" i="1"/>
  <c r="C346" i="1"/>
  <c r="B346" i="1"/>
  <c r="A346" i="1"/>
  <c r="F345" i="1"/>
  <c r="E345" i="1"/>
  <c r="D345" i="1"/>
  <c r="C345" i="1"/>
  <c r="B345" i="1"/>
  <c r="A345" i="1"/>
  <c r="F344" i="1"/>
  <c r="E344" i="1"/>
  <c r="D344" i="1"/>
  <c r="C344" i="1"/>
  <c r="B344" i="1"/>
  <c r="A344" i="1"/>
  <c r="F343" i="1"/>
  <c r="E343" i="1"/>
  <c r="D343" i="1"/>
  <c r="C343" i="1"/>
  <c r="B343" i="1"/>
  <c r="A343" i="1"/>
  <c r="F342" i="1"/>
  <c r="E342" i="1"/>
  <c r="D342" i="1"/>
  <c r="C342" i="1"/>
  <c r="B342" i="1"/>
  <c r="A342" i="1"/>
  <c r="F341" i="1"/>
  <c r="E341" i="1"/>
  <c r="D341" i="1"/>
  <c r="C341" i="1"/>
  <c r="B341" i="1"/>
  <c r="A341" i="1"/>
  <c r="F340" i="1"/>
  <c r="E340" i="1"/>
  <c r="D340" i="1"/>
  <c r="C340" i="1"/>
  <c r="B340" i="1"/>
  <c r="A340" i="1"/>
  <c r="F339" i="1"/>
  <c r="E339" i="1"/>
  <c r="D339" i="1"/>
  <c r="C339" i="1"/>
  <c r="B339" i="1"/>
  <c r="A339" i="1"/>
  <c r="F338" i="1"/>
  <c r="E338" i="1"/>
  <c r="D338" i="1"/>
  <c r="C338" i="1"/>
  <c r="B338" i="1"/>
  <c r="A338" i="1"/>
  <c r="F337" i="1"/>
  <c r="E337" i="1"/>
  <c r="D337" i="1"/>
  <c r="C337" i="1"/>
  <c r="B337" i="1"/>
  <c r="A337" i="1"/>
  <c r="F336" i="1"/>
  <c r="E336" i="1"/>
  <c r="D336" i="1"/>
  <c r="C336" i="1"/>
  <c r="B336" i="1"/>
  <c r="A336" i="1"/>
  <c r="F335" i="1"/>
  <c r="E335" i="1"/>
  <c r="D335" i="1"/>
  <c r="C335" i="1"/>
  <c r="B335" i="1"/>
  <c r="A335" i="1"/>
  <c r="F334" i="1"/>
  <c r="E334" i="1"/>
  <c r="D334" i="1"/>
  <c r="C334" i="1"/>
  <c r="B334" i="1"/>
  <c r="A334" i="1"/>
  <c r="F333" i="1"/>
  <c r="E333" i="1"/>
  <c r="D333" i="1"/>
  <c r="C333" i="1"/>
  <c r="B333" i="1"/>
  <c r="A333" i="1"/>
  <c r="F332" i="1"/>
  <c r="E332" i="1"/>
  <c r="D332" i="1"/>
  <c r="C332" i="1"/>
  <c r="B332" i="1"/>
  <c r="A332" i="1"/>
  <c r="F331" i="1"/>
  <c r="E331" i="1"/>
  <c r="D331" i="1"/>
  <c r="C331" i="1"/>
  <c r="B331" i="1"/>
  <c r="A331" i="1"/>
  <c r="F330" i="1"/>
  <c r="E330" i="1"/>
  <c r="D330" i="1"/>
  <c r="C330" i="1"/>
  <c r="B330" i="1"/>
  <c r="A330" i="1"/>
  <c r="F329" i="1"/>
  <c r="E329" i="1"/>
  <c r="D329" i="1"/>
  <c r="C329" i="1"/>
  <c r="B329" i="1"/>
  <c r="A329" i="1"/>
  <c r="F328" i="1"/>
  <c r="E328" i="1"/>
  <c r="D328" i="1"/>
  <c r="C328" i="1"/>
  <c r="B328" i="1"/>
  <c r="A328" i="1"/>
  <c r="F327" i="1"/>
  <c r="E327" i="1"/>
  <c r="D327" i="1"/>
  <c r="C327" i="1"/>
  <c r="B327" i="1"/>
  <c r="A327" i="1"/>
  <c r="F326" i="1"/>
  <c r="E326" i="1"/>
  <c r="D326" i="1"/>
  <c r="C326" i="1"/>
  <c r="B326" i="1"/>
  <c r="A326" i="1"/>
  <c r="F325" i="1"/>
  <c r="E325" i="1"/>
  <c r="D325" i="1"/>
  <c r="C325" i="1"/>
  <c r="B325" i="1"/>
  <c r="A325" i="1"/>
  <c r="F324" i="1"/>
  <c r="E324" i="1"/>
  <c r="D324" i="1"/>
  <c r="C324" i="1"/>
  <c r="B324" i="1"/>
  <c r="A324" i="1"/>
  <c r="F323" i="1"/>
  <c r="E323" i="1"/>
  <c r="D323" i="1"/>
  <c r="C323" i="1"/>
  <c r="B323" i="1"/>
  <c r="A323" i="1"/>
  <c r="F322" i="1"/>
  <c r="E322" i="1"/>
  <c r="D322" i="1"/>
  <c r="C322" i="1"/>
  <c r="B322" i="1"/>
  <c r="A322" i="1"/>
  <c r="F321" i="1"/>
  <c r="E321" i="1"/>
  <c r="D321" i="1"/>
  <c r="C321" i="1"/>
  <c r="B321" i="1"/>
  <c r="A321" i="1"/>
  <c r="F320" i="1"/>
  <c r="E320" i="1"/>
  <c r="D320" i="1"/>
  <c r="C320" i="1"/>
  <c r="B320" i="1"/>
  <c r="A320" i="1"/>
  <c r="F319" i="1"/>
  <c r="E319" i="1"/>
  <c r="D319" i="1"/>
  <c r="C319" i="1"/>
  <c r="B319" i="1"/>
  <c r="A319" i="1"/>
  <c r="F318" i="1"/>
  <c r="E318" i="1"/>
  <c r="D318" i="1"/>
  <c r="C318" i="1"/>
  <c r="B318" i="1"/>
  <c r="A318" i="1"/>
  <c r="F317" i="1"/>
  <c r="E317" i="1"/>
  <c r="D317" i="1"/>
  <c r="C317" i="1"/>
  <c r="B317" i="1"/>
  <c r="A317" i="1"/>
  <c r="F316" i="1"/>
  <c r="E316" i="1"/>
  <c r="D316" i="1"/>
  <c r="C316" i="1"/>
  <c r="B316" i="1"/>
  <c r="A316" i="1"/>
  <c r="F315" i="1"/>
  <c r="E315" i="1"/>
  <c r="D315" i="1"/>
  <c r="C315" i="1"/>
  <c r="B315" i="1"/>
  <c r="A315" i="1"/>
  <c r="F314" i="1"/>
  <c r="E314" i="1"/>
  <c r="D314" i="1"/>
  <c r="C314" i="1"/>
  <c r="B314" i="1"/>
  <c r="A314" i="1"/>
  <c r="F313" i="1"/>
  <c r="E313" i="1"/>
  <c r="D313" i="1"/>
  <c r="C313" i="1"/>
  <c r="B313" i="1"/>
  <c r="A313" i="1"/>
  <c r="F312" i="1"/>
  <c r="E312" i="1"/>
  <c r="D312" i="1"/>
  <c r="C312" i="1"/>
  <c r="B312" i="1"/>
  <c r="A312" i="1"/>
  <c r="F311" i="1"/>
  <c r="E311" i="1"/>
  <c r="D311" i="1"/>
  <c r="C311" i="1"/>
  <c r="B311" i="1"/>
  <c r="A311" i="1"/>
  <c r="F310" i="1"/>
  <c r="E310" i="1"/>
  <c r="D310" i="1"/>
  <c r="C310" i="1"/>
  <c r="B310" i="1"/>
  <c r="A310" i="1"/>
  <c r="F309" i="1"/>
  <c r="E309" i="1"/>
  <c r="D309" i="1"/>
  <c r="C309" i="1"/>
  <c r="B309" i="1"/>
  <c r="A309" i="1"/>
  <c r="F308" i="1"/>
  <c r="E308" i="1"/>
  <c r="D308" i="1"/>
  <c r="C308" i="1"/>
  <c r="B308" i="1"/>
  <c r="A308" i="1"/>
  <c r="F307" i="1"/>
  <c r="E307" i="1"/>
  <c r="D307" i="1"/>
  <c r="C307" i="1"/>
  <c r="B307" i="1"/>
  <c r="A307" i="1"/>
  <c r="F306" i="1"/>
  <c r="E306" i="1"/>
  <c r="D306" i="1"/>
  <c r="C306" i="1"/>
  <c r="B306" i="1"/>
  <c r="A306" i="1"/>
  <c r="F305" i="1"/>
  <c r="E305" i="1"/>
  <c r="D305" i="1"/>
  <c r="C305" i="1"/>
  <c r="B305" i="1"/>
  <c r="A305" i="1"/>
  <c r="F304" i="1"/>
  <c r="E304" i="1"/>
  <c r="D304" i="1"/>
  <c r="C304" i="1"/>
  <c r="B304" i="1"/>
  <c r="A304" i="1"/>
  <c r="F303" i="1"/>
  <c r="E303" i="1"/>
  <c r="D303" i="1"/>
  <c r="C303" i="1"/>
  <c r="B303" i="1"/>
  <c r="A303" i="1"/>
  <c r="F302" i="1"/>
  <c r="E302" i="1"/>
  <c r="D302" i="1"/>
  <c r="C302" i="1"/>
  <c r="B302" i="1"/>
  <c r="A302" i="1"/>
  <c r="F301" i="1"/>
  <c r="E301" i="1"/>
  <c r="D301" i="1"/>
  <c r="C301" i="1"/>
  <c r="B301" i="1"/>
  <c r="A301" i="1"/>
  <c r="F300" i="1"/>
  <c r="E300" i="1"/>
  <c r="D300" i="1"/>
  <c r="C300" i="1"/>
  <c r="B300" i="1"/>
  <c r="A300" i="1"/>
  <c r="F299" i="1"/>
  <c r="E299" i="1"/>
  <c r="D299" i="1"/>
  <c r="C299" i="1"/>
  <c r="B299" i="1"/>
  <c r="A299" i="1"/>
  <c r="F298" i="1"/>
  <c r="E298" i="1"/>
  <c r="D298" i="1"/>
  <c r="C298" i="1"/>
  <c r="B298" i="1"/>
  <c r="A298" i="1"/>
  <c r="F297" i="1"/>
  <c r="E297" i="1"/>
  <c r="D297" i="1"/>
  <c r="C297" i="1"/>
  <c r="B297" i="1"/>
  <c r="A297" i="1"/>
  <c r="F296" i="1"/>
  <c r="E296" i="1"/>
  <c r="D296" i="1"/>
  <c r="C296" i="1"/>
  <c r="B296" i="1"/>
  <c r="A296" i="1"/>
  <c r="F295" i="1"/>
  <c r="E295" i="1"/>
  <c r="D295" i="1"/>
  <c r="C295" i="1"/>
  <c r="B295" i="1"/>
  <c r="A295" i="1"/>
  <c r="F294" i="1"/>
  <c r="E294" i="1"/>
  <c r="D294" i="1"/>
  <c r="C294" i="1"/>
  <c r="B294" i="1"/>
  <c r="A294" i="1"/>
  <c r="F293" i="1"/>
  <c r="E293" i="1"/>
  <c r="D293" i="1"/>
  <c r="C293" i="1"/>
  <c r="B293" i="1"/>
  <c r="A293" i="1"/>
  <c r="F292" i="1"/>
  <c r="E292" i="1"/>
  <c r="D292" i="1"/>
  <c r="C292" i="1"/>
  <c r="B292" i="1"/>
  <c r="A292" i="1"/>
  <c r="F291" i="1"/>
  <c r="E291" i="1"/>
  <c r="D291" i="1"/>
  <c r="C291" i="1"/>
  <c r="B291" i="1"/>
  <c r="A291" i="1"/>
  <c r="F290" i="1"/>
  <c r="E290" i="1"/>
  <c r="D290" i="1"/>
  <c r="C290" i="1"/>
  <c r="B290" i="1"/>
  <c r="A290" i="1"/>
  <c r="F289" i="1"/>
  <c r="E289" i="1"/>
  <c r="D289" i="1"/>
  <c r="C289" i="1"/>
  <c r="B289" i="1"/>
  <c r="A289" i="1"/>
  <c r="F288" i="1"/>
  <c r="E288" i="1"/>
  <c r="D288" i="1"/>
  <c r="C288" i="1"/>
  <c r="B288" i="1"/>
  <c r="A288" i="1"/>
  <c r="F287" i="1"/>
  <c r="E287" i="1"/>
  <c r="D287" i="1"/>
  <c r="C287" i="1"/>
  <c r="B287" i="1"/>
  <c r="A287" i="1"/>
  <c r="F286" i="1"/>
  <c r="E286" i="1"/>
  <c r="D286" i="1"/>
  <c r="C286" i="1"/>
  <c r="B286" i="1"/>
  <c r="A286" i="1"/>
  <c r="F285" i="1"/>
  <c r="E285" i="1"/>
  <c r="D285" i="1"/>
  <c r="C285" i="1"/>
  <c r="B285" i="1"/>
  <c r="A285" i="1"/>
  <c r="F284" i="1"/>
  <c r="E284" i="1"/>
  <c r="D284" i="1"/>
  <c r="C284" i="1"/>
  <c r="B284" i="1"/>
  <c r="A284" i="1"/>
  <c r="F283" i="1"/>
  <c r="E283" i="1"/>
  <c r="D283" i="1"/>
  <c r="C283" i="1"/>
  <c r="B283" i="1"/>
  <c r="A283" i="1"/>
  <c r="F282" i="1"/>
  <c r="E282" i="1"/>
  <c r="D282" i="1"/>
  <c r="C282" i="1"/>
  <c r="B282" i="1"/>
  <c r="A282" i="1"/>
  <c r="F281" i="1"/>
  <c r="E281" i="1"/>
  <c r="D281" i="1"/>
  <c r="C281" i="1"/>
  <c r="B281" i="1"/>
  <c r="A281" i="1"/>
  <c r="F280" i="1"/>
  <c r="E280" i="1"/>
  <c r="D280" i="1"/>
  <c r="C280" i="1"/>
  <c r="B280" i="1"/>
  <c r="A280" i="1"/>
  <c r="F279" i="1"/>
  <c r="E279" i="1"/>
  <c r="D279" i="1"/>
  <c r="C279" i="1"/>
  <c r="B279" i="1"/>
  <c r="A279" i="1"/>
  <c r="F278" i="1"/>
  <c r="E278" i="1"/>
  <c r="D278" i="1"/>
  <c r="C278" i="1"/>
  <c r="B278" i="1"/>
  <c r="A278" i="1"/>
  <c r="F277" i="1"/>
  <c r="E277" i="1"/>
  <c r="D277" i="1"/>
  <c r="C277" i="1"/>
  <c r="B277" i="1"/>
  <c r="A277" i="1"/>
  <c r="F276" i="1"/>
  <c r="E276" i="1"/>
  <c r="D276" i="1"/>
  <c r="C276" i="1"/>
  <c r="B276" i="1"/>
  <c r="A276" i="1"/>
  <c r="F275" i="1"/>
  <c r="E275" i="1"/>
  <c r="D275" i="1"/>
  <c r="C275" i="1"/>
  <c r="B275" i="1"/>
  <c r="A275" i="1"/>
  <c r="F274" i="1"/>
  <c r="E274" i="1"/>
  <c r="D274" i="1"/>
  <c r="C274" i="1"/>
  <c r="B274" i="1"/>
  <c r="A274" i="1"/>
  <c r="F273" i="1"/>
  <c r="E273" i="1"/>
  <c r="D273" i="1"/>
  <c r="C273" i="1"/>
  <c r="B273" i="1"/>
  <c r="A273" i="1"/>
  <c r="F272" i="1"/>
  <c r="E272" i="1"/>
  <c r="D272" i="1"/>
  <c r="C272" i="1"/>
  <c r="B272" i="1"/>
  <c r="A272" i="1"/>
  <c r="F271" i="1"/>
  <c r="E271" i="1"/>
  <c r="D271" i="1"/>
  <c r="C271" i="1"/>
  <c r="B271" i="1"/>
  <c r="A271" i="1"/>
  <c r="F270" i="1"/>
  <c r="E270" i="1"/>
  <c r="D270" i="1"/>
  <c r="C270" i="1"/>
  <c r="B270" i="1"/>
  <c r="A270" i="1"/>
  <c r="F269" i="1"/>
  <c r="E269" i="1"/>
  <c r="D269" i="1"/>
  <c r="C269" i="1"/>
  <c r="B269" i="1"/>
  <c r="A269" i="1"/>
  <c r="F268" i="1"/>
  <c r="E268" i="1"/>
  <c r="D268" i="1"/>
  <c r="C268" i="1"/>
  <c r="B268" i="1"/>
  <c r="A268" i="1"/>
  <c r="F267" i="1"/>
  <c r="E267" i="1"/>
  <c r="D267" i="1"/>
  <c r="C267" i="1"/>
  <c r="B267" i="1"/>
  <c r="A267" i="1"/>
  <c r="F266" i="1"/>
  <c r="E266" i="1"/>
  <c r="D266" i="1"/>
  <c r="C266" i="1"/>
  <c r="B266" i="1"/>
  <c r="A266" i="1"/>
  <c r="F265" i="1"/>
  <c r="E265" i="1"/>
  <c r="D265" i="1"/>
  <c r="C265" i="1"/>
  <c r="B265" i="1"/>
  <c r="A265" i="1"/>
  <c r="F264" i="1"/>
  <c r="E264" i="1"/>
  <c r="D264" i="1"/>
  <c r="C264" i="1"/>
  <c r="B264" i="1"/>
  <c r="A264" i="1"/>
  <c r="F263" i="1"/>
  <c r="E263" i="1"/>
  <c r="D263" i="1"/>
  <c r="C263" i="1"/>
  <c r="B263" i="1"/>
  <c r="A263" i="1"/>
  <c r="F262" i="1"/>
  <c r="E262" i="1"/>
  <c r="D262" i="1"/>
  <c r="C262" i="1"/>
  <c r="B262" i="1"/>
  <c r="A262" i="1"/>
  <c r="F261" i="1"/>
  <c r="E261" i="1"/>
  <c r="D261" i="1"/>
  <c r="C261" i="1"/>
  <c r="B261" i="1"/>
  <c r="A261" i="1"/>
  <c r="F260" i="1"/>
  <c r="E260" i="1"/>
  <c r="D260" i="1"/>
  <c r="C260" i="1"/>
  <c r="B260" i="1"/>
  <c r="A260" i="1"/>
  <c r="F259" i="1"/>
  <c r="E259" i="1"/>
  <c r="D259" i="1"/>
  <c r="C259" i="1"/>
  <c r="B259" i="1"/>
  <c r="A259" i="1"/>
  <c r="F258" i="1"/>
  <c r="E258" i="1"/>
  <c r="D258" i="1"/>
  <c r="C258" i="1"/>
  <c r="B258" i="1"/>
  <c r="A258" i="1"/>
  <c r="F257" i="1"/>
  <c r="E257" i="1"/>
  <c r="D257" i="1"/>
  <c r="C257" i="1"/>
  <c r="B257" i="1"/>
  <c r="A257" i="1"/>
  <c r="F256" i="1"/>
  <c r="E256" i="1"/>
  <c r="D256" i="1"/>
  <c r="C256" i="1"/>
  <c r="B256" i="1"/>
  <c r="A256" i="1"/>
  <c r="F255" i="1"/>
  <c r="E255" i="1"/>
  <c r="D255" i="1"/>
  <c r="C255" i="1"/>
  <c r="B255" i="1"/>
  <c r="A255" i="1"/>
  <c r="F254" i="1"/>
  <c r="E254" i="1"/>
  <c r="D254" i="1"/>
  <c r="C254" i="1"/>
  <c r="B254" i="1"/>
  <c r="A254" i="1"/>
  <c r="F253" i="1"/>
  <c r="E253" i="1"/>
  <c r="D253" i="1"/>
  <c r="C253" i="1"/>
  <c r="B253" i="1"/>
  <c r="A253" i="1"/>
  <c r="F252" i="1"/>
  <c r="E252" i="1"/>
  <c r="D252" i="1"/>
  <c r="C252" i="1"/>
  <c r="B252" i="1"/>
  <c r="A252" i="1"/>
  <c r="F251" i="1"/>
  <c r="E251" i="1"/>
  <c r="D251" i="1"/>
  <c r="C251" i="1"/>
  <c r="B251" i="1"/>
  <c r="A251" i="1"/>
  <c r="F250" i="1"/>
  <c r="E250" i="1"/>
  <c r="D250" i="1"/>
  <c r="C250" i="1"/>
  <c r="B250" i="1"/>
  <c r="A250" i="1"/>
  <c r="F249" i="1"/>
  <c r="E249" i="1"/>
  <c r="D249" i="1"/>
  <c r="C249" i="1"/>
  <c r="B249" i="1"/>
  <c r="A249" i="1"/>
  <c r="F248" i="1"/>
  <c r="E248" i="1"/>
  <c r="D248" i="1"/>
  <c r="C248" i="1"/>
  <c r="B248" i="1"/>
  <c r="A248" i="1"/>
  <c r="F247" i="1"/>
  <c r="E247" i="1"/>
  <c r="D247" i="1"/>
  <c r="C247" i="1"/>
  <c r="B247" i="1"/>
  <c r="A247" i="1"/>
  <c r="F246" i="1"/>
  <c r="E246" i="1"/>
  <c r="D246" i="1"/>
  <c r="C246" i="1"/>
  <c r="B246" i="1"/>
  <c r="A246" i="1"/>
  <c r="F245" i="1"/>
  <c r="E245" i="1"/>
  <c r="D245" i="1"/>
  <c r="C245" i="1"/>
  <c r="B245" i="1"/>
  <c r="A245" i="1"/>
  <c r="F244" i="1"/>
  <c r="E244" i="1"/>
  <c r="D244" i="1"/>
  <c r="C244" i="1"/>
  <c r="B244" i="1"/>
  <c r="A244" i="1"/>
  <c r="F243" i="1"/>
  <c r="E243" i="1"/>
  <c r="D243" i="1"/>
  <c r="C243" i="1"/>
  <c r="B243" i="1"/>
  <c r="A243" i="1"/>
  <c r="F242" i="1"/>
  <c r="E242" i="1"/>
  <c r="D242" i="1"/>
  <c r="C242" i="1"/>
  <c r="B242" i="1"/>
  <c r="A242" i="1"/>
  <c r="F241" i="1"/>
  <c r="E241" i="1"/>
  <c r="D241" i="1"/>
  <c r="C241" i="1"/>
  <c r="B241" i="1"/>
  <c r="A241" i="1"/>
  <c r="F240" i="1"/>
  <c r="E240" i="1"/>
  <c r="D240" i="1"/>
  <c r="C240" i="1"/>
  <c r="B240" i="1"/>
  <c r="A240" i="1"/>
  <c r="F239" i="1"/>
  <c r="E239" i="1"/>
  <c r="D239" i="1"/>
  <c r="C239" i="1"/>
  <c r="B239" i="1"/>
  <c r="A239" i="1"/>
  <c r="F238" i="1"/>
  <c r="E238" i="1"/>
  <c r="D238" i="1"/>
  <c r="C238" i="1"/>
  <c r="B238" i="1"/>
  <c r="A238" i="1"/>
  <c r="F237" i="1"/>
  <c r="E237" i="1"/>
  <c r="D237" i="1"/>
  <c r="C237" i="1"/>
  <c r="B237" i="1"/>
  <c r="A237" i="1"/>
  <c r="F236" i="1"/>
  <c r="E236" i="1"/>
  <c r="D236" i="1"/>
  <c r="C236" i="1"/>
  <c r="B236" i="1"/>
  <c r="A236" i="1"/>
  <c r="F235" i="1"/>
  <c r="E235" i="1"/>
  <c r="D235" i="1"/>
  <c r="C235" i="1"/>
  <c r="B235" i="1"/>
  <c r="A235" i="1"/>
  <c r="F234" i="1"/>
  <c r="E234" i="1"/>
  <c r="D234" i="1"/>
  <c r="C234" i="1"/>
  <c r="B234" i="1"/>
  <c r="A234" i="1"/>
  <c r="F233" i="1"/>
  <c r="E233" i="1"/>
  <c r="D233" i="1"/>
  <c r="C233" i="1"/>
  <c r="B233" i="1"/>
  <c r="A233" i="1"/>
  <c r="F232" i="1"/>
  <c r="E232" i="1"/>
  <c r="D232" i="1"/>
  <c r="C232" i="1"/>
  <c r="B232" i="1"/>
  <c r="A232" i="1"/>
  <c r="F231" i="1"/>
  <c r="E231" i="1"/>
  <c r="D231" i="1"/>
  <c r="C231" i="1"/>
  <c r="B231" i="1"/>
  <c r="A231" i="1"/>
  <c r="F230" i="1"/>
  <c r="E230" i="1"/>
  <c r="D230" i="1"/>
  <c r="C230" i="1"/>
  <c r="B230" i="1"/>
  <c r="A230" i="1"/>
  <c r="F229" i="1"/>
  <c r="E229" i="1"/>
  <c r="D229" i="1"/>
  <c r="C229" i="1"/>
  <c r="B229" i="1"/>
  <c r="A229" i="1"/>
  <c r="F228" i="1"/>
  <c r="E228" i="1"/>
  <c r="D228" i="1"/>
  <c r="C228" i="1"/>
  <c r="B228" i="1"/>
  <c r="A228" i="1"/>
  <c r="F227" i="1"/>
  <c r="E227" i="1"/>
  <c r="D227" i="1"/>
  <c r="C227" i="1"/>
  <c r="B227" i="1"/>
  <c r="A227" i="1"/>
  <c r="F226" i="1"/>
  <c r="E226" i="1"/>
  <c r="D226" i="1"/>
  <c r="C226" i="1"/>
  <c r="B226" i="1"/>
  <c r="A226" i="1"/>
  <c r="F225" i="1"/>
  <c r="E225" i="1"/>
  <c r="D225" i="1"/>
  <c r="C225" i="1"/>
  <c r="B225" i="1"/>
  <c r="A225" i="1"/>
  <c r="F224" i="1"/>
  <c r="E224" i="1"/>
  <c r="D224" i="1"/>
  <c r="C224" i="1"/>
  <c r="B224" i="1"/>
  <c r="A224" i="1"/>
  <c r="F223" i="1"/>
  <c r="E223" i="1"/>
  <c r="D223" i="1"/>
  <c r="C223" i="1"/>
  <c r="B223" i="1"/>
  <c r="A223" i="1"/>
  <c r="F222" i="1"/>
  <c r="E222" i="1"/>
  <c r="D222" i="1"/>
  <c r="C222" i="1"/>
  <c r="B222" i="1"/>
  <c r="A222" i="1"/>
  <c r="F221" i="1"/>
  <c r="E221" i="1"/>
  <c r="D221" i="1"/>
  <c r="C221" i="1"/>
  <c r="B221" i="1"/>
  <c r="A221" i="1"/>
  <c r="F220" i="1"/>
  <c r="E220" i="1"/>
  <c r="D220" i="1"/>
  <c r="C220" i="1"/>
  <c r="B220" i="1"/>
  <c r="A220" i="1"/>
  <c r="F219" i="1"/>
  <c r="E219" i="1"/>
  <c r="D219" i="1"/>
  <c r="C219" i="1"/>
  <c r="B219" i="1"/>
  <c r="A219" i="1"/>
  <c r="F218" i="1"/>
  <c r="E218" i="1"/>
  <c r="D218" i="1"/>
  <c r="C218" i="1"/>
  <c r="B218" i="1"/>
  <c r="A218" i="1"/>
  <c r="F217" i="1"/>
  <c r="E217" i="1"/>
  <c r="D217" i="1"/>
  <c r="C217" i="1"/>
  <c r="B217" i="1"/>
  <c r="A217" i="1"/>
  <c r="F216" i="1"/>
  <c r="E216" i="1"/>
  <c r="D216" i="1"/>
  <c r="C216" i="1"/>
  <c r="B216" i="1"/>
  <c r="A216" i="1"/>
  <c r="F215" i="1"/>
  <c r="E215" i="1"/>
  <c r="D215" i="1"/>
  <c r="C215" i="1"/>
  <c r="B215" i="1"/>
  <c r="A215" i="1"/>
  <c r="F214" i="1"/>
  <c r="E214" i="1"/>
  <c r="D214" i="1"/>
  <c r="C214" i="1"/>
  <c r="B214" i="1"/>
  <c r="A214" i="1"/>
  <c r="F213" i="1"/>
  <c r="E213" i="1"/>
  <c r="D213" i="1"/>
  <c r="C213" i="1"/>
  <c r="B213" i="1"/>
  <c r="A213" i="1"/>
  <c r="F212" i="1"/>
  <c r="E212" i="1"/>
  <c r="D212" i="1"/>
  <c r="C212" i="1"/>
  <c r="B212" i="1"/>
  <c r="A212" i="1"/>
  <c r="F211" i="1"/>
  <c r="E211" i="1"/>
  <c r="D211" i="1"/>
  <c r="C211" i="1"/>
  <c r="B211" i="1"/>
  <c r="A211" i="1"/>
  <c r="F210" i="1"/>
  <c r="E210" i="1"/>
  <c r="D210" i="1"/>
  <c r="C210" i="1"/>
  <c r="B210" i="1"/>
  <c r="A210" i="1"/>
  <c r="F209" i="1"/>
  <c r="E209" i="1"/>
  <c r="D209" i="1"/>
  <c r="C209" i="1"/>
  <c r="B209" i="1"/>
  <c r="A209" i="1"/>
  <c r="F208" i="1"/>
  <c r="E208" i="1"/>
  <c r="D208" i="1"/>
  <c r="C208" i="1"/>
  <c r="B208" i="1"/>
  <c r="A208" i="1"/>
  <c r="F207" i="1"/>
  <c r="E207" i="1"/>
  <c r="D207" i="1"/>
  <c r="C207" i="1"/>
  <c r="B207" i="1"/>
  <c r="A207" i="1"/>
  <c r="F206" i="1"/>
  <c r="E206" i="1"/>
  <c r="D206" i="1"/>
  <c r="C206" i="1"/>
  <c r="B206" i="1"/>
  <c r="A206" i="1"/>
  <c r="F205" i="1"/>
  <c r="E205" i="1"/>
  <c r="D205" i="1"/>
  <c r="C205" i="1"/>
  <c r="B205" i="1"/>
  <c r="A205" i="1"/>
  <c r="F204" i="1"/>
  <c r="E204" i="1"/>
  <c r="D204" i="1"/>
  <c r="C204" i="1"/>
  <c r="B204" i="1"/>
  <c r="A204" i="1"/>
  <c r="F203" i="1"/>
  <c r="E203" i="1"/>
  <c r="D203" i="1"/>
  <c r="C203" i="1"/>
  <c r="B203" i="1"/>
  <c r="A203" i="1"/>
  <c r="F202" i="1"/>
  <c r="E202" i="1"/>
  <c r="D202" i="1"/>
  <c r="C202" i="1"/>
  <c r="B202" i="1"/>
  <c r="A202" i="1"/>
  <c r="F201" i="1"/>
  <c r="E201" i="1"/>
  <c r="D201" i="1"/>
  <c r="C201" i="1"/>
  <c r="B201" i="1"/>
  <c r="A201" i="1"/>
  <c r="F200" i="1"/>
  <c r="E200" i="1"/>
  <c r="D200" i="1"/>
  <c r="C200" i="1"/>
  <c r="B200" i="1"/>
  <c r="A200" i="1"/>
  <c r="F199" i="1"/>
  <c r="E199" i="1"/>
  <c r="D199" i="1"/>
  <c r="C199" i="1"/>
  <c r="B199" i="1"/>
  <c r="A199" i="1"/>
  <c r="F198" i="1"/>
  <c r="E198" i="1"/>
  <c r="D198" i="1"/>
  <c r="C198" i="1"/>
  <c r="B198" i="1"/>
  <c r="A198" i="1"/>
  <c r="F197" i="1"/>
  <c r="E197" i="1"/>
  <c r="D197" i="1"/>
  <c r="C197" i="1"/>
  <c r="B197" i="1"/>
  <c r="A197" i="1"/>
  <c r="F196" i="1"/>
  <c r="E196" i="1"/>
  <c r="D196" i="1"/>
  <c r="C196" i="1"/>
  <c r="B196" i="1"/>
  <c r="A196" i="1"/>
  <c r="F195" i="1"/>
  <c r="E195" i="1"/>
  <c r="D195" i="1"/>
  <c r="C195" i="1"/>
  <c r="B195" i="1"/>
  <c r="A195" i="1"/>
  <c r="F194" i="1"/>
  <c r="E194" i="1"/>
  <c r="D194" i="1"/>
  <c r="C194" i="1"/>
  <c r="B194" i="1"/>
  <c r="A194" i="1"/>
  <c r="F193" i="1"/>
  <c r="E193" i="1"/>
  <c r="D193" i="1"/>
  <c r="C193" i="1"/>
  <c r="B193" i="1"/>
  <c r="A193" i="1"/>
  <c r="F192" i="1"/>
  <c r="E192" i="1"/>
  <c r="D192" i="1"/>
  <c r="C192" i="1"/>
  <c r="B192" i="1"/>
  <c r="A192" i="1"/>
  <c r="F191" i="1"/>
  <c r="E191" i="1"/>
  <c r="D191" i="1"/>
  <c r="C191" i="1"/>
  <c r="B191" i="1"/>
  <c r="A191" i="1"/>
  <c r="F190" i="1"/>
  <c r="E190" i="1"/>
  <c r="D190" i="1"/>
  <c r="C190" i="1"/>
  <c r="B190" i="1"/>
  <c r="A190" i="1"/>
  <c r="F189" i="1"/>
  <c r="E189" i="1"/>
  <c r="D189" i="1"/>
  <c r="C189" i="1"/>
  <c r="B189" i="1"/>
  <c r="A189" i="1"/>
  <c r="F188" i="1"/>
  <c r="E188" i="1"/>
  <c r="D188" i="1"/>
  <c r="C188" i="1"/>
  <c r="B188" i="1"/>
  <c r="A188" i="1"/>
  <c r="F187" i="1"/>
  <c r="E187" i="1"/>
  <c r="D187" i="1"/>
  <c r="C187" i="1"/>
  <c r="B187" i="1"/>
  <c r="A187" i="1"/>
  <c r="F186" i="1"/>
  <c r="E186" i="1"/>
  <c r="D186" i="1"/>
  <c r="C186" i="1"/>
  <c r="B186" i="1"/>
  <c r="A186" i="1"/>
  <c r="F185" i="1"/>
  <c r="E185" i="1"/>
  <c r="D185" i="1"/>
  <c r="C185" i="1"/>
  <c r="B185" i="1"/>
  <c r="A185" i="1"/>
  <c r="F184" i="1"/>
  <c r="E184" i="1"/>
  <c r="D184" i="1"/>
  <c r="C184" i="1"/>
  <c r="B184" i="1"/>
  <c r="A184" i="1"/>
  <c r="F183" i="1"/>
  <c r="E183" i="1"/>
  <c r="D183" i="1"/>
  <c r="C183" i="1"/>
  <c r="B183" i="1"/>
  <c r="A183" i="1"/>
  <c r="F182" i="1"/>
  <c r="E182" i="1"/>
  <c r="D182" i="1"/>
  <c r="C182" i="1"/>
  <c r="B182" i="1"/>
  <c r="A182" i="1"/>
  <c r="F181" i="1"/>
  <c r="E181" i="1"/>
  <c r="D181" i="1"/>
  <c r="C181" i="1"/>
  <c r="B181" i="1"/>
  <c r="A181" i="1"/>
  <c r="F180" i="1"/>
  <c r="E180" i="1"/>
  <c r="D180" i="1"/>
  <c r="C180" i="1"/>
  <c r="B180" i="1"/>
  <c r="A180" i="1"/>
  <c r="F179" i="1"/>
  <c r="E179" i="1"/>
  <c r="D179" i="1"/>
  <c r="C179" i="1"/>
  <c r="B179" i="1"/>
  <c r="A179" i="1"/>
  <c r="F178" i="1"/>
  <c r="E178" i="1"/>
  <c r="D178" i="1"/>
  <c r="C178" i="1"/>
  <c r="B178" i="1"/>
  <c r="A178" i="1"/>
  <c r="F177" i="1"/>
  <c r="E177" i="1"/>
  <c r="D177" i="1"/>
  <c r="C177" i="1"/>
  <c r="B177" i="1"/>
  <c r="A177" i="1"/>
  <c r="F176" i="1"/>
  <c r="E176" i="1"/>
  <c r="D176" i="1"/>
  <c r="C176" i="1"/>
  <c r="B176" i="1"/>
  <c r="A176" i="1"/>
  <c r="F175" i="1"/>
  <c r="E175" i="1"/>
  <c r="D175" i="1"/>
  <c r="C175" i="1"/>
  <c r="B175" i="1"/>
  <c r="A175" i="1"/>
  <c r="F174" i="1"/>
  <c r="E174" i="1"/>
  <c r="D174" i="1"/>
  <c r="C174" i="1"/>
  <c r="B174" i="1"/>
  <c r="A174" i="1"/>
  <c r="F173" i="1"/>
  <c r="E173" i="1"/>
  <c r="D173" i="1"/>
  <c r="C173" i="1"/>
  <c r="B173" i="1"/>
  <c r="A173" i="1"/>
  <c r="F172" i="1"/>
  <c r="E172" i="1"/>
  <c r="D172" i="1"/>
  <c r="C172" i="1"/>
  <c r="B172" i="1"/>
  <c r="A172" i="1"/>
  <c r="F171" i="1"/>
  <c r="E171" i="1"/>
  <c r="D171" i="1"/>
  <c r="C171" i="1"/>
  <c r="B171" i="1"/>
  <c r="A171" i="1"/>
  <c r="F170" i="1"/>
  <c r="E170" i="1"/>
  <c r="D170" i="1"/>
  <c r="C170" i="1"/>
  <c r="B170" i="1"/>
  <c r="A170" i="1"/>
  <c r="F169" i="1"/>
  <c r="E169" i="1"/>
  <c r="D169" i="1"/>
  <c r="C169" i="1"/>
  <c r="B169" i="1"/>
  <c r="A169" i="1"/>
  <c r="F168" i="1"/>
  <c r="E168" i="1"/>
  <c r="D168" i="1"/>
  <c r="C168" i="1"/>
  <c r="B168" i="1"/>
  <c r="A168" i="1"/>
  <c r="F167" i="1"/>
  <c r="E167" i="1"/>
  <c r="D167" i="1"/>
  <c r="C167" i="1"/>
  <c r="B167" i="1"/>
  <c r="A167" i="1"/>
  <c r="F166" i="1"/>
  <c r="E166" i="1"/>
  <c r="D166" i="1"/>
  <c r="C166" i="1"/>
  <c r="B166" i="1"/>
  <c r="A166" i="1"/>
  <c r="F165" i="1"/>
  <c r="E165" i="1"/>
  <c r="D165" i="1"/>
  <c r="C165" i="1"/>
  <c r="B165" i="1"/>
  <c r="A165" i="1"/>
  <c r="F164" i="1"/>
  <c r="E164" i="1"/>
  <c r="D164" i="1"/>
  <c r="C164" i="1"/>
  <c r="B164" i="1"/>
  <c r="A164" i="1"/>
  <c r="F163" i="1"/>
  <c r="E163" i="1"/>
  <c r="D163" i="1"/>
  <c r="C163" i="1"/>
  <c r="B163" i="1"/>
  <c r="A163" i="1"/>
  <c r="F162" i="1"/>
  <c r="E162" i="1"/>
  <c r="D162" i="1"/>
  <c r="C162" i="1"/>
  <c r="B162" i="1"/>
  <c r="A162" i="1"/>
  <c r="F161" i="1"/>
  <c r="E161" i="1"/>
  <c r="D161" i="1"/>
  <c r="C161" i="1"/>
  <c r="B161" i="1"/>
  <c r="A161" i="1"/>
  <c r="F160" i="1"/>
  <c r="E160" i="1"/>
  <c r="D160" i="1"/>
  <c r="C160" i="1"/>
  <c r="B160" i="1"/>
  <c r="A160" i="1"/>
  <c r="F159" i="1"/>
  <c r="E159" i="1"/>
  <c r="D159" i="1"/>
  <c r="C159" i="1"/>
  <c r="B159" i="1"/>
  <c r="A159" i="1"/>
  <c r="F158" i="1"/>
  <c r="E158" i="1"/>
  <c r="D158" i="1"/>
  <c r="C158" i="1"/>
  <c r="B158" i="1"/>
  <c r="A158" i="1"/>
  <c r="F157" i="1"/>
  <c r="E157" i="1"/>
  <c r="D157" i="1"/>
  <c r="C157" i="1"/>
  <c r="B157" i="1"/>
  <c r="A157" i="1"/>
  <c r="F156" i="1"/>
  <c r="E156" i="1"/>
  <c r="D156" i="1"/>
  <c r="C156" i="1"/>
  <c r="B156" i="1"/>
  <c r="A156" i="1"/>
  <c r="F155" i="1"/>
  <c r="E155" i="1"/>
  <c r="D155" i="1"/>
  <c r="C155" i="1"/>
  <c r="B155" i="1"/>
  <c r="A155" i="1"/>
  <c r="F154" i="1"/>
  <c r="E154" i="1"/>
  <c r="D154" i="1"/>
  <c r="C154" i="1"/>
  <c r="B154" i="1"/>
  <c r="A154" i="1"/>
  <c r="F153" i="1"/>
  <c r="E153" i="1"/>
  <c r="D153" i="1"/>
  <c r="C153" i="1"/>
  <c r="B153" i="1"/>
  <c r="A153" i="1"/>
  <c r="F152" i="1"/>
  <c r="E152" i="1"/>
  <c r="D152" i="1"/>
  <c r="C152" i="1"/>
  <c r="B152" i="1"/>
  <c r="A152" i="1"/>
  <c r="F151" i="1"/>
  <c r="E151" i="1"/>
  <c r="D151" i="1"/>
  <c r="C151" i="1"/>
  <c r="B151" i="1"/>
  <c r="A151" i="1"/>
  <c r="F150" i="1"/>
  <c r="E150" i="1"/>
  <c r="D150" i="1"/>
  <c r="C150" i="1"/>
  <c r="B150" i="1"/>
  <c r="A150" i="1"/>
  <c r="F149" i="1"/>
  <c r="E149" i="1"/>
  <c r="D149" i="1"/>
  <c r="C149" i="1"/>
  <c r="B149" i="1"/>
  <c r="A149" i="1"/>
  <c r="F148" i="1"/>
  <c r="E148" i="1"/>
  <c r="D148" i="1"/>
  <c r="C148" i="1"/>
  <c r="B148" i="1"/>
  <c r="A148" i="1"/>
  <c r="F147" i="1"/>
  <c r="E147" i="1"/>
  <c r="D147" i="1"/>
  <c r="C147" i="1"/>
  <c r="B147" i="1"/>
  <c r="A147" i="1"/>
  <c r="F146" i="1"/>
  <c r="E146" i="1"/>
  <c r="D146" i="1"/>
  <c r="C146" i="1"/>
  <c r="B146" i="1"/>
  <c r="A146" i="1"/>
  <c r="F145" i="1"/>
  <c r="E145" i="1"/>
  <c r="D145" i="1"/>
  <c r="C145" i="1"/>
  <c r="B145" i="1"/>
  <c r="A145" i="1"/>
  <c r="F144" i="1"/>
  <c r="E144" i="1"/>
  <c r="D144" i="1"/>
  <c r="C144" i="1"/>
  <c r="B144" i="1"/>
  <c r="A144" i="1"/>
  <c r="F143" i="1"/>
  <c r="E143" i="1"/>
  <c r="D143" i="1"/>
  <c r="C143" i="1"/>
  <c r="B143" i="1"/>
  <c r="A143" i="1"/>
  <c r="F142" i="1"/>
  <c r="E142" i="1"/>
  <c r="D142" i="1"/>
  <c r="C142" i="1"/>
  <c r="B142" i="1"/>
  <c r="A142" i="1"/>
  <c r="F141" i="1"/>
  <c r="E141" i="1"/>
  <c r="D141" i="1"/>
  <c r="C141" i="1"/>
  <c r="B141" i="1"/>
  <c r="A141" i="1"/>
  <c r="F140" i="1"/>
  <c r="E140" i="1"/>
  <c r="D140" i="1"/>
  <c r="C140" i="1"/>
  <c r="B140" i="1"/>
  <c r="A140" i="1"/>
  <c r="F139" i="1"/>
  <c r="E139" i="1"/>
  <c r="D139" i="1"/>
  <c r="C139" i="1"/>
  <c r="B139" i="1"/>
  <c r="A139" i="1"/>
  <c r="F138" i="1"/>
  <c r="E138" i="1"/>
  <c r="D138" i="1"/>
  <c r="C138" i="1"/>
  <c r="B138" i="1"/>
  <c r="A138" i="1"/>
  <c r="F137" i="1"/>
  <c r="E137" i="1"/>
  <c r="D137" i="1"/>
  <c r="C137" i="1"/>
  <c r="B137" i="1"/>
  <c r="A137" i="1"/>
  <c r="F136" i="1"/>
  <c r="E136" i="1"/>
  <c r="D136" i="1"/>
  <c r="C136" i="1"/>
  <c r="B136" i="1"/>
  <c r="A136" i="1"/>
  <c r="F135" i="1"/>
  <c r="E135" i="1"/>
  <c r="D135" i="1"/>
  <c r="C135" i="1"/>
  <c r="B135" i="1"/>
  <c r="A135" i="1"/>
  <c r="F134" i="1"/>
  <c r="E134" i="1"/>
  <c r="D134" i="1"/>
  <c r="C134" i="1"/>
  <c r="B134" i="1"/>
  <c r="A134" i="1"/>
  <c r="F133" i="1"/>
  <c r="E133" i="1"/>
  <c r="D133" i="1"/>
  <c r="C133" i="1"/>
  <c r="B133" i="1"/>
  <c r="A133" i="1"/>
  <c r="F132" i="1"/>
  <c r="E132" i="1"/>
  <c r="D132" i="1"/>
  <c r="C132" i="1"/>
  <c r="B132" i="1"/>
  <c r="A132" i="1"/>
  <c r="F131" i="1"/>
  <c r="E131" i="1"/>
  <c r="D131" i="1"/>
  <c r="C131" i="1"/>
  <c r="B131" i="1"/>
  <c r="A131" i="1"/>
  <c r="F130" i="1"/>
  <c r="E130" i="1"/>
  <c r="D130" i="1"/>
  <c r="C130" i="1"/>
  <c r="B130" i="1"/>
  <c r="A130" i="1"/>
  <c r="F129" i="1"/>
  <c r="E129" i="1"/>
  <c r="D129" i="1"/>
  <c r="C129" i="1"/>
  <c r="B129" i="1"/>
  <c r="A129" i="1"/>
  <c r="F128" i="1"/>
  <c r="E128" i="1"/>
  <c r="D128" i="1"/>
  <c r="C128" i="1"/>
  <c r="B128" i="1"/>
  <c r="A128" i="1"/>
  <c r="F127" i="1"/>
  <c r="E127" i="1"/>
  <c r="D127" i="1"/>
  <c r="C127" i="1"/>
  <c r="B127" i="1"/>
  <c r="A127" i="1"/>
  <c r="F126" i="1"/>
  <c r="E126" i="1"/>
  <c r="D126" i="1"/>
  <c r="C126" i="1"/>
  <c r="B126" i="1"/>
  <c r="A126" i="1"/>
  <c r="F125" i="1"/>
  <c r="E125" i="1"/>
  <c r="D125" i="1"/>
  <c r="C125" i="1"/>
  <c r="B125" i="1"/>
  <c r="A125" i="1"/>
  <c r="F124" i="1"/>
  <c r="E124" i="1"/>
  <c r="D124" i="1"/>
  <c r="C124" i="1"/>
  <c r="B124" i="1"/>
  <c r="A124" i="1"/>
  <c r="F123" i="1"/>
  <c r="E123" i="1"/>
  <c r="D123" i="1"/>
  <c r="C123" i="1"/>
  <c r="B123" i="1"/>
  <c r="A123" i="1"/>
  <c r="F122" i="1"/>
  <c r="E122" i="1"/>
  <c r="D122" i="1"/>
  <c r="C122" i="1"/>
  <c r="B122" i="1"/>
  <c r="A122" i="1"/>
  <c r="F121" i="1"/>
  <c r="E121" i="1"/>
  <c r="D121" i="1"/>
  <c r="C121" i="1"/>
  <c r="B121" i="1"/>
  <c r="A121" i="1"/>
  <c r="F120" i="1"/>
  <c r="E120" i="1"/>
  <c r="D120" i="1"/>
  <c r="C120" i="1"/>
  <c r="B120" i="1"/>
  <c r="A120" i="1"/>
  <c r="F119" i="1"/>
  <c r="E119" i="1"/>
  <c r="D119" i="1"/>
  <c r="C119" i="1"/>
  <c r="B119" i="1"/>
  <c r="A119" i="1"/>
  <c r="F118" i="1"/>
  <c r="E118" i="1"/>
  <c r="D118" i="1"/>
  <c r="C118" i="1"/>
  <c r="B118" i="1"/>
  <c r="A118" i="1"/>
  <c r="F117" i="1"/>
  <c r="E117" i="1"/>
  <c r="D117" i="1"/>
  <c r="C117" i="1"/>
  <c r="B117" i="1"/>
  <c r="A117" i="1"/>
  <c r="F116" i="1"/>
  <c r="E116" i="1"/>
  <c r="D116" i="1"/>
  <c r="C116" i="1"/>
  <c r="B116" i="1"/>
  <c r="A116" i="1"/>
  <c r="F115" i="1"/>
  <c r="E115" i="1"/>
  <c r="D115" i="1"/>
  <c r="C115" i="1"/>
  <c r="B115" i="1"/>
  <c r="A115" i="1"/>
  <c r="F114" i="1"/>
  <c r="E114" i="1"/>
  <c r="D114" i="1"/>
  <c r="C114" i="1"/>
  <c r="B114" i="1"/>
  <c r="A114" i="1"/>
  <c r="F113" i="1"/>
  <c r="E113" i="1"/>
  <c r="D113" i="1"/>
  <c r="C113" i="1"/>
  <c r="B113" i="1"/>
  <c r="A113" i="1"/>
  <c r="F112" i="1"/>
  <c r="E112" i="1"/>
  <c r="D112" i="1"/>
  <c r="C112" i="1"/>
  <c r="B112" i="1"/>
  <c r="A112" i="1"/>
  <c r="F111" i="1"/>
  <c r="E111" i="1"/>
  <c r="D111" i="1"/>
  <c r="C111" i="1"/>
  <c r="B111" i="1"/>
  <c r="A111" i="1"/>
  <c r="F110" i="1"/>
  <c r="E110" i="1"/>
  <c r="D110" i="1"/>
  <c r="C110" i="1"/>
  <c r="B110" i="1"/>
  <c r="A110" i="1"/>
  <c r="F109" i="1"/>
  <c r="E109" i="1"/>
  <c r="D109" i="1"/>
  <c r="C109" i="1"/>
  <c r="B109" i="1"/>
  <c r="A109" i="1"/>
  <c r="F108" i="1"/>
  <c r="E108" i="1"/>
  <c r="D108" i="1"/>
  <c r="C108" i="1"/>
  <c r="B108" i="1"/>
  <c r="A108" i="1"/>
  <c r="F107" i="1"/>
  <c r="E107" i="1"/>
  <c r="D107" i="1"/>
  <c r="C107" i="1"/>
  <c r="B107" i="1"/>
  <c r="A107" i="1"/>
  <c r="F106" i="1"/>
  <c r="E106" i="1"/>
  <c r="D106" i="1"/>
  <c r="C106" i="1"/>
  <c r="B106" i="1"/>
  <c r="A106" i="1"/>
  <c r="F105" i="1"/>
  <c r="E105" i="1"/>
  <c r="D105" i="1"/>
  <c r="C105" i="1"/>
  <c r="B105" i="1"/>
  <c r="A105" i="1"/>
  <c r="F104" i="1"/>
  <c r="E104" i="1"/>
  <c r="D104" i="1"/>
  <c r="C104" i="1"/>
  <c r="B104" i="1"/>
  <c r="A104" i="1"/>
  <c r="F103" i="1"/>
  <c r="E103" i="1"/>
  <c r="D103" i="1"/>
  <c r="C103" i="1"/>
  <c r="B103" i="1"/>
  <c r="A103" i="1"/>
  <c r="F102" i="1"/>
  <c r="E102" i="1"/>
  <c r="D102" i="1"/>
  <c r="C102" i="1"/>
  <c r="B102" i="1"/>
  <c r="A102" i="1"/>
  <c r="F101" i="1"/>
  <c r="E101" i="1"/>
  <c r="D101" i="1"/>
  <c r="C101" i="1"/>
  <c r="B101" i="1"/>
  <c r="A101" i="1"/>
  <c r="F100" i="1"/>
  <c r="E100" i="1"/>
  <c r="D100" i="1"/>
  <c r="C100" i="1"/>
  <c r="B100" i="1"/>
  <c r="A100" i="1"/>
  <c r="F99" i="1"/>
  <c r="E99" i="1"/>
  <c r="D99" i="1"/>
  <c r="C99" i="1"/>
  <c r="B99" i="1"/>
  <c r="A99" i="1"/>
  <c r="F98" i="1"/>
  <c r="E98" i="1"/>
  <c r="D98" i="1"/>
  <c r="C98" i="1"/>
  <c r="B98" i="1"/>
  <c r="A98" i="1"/>
  <c r="F97" i="1"/>
  <c r="E97" i="1"/>
  <c r="D97" i="1"/>
  <c r="C97" i="1"/>
  <c r="B97" i="1"/>
  <c r="A97" i="1"/>
  <c r="F96" i="1"/>
  <c r="E96" i="1"/>
  <c r="D96" i="1"/>
  <c r="C96" i="1"/>
  <c r="B96" i="1"/>
  <c r="A96" i="1"/>
  <c r="F95" i="1"/>
  <c r="E95" i="1"/>
  <c r="D95" i="1"/>
  <c r="C95" i="1"/>
  <c r="B95" i="1"/>
  <c r="A95" i="1"/>
  <c r="F94" i="1"/>
  <c r="E94" i="1"/>
  <c r="D94" i="1"/>
  <c r="C94" i="1"/>
  <c r="B94" i="1"/>
  <c r="A94" i="1"/>
  <c r="F93" i="1"/>
  <c r="E93" i="1"/>
  <c r="D93" i="1"/>
  <c r="C93" i="1"/>
  <c r="B93" i="1"/>
  <c r="A93" i="1"/>
  <c r="F92" i="1"/>
  <c r="E92" i="1"/>
  <c r="D92" i="1"/>
  <c r="C92" i="1"/>
  <c r="B92" i="1"/>
  <c r="A92" i="1"/>
  <c r="F91" i="1"/>
  <c r="E91" i="1"/>
  <c r="D91" i="1"/>
  <c r="C91" i="1"/>
  <c r="B91" i="1"/>
  <c r="A91" i="1"/>
  <c r="F90" i="1"/>
  <c r="E90" i="1"/>
  <c r="D90" i="1"/>
  <c r="C90" i="1"/>
  <c r="B90" i="1"/>
  <c r="A90" i="1"/>
  <c r="F88" i="1"/>
  <c r="E88" i="1"/>
  <c r="D88" i="1"/>
  <c r="C88" i="1"/>
  <c r="B88" i="1"/>
  <c r="A88" i="1"/>
  <c r="F87" i="1"/>
  <c r="E87" i="1"/>
  <c r="D87" i="1"/>
  <c r="C87" i="1"/>
  <c r="B87" i="1"/>
  <c r="A87" i="1"/>
  <c r="F86" i="1"/>
  <c r="E86" i="1"/>
  <c r="D86" i="1"/>
  <c r="C86" i="1"/>
  <c r="B86" i="1"/>
  <c r="A86" i="1"/>
  <c r="F85" i="1"/>
  <c r="E85" i="1"/>
  <c r="D85" i="1"/>
  <c r="C85" i="1"/>
  <c r="B85" i="1"/>
  <c r="A85" i="1"/>
  <c r="F84" i="1"/>
  <c r="E84" i="1"/>
  <c r="D84" i="1"/>
  <c r="C84" i="1"/>
  <c r="B84" i="1"/>
  <c r="A84" i="1"/>
  <c r="F83" i="1"/>
  <c r="E83" i="1"/>
  <c r="D83" i="1"/>
  <c r="C83" i="1"/>
  <c r="B83" i="1"/>
  <c r="A83" i="1"/>
  <c r="F82" i="1"/>
  <c r="E82" i="1"/>
  <c r="D82" i="1"/>
  <c r="C82" i="1"/>
  <c r="B82" i="1"/>
  <c r="A82" i="1"/>
  <c r="F81" i="1"/>
  <c r="E81" i="1"/>
  <c r="D81" i="1"/>
  <c r="C81" i="1"/>
  <c r="B81" i="1"/>
  <c r="A81" i="1"/>
  <c r="F80" i="1"/>
  <c r="E80" i="1"/>
  <c r="D80" i="1"/>
  <c r="C80" i="1"/>
  <c r="B80" i="1"/>
  <c r="A80" i="1"/>
  <c r="F79" i="1"/>
  <c r="E79" i="1"/>
  <c r="D79" i="1"/>
  <c r="C79" i="1"/>
  <c r="B79" i="1"/>
  <c r="A79" i="1"/>
  <c r="F78" i="1"/>
  <c r="E78" i="1"/>
  <c r="D78" i="1"/>
  <c r="C78" i="1"/>
  <c r="B78" i="1"/>
  <c r="A78" i="1"/>
  <c r="F77" i="1"/>
  <c r="E77" i="1"/>
  <c r="D77" i="1"/>
  <c r="C77" i="1"/>
  <c r="B77" i="1"/>
  <c r="A77" i="1"/>
  <c r="F76" i="1"/>
  <c r="E76" i="1"/>
  <c r="D76" i="1"/>
  <c r="C76" i="1"/>
  <c r="B76" i="1"/>
  <c r="A76" i="1"/>
  <c r="F75" i="1"/>
  <c r="E75" i="1"/>
  <c r="D75" i="1"/>
  <c r="C75" i="1"/>
  <c r="B75" i="1"/>
  <c r="A75" i="1"/>
  <c r="F74" i="1"/>
  <c r="E74" i="1"/>
  <c r="D74" i="1"/>
  <c r="C74" i="1"/>
  <c r="B74" i="1"/>
  <c r="A74" i="1"/>
  <c r="F73" i="1"/>
  <c r="E73" i="1"/>
  <c r="D73" i="1"/>
  <c r="C73" i="1"/>
  <c r="B73" i="1"/>
  <c r="A73" i="1"/>
  <c r="F72" i="1"/>
  <c r="K71" i="1" s="1"/>
  <c r="E72" i="1"/>
  <c r="D72" i="1"/>
  <c r="C72" i="1"/>
  <c r="B72" i="1"/>
  <c r="A72" i="1"/>
  <c r="F71" i="1"/>
  <c r="E71" i="1"/>
  <c r="D71" i="1"/>
  <c r="C71" i="1"/>
  <c r="B71" i="1"/>
  <c r="A71" i="1"/>
  <c r="G51" i="1"/>
  <c r="G52" i="1" s="1"/>
  <c r="G50" i="1"/>
  <c r="C201" i="2"/>
  <c r="C200" i="2"/>
  <c r="C199" i="2"/>
  <c r="C198" i="2"/>
  <c r="C197" i="2"/>
  <c r="G61" i="1"/>
  <c r="G60" i="1"/>
  <c r="G59" i="1"/>
  <c r="G58" i="1"/>
  <c r="G56" i="1"/>
  <c r="G55" i="1"/>
  <c r="G46" i="1"/>
  <c r="G45" i="1"/>
  <c r="G44" i="1"/>
  <c r="G43" i="1"/>
  <c r="G42" i="1"/>
  <c r="G41" i="1"/>
  <c r="G40" i="1"/>
  <c r="G39" i="1"/>
  <c r="G38" i="1"/>
  <c r="G37" i="1"/>
  <c r="G36" i="1"/>
  <c r="G35" i="1"/>
  <c r="G34" i="1"/>
  <c r="G33" i="1"/>
  <c r="G32" i="1"/>
  <c r="G31" i="1"/>
  <c r="G30" i="1"/>
  <c r="G29" i="1"/>
  <c r="G28" i="1"/>
  <c r="G27" i="1"/>
  <c r="G26" i="1"/>
  <c r="G25" i="1"/>
  <c r="G24" i="1"/>
  <c r="G23" i="1"/>
  <c r="G18" i="1"/>
  <c r="G17" i="1"/>
  <c r="C8" i="1"/>
  <c r="C7" i="1"/>
  <c r="C6" i="1"/>
  <c r="C5" i="1"/>
  <c r="C4" i="1"/>
  <c r="C3" i="1"/>
  <c r="K315" i="4" l="1"/>
  <c r="I315" i="4"/>
  <c r="G315" i="4"/>
  <c r="M315" i="4" l="1"/>
  <c r="K253" i="4"/>
  <c r="I253" i="4"/>
  <c r="G253" i="4"/>
  <c r="M242" i="4"/>
  <c r="K242" i="4"/>
  <c r="I242" i="4"/>
  <c r="G242" i="4"/>
  <c r="M253" i="4" l="1"/>
  <c r="I301" i="1"/>
  <c r="I306" i="1"/>
  <c r="I294" i="1"/>
  <c r="G17" i="5" l="1"/>
  <c r="Q436" i="4" l="1"/>
  <c r="Q437" i="4"/>
  <c r="M439" i="4"/>
  <c r="K439" i="4"/>
  <c r="I439" i="4"/>
  <c r="G439" i="4"/>
  <c r="M438" i="4"/>
  <c r="K438" i="4"/>
  <c r="I438" i="4"/>
  <c r="G438" i="4"/>
  <c r="M437" i="4"/>
  <c r="K437" i="4"/>
  <c r="I437" i="4"/>
  <c r="G437" i="4"/>
  <c r="M436" i="4"/>
  <c r="K436" i="4"/>
  <c r="I436" i="4"/>
  <c r="G436" i="4"/>
  <c r="M435" i="4"/>
  <c r="K435" i="4"/>
  <c r="M434" i="4"/>
  <c r="K434" i="4"/>
  <c r="M433" i="4"/>
  <c r="K433" i="4"/>
  <c r="M432" i="4"/>
  <c r="K432" i="4"/>
  <c r="K431" i="4"/>
  <c r="K430" i="4"/>
  <c r="K429" i="4"/>
  <c r="C192" i="2" l="1"/>
  <c r="O437" i="4"/>
  <c r="O436" i="4"/>
  <c r="M427" i="4"/>
  <c r="K426" i="4"/>
  <c r="I426" i="4"/>
  <c r="G426" i="4"/>
  <c r="K425" i="4"/>
  <c r="I425" i="4"/>
  <c r="G425" i="4"/>
  <c r="K424" i="4"/>
  <c r="K458" i="1"/>
  <c r="K423" i="4"/>
  <c r="M420" i="4"/>
  <c r="K420" i="4"/>
  <c r="I420" i="4"/>
  <c r="G420" i="4"/>
  <c r="M419" i="4"/>
  <c r="K419" i="4"/>
  <c r="I419" i="4"/>
  <c r="G419" i="4"/>
  <c r="K418" i="4"/>
  <c r="I418" i="4"/>
  <c r="G418" i="4"/>
  <c r="K417" i="4"/>
  <c r="I417" i="4"/>
  <c r="G417" i="4"/>
  <c r="K416" i="4"/>
  <c r="I416" i="4"/>
  <c r="G416" i="4"/>
  <c r="M415" i="4"/>
  <c r="K415" i="4"/>
  <c r="I415" i="4"/>
  <c r="G415" i="4"/>
  <c r="M414" i="4"/>
  <c r="K414" i="4"/>
  <c r="I414" i="4"/>
  <c r="G414" i="4"/>
  <c r="M413" i="4"/>
  <c r="K413" i="4"/>
  <c r="I413" i="4"/>
  <c r="G413" i="4"/>
  <c r="M412" i="4"/>
  <c r="K412" i="4"/>
  <c r="I412" i="4"/>
  <c r="G412" i="4"/>
  <c r="K411" i="4"/>
  <c r="K408" i="4"/>
  <c r="K407" i="4"/>
  <c r="K406" i="4"/>
  <c r="K405" i="4"/>
  <c r="Q396" i="4"/>
  <c r="Q395" i="4"/>
  <c r="Q394" i="4"/>
  <c r="M396" i="4"/>
  <c r="K396" i="4"/>
  <c r="I396" i="4"/>
  <c r="G396" i="4"/>
  <c r="M395" i="4"/>
  <c r="K395" i="4"/>
  <c r="I395" i="4"/>
  <c r="G395" i="4"/>
  <c r="M394" i="4"/>
  <c r="B89" i="2" s="1"/>
  <c r="K394" i="4"/>
  <c r="I394" i="4"/>
  <c r="G394" i="4"/>
  <c r="B90" i="2" l="1"/>
  <c r="O396" i="4"/>
  <c r="O394" i="4"/>
  <c r="C89" i="2"/>
  <c r="O395" i="4"/>
  <c r="C90" i="2"/>
  <c r="G460" i="1"/>
  <c r="M416" i="4"/>
  <c r="K452" i="1"/>
  <c r="O416" i="4" s="1"/>
  <c r="M418" i="4"/>
  <c r="K454" i="1"/>
  <c r="O418" i="4" s="1"/>
  <c r="M417" i="4"/>
  <c r="K453" i="1"/>
  <c r="O417" i="4" s="1"/>
  <c r="G459" i="1"/>
  <c r="G461" i="1"/>
  <c r="M425" i="4"/>
  <c r="M426" i="4"/>
  <c r="K402" i="4"/>
  <c r="K401" i="4"/>
  <c r="K400" i="4"/>
  <c r="K399" i="4"/>
  <c r="Q417" i="4" l="1"/>
  <c r="Q416" i="4"/>
  <c r="Q418" i="4"/>
  <c r="Q393" i="4"/>
  <c r="Q392" i="4"/>
  <c r="Q391" i="4"/>
  <c r="M397" i="4"/>
  <c r="M447" i="4" s="1"/>
  <c r="M393" i="4"/>
  <c r="K393" i="4"/>
  <c r="I393" i="4"/>
  <c r="G393" i="4"/>
  <c r="M392" i="4"/>
  <c r="K392" i="4"/>
  <c r="I392" i="4"/>
  <c r="G392" i="4"/>
  <c r="M391" i="4"/>
  <c r="K391" i="4"/>
  <c r="I391" i="4"/>
  <c r="G391" i="4"/>
  <c r="K390" i="4"/>
  <c r="C87" i="2" l="1"/>
  <c r="B87" i="2"/>
  <c r="O391" i="4"/>
  <c r="O392" i="4"/>
  <c r="O393" i="4"/>
  <c r="M388" i="4"/>
  <c r="K387" i="4"/>
  <c r="K386" i="4"/>
  <c r="K385" i="4"/>
  <c r="K384" i="4"/>
  <c r="K383" i="4"/>
  <c r="K382" i="4"/>
  <c r="K381" i="4"/>
  <c r="K380" i="4"/>
  <c r="K379" i="4"/>
  <c r="K378" i="4"/>
  <c r="K377" i="4"/>
  <c r="K376" i="4"/>
  <c r="K375" i="4"/>
  <c r="K374" i="4"/>
  <c r="K373" i="4"/>
  <c r="K372" i="4"/>
  <c r="K371" i="4"/>
  <c r="K370" i="4"/>
  <c r="K369" i="4"/>
  <c r="K368" i="4"/>
  <c r="K367" i="4"/>
  <c r="K366" i="4"/>
  <c r="K365" i="4"/>
  <c r="H404" i="1" l="1"/>
  <c r="H405" i="1"/>
  <c r="H407" i="1"/>
  <c r="H409" i="1"/>
  <c r="H411" i="1"/>
  <c r="H413" i="1"/>
  <c r="H415" i="1"/>
  <c r="H417" i="1"/>
  <c r="H419" i="1"/>
  <c r="H421" i="1"/>
  <c r="H423" i="1"/>
  <c r="H425" i="1"/>
  <c r="H406" i="1"/>
  <c r="H408" i="1"/>
  <c r="H410" i="1"/>
  <c r="H412" i="1"/>
  <c r="H414" i="1"/>
  <c r="H416" i="1"/>
  <c r="H418" i="1"/>
  <c r="H420" i="1"/>
  <c r="H422" i="1"/>
  <c r="H424" i="1"/>
  <c r="H426" i="1"/>
  <c r="K362" i="4"/>
  <c r="I362" i="4"/>
  <c r="G362" i="4"/>
  <c r="M361" i="4"/>
  <c r="K361" i="4"/>
  <c r="I361" i="4"/>
  <c r="G361" i="4"/>
  <c r="M360" i="4"/>
  <c r="K360" i="4"/>
  <c r="I360" i="4"/>
  <c r="G360" i="4"/>
  <c r="M359" i="4"/>
  <c r="K359" i="4"/>
  <c r="I359" i="4"/>
  <c r="G359" i="4"/>
  <c r="M358" i="4"/>
  <c r="K358" i="4"/>
  <c r="I358" i="4"/>
  <c r="G358" i="4"/>
  <c r="K357" i="4"/>
  <c r="I357" i="4"/>
  <c r="G357" i="4"/>
  <c r="K356" i="4"/>
  <c r="I356" i="4"/>
  <c r="G356" i="4"/>
  <c r="K355" i="4"/>
  <c r="I355" i="4"/>
  <c r="G355" i="4"/>
  <c r="K354" i="4"/>
  <c r="M351" i="4"/>
  <c r="K351" i="4"/>
  <c r="I351" i="4"/>
  <c r="G351" i="4"/>
  <c r="K350" i="4"/>
  <c r="H392" i="1" l="1"/>
  <c r="I392" i="1" s="1"/>
  <c r="Q351" i="4" s="1"/>
  <c r="O351" i="4" s="1"/>
  <c r="H391" i="1"/>
  <c r="I391" i="1" s="1"/>
  <c r="K347" i="4" l="1"/>
  <c r="K346" i="4"/>
  <c r="K345" i="4"/>
  <c r="K344" i="4"/>
  <c r="K343" i="4"/>
  <c r="K342" i="4"/>
  <c r="H384" i="1" l="1"/>
  <c r="H386" i="1"/>
  <c r="H388" i="1"/>
  <c r="H385" i="1"/>
  <c r="H387" i="1"/>
  <c r="H389" i="1"/>
  <c r="K339" i="4"/>
  <c r="M338" i="4"/>
  <c r="K338" i="4"/>
  <c r="I338" i="4"/>
  <c r="G338" i="4"/>
  <c r="K337" i="4"/>
  <c r="H382" i="1" l="1"/>
  <c r="I382" i="1" s="1"/>
  <c r="H381" i="1"/>
  <c r="I381" i="1" s="1"/>
  <c r="Q338" i="4" s="1"/>
  <c r="O338" i="4" s="1"/>
  <c r="K334" i="4" l="1"/>
  <c r="I334" i="4"/>
  <c r="G334" i="4"/>
  <c r="K333" i="4"/>
  <c r="I333" i="4"/>
  <c r="G333" i="4"/>
  <c r="K332" i="4"/>
  <c r="I332" i="4"/>
  <c r="G332" i="4"/>
  <c r="K331" i="4"/>
  <c r="I331" i="4"/>
  <c r="G331" i="4"/>
  <c r="K330" i="4"/>
  <c r="I330" i="4"/>
  <c r="G330" i="4"/>
  <c r="K329" i="4"/>
  <c r="I329" i="4"/>
  <c r="G329" i="4"/>
  <c r="K328" i="4"/>
  <c r="I328" i="4"/>
  <c r="G328" i="4"/>
  <c r="K327" i="4"/>
  <c r="I327" i="4"/>
  <c r="G327" i="4"/>
  <c r="K326" i="4"/>
  <c r="I326" i="4"/>
  <c r="G326" i="4"/>
  <c r="K325" i="4"/>
  <c r="I325" i="4"/>
  <c r="G325" i="4"/>
  <c r="K324" i="4"/>
  <c r="I324" i="4"/>
  <c r="G324" i="4"/>
  <c r="K323" i="4"/>
  <c r="I323" i="4"/>
  <c r="G323" i="4"/>
  <c r="K322" i="4"/>
  <c r="I322" i="4"/>
  <c r="G322" i="4"/>
  <c r="M321" i="4"/>
  <c r="K321" i="4"/>
  <c r="I321" i="4"/>
  <c r="G321" i="4"/>
  <c r="K320" i="4"/>
  <c r="H366" i="1" l="1"/>
  <c r="I366" i="1" s="1"/>
  <c r="Q322" i="4" s="1"/>
  <c r="M322" i="4"/>
  <c r="H372" i="1"/>
  <c r="I372" i="1" s="1"/>
  <c r="Q328" i="4" s="1"/>
  <c r="M328" i="4"/>
  <c r="H378" i="1"/>
  <c r="I378" i="1" s="1"/>
  <c r="Q334" i="4" s="1"/>
  <c r="M334" i="4"/>
  <c r="H370" i="1"/>
  <c r="I370" i="1" s="1"/>
  <c r="Q326" i="4" s="1"/>
  <c r="M326" i="4"/>
  <c r="H374" i="1"/>
  <c r="I374" i="1" s="1"/>
  <c r="Q330" i="4" s="1"/>
  <c r="M330" i="4"/>
  <c r="H376" i="1"/>
  <c r="I376" i="1" s="1"/>
  <c r="Q332" i="4" s="1"/>
  <c r="M332" i="4"/>
  <c r="M323" i="4"/>
  <c r="H367" i="1"/>
  <c r="I367" i="1" s="1"/>
  <c r="Q323" i="4" s="1"/>
  <c r="H369" i="1"/>
  <c r="I369" i="1" s="1"/>
  <c r="Q325" i="4" s="1"/>
  <c r="M325" i="4"/>
  <c r="H371" i="1"/>
  <c r="I371" i="1" s="1"/>
  <c r="Q327" i="4" s="1"/>
  <c r="M327" i="4"/>
  <c r="H373" i="1"/>
  <c r="I373" i="1" s="1"/>
  <c r="Q329" i="4" s="1"/>
  <c r="M329" i="4"/>
  <c r="H375" i="1"/>
  <c r="I375" i="1" s="1"/>
  <c r="Q331" i="4" s="1"/>
  <c r="M331" i="4"/>
  <c r="H377" i="1"/>
  <c r="I377" i="1" s="1"/>
  <c r="Q333" i="4" s="1"/>
  <c r="M333" i="4"/>
  <c r="H368" i="1"/>
  <c r="I368" i="1" s="1"/>
  <c r="Q324" i="4" s="1"/>
  <c r="M324" i="4"/>
  <c r="K317" i="4"/>
  <c r="I317" i="4"/>
  <c r="G317" i="4"/>
  <c r="K316" i="4"/>
  <c r="I316" i="4"/>
  <c r="G316" i="4"/>
  <c r="M314" i="4"/>
  <c r="K314" i="4"/>
  <c r="I314" i="4"/>
  <c r="G314" i="4"/>
  <c r="K313" i="4"/>
  <c r="I313" i="4"/>
  <c r="G313" i="4"/>
  <c r="K312" i="4"/>
  <c r="M317" i="4" l="1"/>
  <c r="H362" i="1"/>
  <c r="H358" i="1"/>
  <c r="I358" i="1" s="1"/>
  <c r="Q313" i="4" s="1"/>
  <c r="H360" i="1"/>
  <c r="I360" i="1" s="1"/>
  <c r="Q315" i="4" s="1"/>
  <c r="O315" i="4" s="1"/>
  <c r="I359" i="1"/>
  <c r="Q314" i="4" s="1"/>
  <c r="M316" i="4"/>
  <c r="H361" i="1"/>
  <c r="I361" i="1" s="1"/>
  <c r="Q316" i="4" s="1"/>
  <c r="O316" i="4" s="1"/>
  <c r="O324" i="4"/>
  <c r="O327" i="4"/>
  <c r="O330" i="4"/>
  <c r="O322" i="4"/>
  <c r="O331" i="4"/>
  <c r="O333" i="4"/>
  <c r="O329" i="4"/>
  <c r="O325" i="4"/>
  <c r="O332" i="4"/>
  <c r="O326" i="4"/>
  <c r="O328" i="4"/>
  <c r="O323" i="4"/>
  <c r="I362" i="1"/>
  <c r="Q317" i="4" s="1"/>
  <c r="M313" i="4"/>
  <c r="Q272" i="4" l="1"/>
  <c r="I324" i="1"/>
  <c r="Q278" i="4" s="1"/>
  <c r="M272" i="4" l="1"/>
  <c r="K272" i="4"/>
  <c r="I272" i="4"/>
  <c r="G272" i="4"/>
  <c r="M278" i="4" l="1"/>
  <c r="K309" i="4"/>
  <c r="I309" i="4"/>
  <c r="G309" i="4"/>
  <c r="K308" i="4"/>
  <c r="I308" i="4"/>
  <c r="G308" i="4"/>
  <c r="K307" i="4"/>
  <c r="I307" i="4"/>
  <c r="G307" i="4"/>
  <c r="K306" i="4"/>
  <c r="I306" i="4"/>
  <c r="G306" i="4"/>
  <c r="K305" i="4"/>
  <c r="I305" i="4"/>
  <c r="G305" i="4"/>
  <c r="K304" i="4"/>
  <c r="I304" i="4"/>
  <c r="G304" i="4"/>
  <c r="K303" i="4"/>
  <c r="I303" i="4"/>
  <c r="G303" i="4"/>
  <c r="K302" i="4"/>
  <c r="I302" i="4"/>
  <c r="G302" i="4"/>
  <c r="K301" i="4"/>
  <c r="I301" i="4"/>
  <c r="G301" i="4"/>
  <c r="K300" i="4"/>
  <c r="I300" i="4"/>
  <c r="G300" i="4"/>
  <c r="K299" i="4"/>
  <c r="I299" i="4"/>
  <c r="G299" i="4"/>
  <c r="K298" i="4"/>
  <c r="I298" i="4"/>
  <c r="G298" i="4"/>
  <c r="K297" i="4"/>
  <c r="I297" i="4"/>
  <c r="G297" i="4"/>
  <c r="K296" i="4"/>
  <c r="I296" i="4"/>
  <c r="G296" i="4"/>
  <c r="K295" i="4"/>
  <c r="I295" i="4"/>
  <c r="G295" i="4"/>
  <c r="K294" i="4"/>
  <c r="I294" i="4"/>
  <c r="G294" i="4"/>
  <c r="K293" i="4"/>
  <c r="I293" i="4"/>
  <c r="G293" i="4"/>
  <c r="K292" i="4"/>
  <c r="I292" i="4"/>
  <c r="G292" i="4"/>
  <c r="K291" i="4"/>
  <c r="I291" i="4"/>
  <c r="G291" i="4"/>
  <c r="K290" i="4"/>
  <c r="I290" i="4"/>
  <c r="G290" i="4"/>
  <c r="K289" i="4"/>
  <c r="I289" i="4"/>
  <c r="G289" i="4"/>
  <c r="K288" i="4"/>
  <c r="I288" i="4"/>
  <c r="G288" i="4"/>
  <c r="K287" i="4"/>
  <c r="I287" i="4"/>
  <c r="G287" i="4"/>
  <c r="K286" i="4"/>
  <c r="I286" i="4"/>
  <c r="G286" i="4"/>
  <c r="K285" i="4"/>
  <c r="I285" i="4"/>
  <c r="G285" i="4"/>
  <c r="K284" i="4"/>
  <c r="I284" i="4"/>
  <c r="G284" i="4"/>
  <c r="K283" i="4"/>
  <c r="I283" i="4"/>
  <c r="G283" i="4"/>
  <c r="K282" i="4"/>
  <c r="I282" i="4"/>
  <c r="G282" i="4"/>
  <c r="K281" i="4"/>
  <c r="I281" i="4"/>
  <c r="G281" i="4"/>
  <c r="K280" i="4"/>
  <c r="I280" i="4"/>
  <c r="G280" i="4"/>
  <c r="K279" i="4"/>
  <c r="I279" i="4"/>
  <c r="G279" i="4"/>
  <c r="K278" i="4"/>
  <c r="I278" i="4"/>
  <c r="G278" i="4"/>
  <c r="K277" i="4"/>
  <c r="I277" i="4"/>
  <c r="G277" i="4"/>
  <c r="K276" i="4"/>
  <c r="I276" i="4"/>
  <c r="G276" i="4"/>
  <c r="K275" i="4"/>
  <c r="I275" i="4"/>
  <c r="G275" i="4"/>
  <c r="K274" i="4"/>
  <c r="I274" i="4"/>
  <c r="G274" i="4"/>
  <c r="K273" i="4"/>
  <c r="I273" i="4"/>
  <c r="G273" i="4"/>
  <c r="K271" i="4"/>
  <c r="Q268" i="4"/>
  <c r="Q267" i="4"/>
  <c r="C82" i="2" s="1"/>
  <c r="Q266" i="4"/>
  <c r="C83" i="2" s="1"/>
  <c r="Q265" i="4"/>
  <c r="Q264" i="4"/>
  <c r="M279" i="4" l="1"/>
  <c r="H325" i="1"/>
  <c r="I325" i="1" s="1"/>
  <c r="Q279" i="4" s="1"/>
  <c r="M287" i="4"/>
  <c r="H333" i="1"/>
  <c r="I333" i="1" s="1"/>
  <c r="Q287" i="4" s="1"/>
  <c r="M295" i="4"/>
  <c r="H341" i="1"/>
  <c r="I341" i="1" s="1"/>
  <c r="Q295" i="4" s="1"/>
  <c r="M307" i="4"/>
  <c r="H353" i="1"/>
  <c r="I353" i="1" s="1"/>
  <c r="Q307" i="4" s="1"/>
  <c r="M276" i="4"/>
  <c r="H322" i="1"/>
  <c r="I322" i="1" s="1"/>
  <c r="Q276" i="4" s="1"/>
  <c r="M280" i="4"/>
  <c r="H326" i="1"/>
  <c r="I326" i="1" s="1"/>
  <c r="Q280" i="4" s="1"/>
  <c r="M284" i="4"/>
  <c r="H330" i="1"/>
  <c r="I330" i="1" s="1"/>
  <c r="Q284" i="4" s="1"/>
  <c r="M288" i="4"/>
  <c r="H334" i="1"/>
  <c r="I334" i="1" s="1"/>
  <c r="Q288" i="4" s="1"/>
  <c r="M292" i="4"/>
  <c r="H338" i="1"/>
  <c r="I338" i="1" s="1"/>
  <c r="Q292" i="4" s="1"/>
  <c r="M296" i="4"/>
  <c r="H342" i="1"/>
  <c r="I342" i="1" s="1"/>
  <c r="Q296" i="4" s="1"/>
  <c r="M300" i="4"/>
  <c r="H346" i="1"/>
  <c r="I346" i="1" s="1"/>
  <c r="Q300" i="4" s="1"/>
  <c r="M304" i="4"/>
  <c r="H350" i="1"/>
  <c r="I350" i="1" s="1"/>
  <c r="Q304" i="4" s="1"/>
  <c r="M308" i="4"/>
  <c r="H354" i="1"/>
  <c r="I354" i="1" s="1"/>
  <c r="Q308" i="4" s="1"/>
  <c r="M275" i="4"/>
  <c r="H321" i="1"/>
  <c r="I321" i="1" s="1"/>
  <c r="Q275" i="4" s="1"/>
  <c r="M283" i="4"/>
  <c r="H329" i="1"/>
  <c r="I329" i="1" s="1"/>
  <c r="Q283" i="4" s="1"/>
  <c r="M291" i="4"/>
  <c r="H337" i="1"/>
  <c r="I337" i="1" s="1"/>
  <c r="Q291" i="4" s="1"/>
  <c r="M299" i="4"/>
  <c r="H345" i="1"/>
  <c r="I345" i="1" s="1"/>
  <c r="Q299" i="4" s="1"/>
  <c r="M303" i="4"/>
  <c r="H349" i="1"/>
  <c r="I349" i="1" s="1"/>
  <c r="Q303" i="4" s="1"/>
  <c r="M273" i="4"/>
  <c r="H319" i="1"/>
  <c r="I319" i="1" s="1"/>
  <c r="Q273" i="4" s="1"/>
  <c r="M277" i="4"/>
  <c r="H323" i="1"/>
  <c r="I323" i="1" s="1"/>
  <c r="Q277" i="4" s="1"/>
  <c r="M281" i="4"/>
  <c r="H327" i="1"/>
  <c r="I327" i="1" s="1"/>
  <c r="Q281" i="4" s="1"/>
  <c r="M285" i="4"/>
  <c r="H331" i="1"/>
  <c r="I331" i="1" s="1"/>
  <c r="Q285" i="4" s="1"/>
  <c r="M289" i="4"/>
  <c r="H335" i="1"/>
  <c r="I335" i="1" s="1"/>
  <c r="Q289" i="4" s="1"/>
  <c r="M293" i="4"/>
  <c r="H339" i="1"/>
  <c r="I339" i="1" s="1"/>
  <c r="Q293" i="4" s="1"/>
  <c r="M297" i="4"/>
  <c r="H343" i="1"/>
  <c r="I343" i="1" s="1"/>
  <c r="Q297" i="4" s="1"/>
  <c r="M301" i="4"/>
  <c r="H347" i="1"/>
  <c r="I347" i="1" s="1"/>
  <c r="Q301" i="4" s="1"/>
  <c r="M305" i="4"/>
  <c r="H351" i="1"/>
  <c r="I351" i="1" s="1"/>
  <c r="Q305" i="4" s="1"/>
  <c r="M309" i="4"/>
  <c r="H355" i="1"/>
  <c r="I355" i="1" s="1"/>
  <c r="Q309" i="4" s="1"/>
  <c r="M274" i="4"/>
  <c r="H320" i="1"/>
  <c r="I320" i="1" s="1"/>
  <c r="Q274" i="4" s="1"/>
  <c r="M282" i="4"/>
  <c r="H328" i="1"/>
  <c r="I328" i="1" s="1"/>
  <c r="Q282" i="4" s="1"/>
  <c r="M286" i="4"/>
  <c r="H332" i="1"/>
  <c r="I332" i="1" s="1"/>
  <c r="Q286" i="4" s="1"/>
  <c r="M290" i="4"/>
  <c r="H336" i="1"/>
  <c r="I336" i="1" s="1"/>
  <c r="Q290" i="4" s="1"/>
  <c r="M294" i="4"/>
  <c r="H340" i="1"/>
  <c r="I340" i="1" s="1"/>
  <c r="Q294" i="4" s="1"/>
  <c r="M298" i="4"/>
  <c r="H344" i="1"/>
  <c r="I344" i="1" s="1"/>
  <c r="Q298" i="4" s="1"/>
  <c r="M302" i="4"/>
  <c r="H348" i="1"/>
  <c r="I348" i="1" s="1"/>
  <c r="Q302" i="4" s="1"/>
  <c r="M306" i="4"/>
  <c r="H352" i="1"/>
  <c r="I352" i="1" s="1"/>
  <c r="Q306" i="4" s="1"/>
  <c r="M268" i="4"/>
  <c r="K268" i="4"/>
  <c r="I268" i="4"/>
  <c r="G268" i="4"/>
  <c r="M267" i="4"/>
  <c r="K267" i="4"/>
  <c r="I267" i="4"/>
  <c r="G267" i="4"/>
  <c r="M266" i="4"/>
  <c r="K266" i="4"/>
  <c r="I266" i="4"/>
  <c r="G266" i="4"/>
  <c r="M265" i="4"/>
  <c r="O265" i="4" s="1"/>
  <c r="K265" i="4"/>
  <c r="I265" i="4"/>
  <c r="G265" i="4"/>
  <c r="M264" i="4"/>
  <c r="O264" i="4" s="1"/>
  <c r="K264" i="4"/>
  <c r="I264" i="4"/>
  <c r="G264" i="4"/>
  <c r="K263" i="4"/>
  <c r="O266" i="4" l="1"/>
  <c r="B83" i="2"/>
  <c r="O267" i="4"/>
  <c r="B82" i="2"/>
  <c r="O298" i="4"/>
  <c r="O301" i="4"/>
  <c r="O297" i="4"/>
  <c r="O299" i="4"/>
  <c r="O300" i="4"/>
  <c r="K260" i="4" l="1"/>
  <c r="K257" i="4"/>
  <c r="K256" i="4"/>
  <c r="K255" i="4"/>
  <c r="K254" i="4"/>
  <c r="K252" i="4"/>
  <c r="K251" i="4"/>
  <c r="K250" i="4"/>
  <c r="K249" i="4"/>
  <c r="K248" i="4"/>
  <c r="K247" i="4"/>
  <c r="K246" i="4"/>
  <c r="K245" i="4"/>
  <c r="H293" i="1"/>
  <c r="K244" i="4"/>
  <c r="K243" i="4"/>
  <c r="I243" i="4"/>
  <c r="G243" i="4"/>
  <c r="H295" i="1" l="1"/>
  <c r="I295" i="1" s="1"/>
  <c r="H297" i="1"/>
  <c r="H299" i="1"/>
  <c r="I299" i="1" s="1"/>
  <c r="H304" i="1"/>
  <c r="I304" i="1" s="1"/>
  <c r="H292" i="1"/>
  <c r="H302" i="1"/>
  <c r="I302" i="1" s="1"/>
  <c r="Q253" i="4" s="1"/>
  <c r="O253" i="4" s="1"/>
  <c r="H291" i="1"/>
  <c r="I291" i="1" s="1"/>
  <c r="Q242" i="4" s="1"/>
  <c r="O242" i="4" s="1"/>
  <c r="H296" i="1"/>
  <c r="I296" i="1" s="1"/>
  <c r="H298" i="1"/>
  <c r="I298" i="1" s="1"/>
  <c r="H300" i="1"/>
  <c r="I300" i="1" s="1"/>
  <c r="H303" i="1"/>
  <c r="I303" i="1" s="1"/>
  <c r="H305" i="1"/>
  <c r="I305" i="1" s="1"/>
  <c r="I293" i="1"/>
  <c r="I297" i="1"/>
  <c r="M243" i="4"/>
  <c r="I292" i="1"/>
  <c r="K239" i="4"/>
  <c r="I239" i="4"/>
  <c r="G239" i="4"/>
  <c r="K238" i="4"/>
  <c r="I238" i="4"/>
  <c r="G238" i="4"/>
  <c r="M237" i="4"/>
  <c r="K237" i="4"/>
  <c r="I237" i="4"/>
  <c r="G237" i="4"/>
  <c r="K236" i="4"/>
  <c r="I236" i="4"/>
  <c r="G236" i="4"/>
  <c r="K235" i="4"/>
  <c r="I235" i="4"/>
  <c r="G235" i="4"/>
  <c r="K234" i="4"/>
  <c r="I234" i="4"/>
  <c r="G234" i="4"/>
  <c r="K233" i="4"/>
  <c r="I233" i="4"/>
  <c r="G233" i="4"/>
  <c r="K232" i="4"/>
  <c r="Q223" i="4"/>
  <c r="H285" i="1" l="1"/>
  <c r="M235" i="4"/>
  <c r="M239" i="4"/>
  <c r="H289" i="1"/>
  <c r="M234" i="4"/>
  <c r="H284" i="1"/>
  <c r="M236" i="4"/>
  <c r="H286" i="1"/>
  <c r="M238" i="4"/>
  <c r="H288" i="1"/>
  <c r="M233" i="4"/>
  <c r="H283" i="1"/>
  <c r="K229" i="4"/>
  <c r="I229" i="4"/>
  <c r="G229" i="4"/>
  <c r="K228" i="4"/>
  <c r="I228" i="4"/>
  <c r="G228" i="4"/>
  <c r="K227" i="4"/>
  <c r="I227" i="4"/>
  <c r="G227" i="4"/>
  <c r="K226" i="4"/>
  <c r="I226" i="4"/>
  <c r="G226" i="4"/>
  <c r="K225" i="4"/>
  <c r="I225" i="4"/>
  <c r="G225" i="4"/>
  <c r="K224" i="4"/>
  <c r="I224" i="4"/>
  <c r="G224" i="4"/>
  <c r="M223" i="4"/>
  <c r="K223" i="4"/>
  <c r="I223" i="4"/>
  <c r="G223" i="4"/>
  <c r="K222" i="4"/>
  <c r="I222" i="4"/>
  <c r="G222" i="4"/>
  <c r="K221" i="4"/>
  <c r="I221" i="4"/>
  <c r="G221" i="4"/>
  <c r="K220" i="4"/>
  <c r="I220" i="4"/>
  <c r="G220" i="4"/>
  <c r="K219" i="4"/>
  <c r="I219" i="4"/>
  <c r="G219" i="4"/>
  <c r="K218" i="4"/>
  <c r="Q212" i="4"/>
  <c r="Q208" i="4"/>
  <c r="Q203" i="4"/>
  <c r="Q199" i="4"/>
  <c r="Q195" i="4"/>
  <c r="Q190" i="4"/>
  <c r="M215" i="4"/>
  <c r="K215" i="4"/>
  <c r="I215" i="4"/>
  <c r="G215" i="4"/>
  <c r="K214" i="4"/>
  <c r="I214" i="4"/>
  <c r="G214" i="4"/>
  <c r="M213" i="4"/>
  <c r="K213" i="4"/>
  <c r="I213" i="4"/>
  <c r="G213" i="4"/>
  <c r="M212" i="4"/>
  <c r="K212" i="4"/>
  <c r="I212" i="4"/>
  <c r="G212" i="4"/>
  <c r="M211" i="4"/>
  <c r="K211" i="4"/>
  <c r="I211" i="4"/>
  <c r="G211" i="4"/>
  <c r="K210" i="4"/>
  <c r="I210" i="4"/>
  <c r="G210" i="4"/>
  <c r="M209" i="4"/>
  <c r="K209" i="4"/>
  <c r="I209" i="4"/>
  <c r="G209" i="4"/>
  <c r="M208" i="4"/>
  <c r="K208" i="4"/>
  <c r="I208" i="4"/>
  <c r="G208" i="4"/>
  <c r="M207" i="4"/>
  <c r="K207" i="4"/>
  <c r="I207" i="4"/>
  <c r="G207" i="4"/>
  <c r="M206" i="4"/>
  <c r="K206" i="4"/>
  <c r="I206" i="4"/>
  <c r="G206" i="4"/>
  <c r="M205" i="4"/>
  <c r="K205" i="4"/>
  <c r="I205" i="4"/>
  <c r="G205" i="4"/>
  <c r="M204" i="4"/>
  <c r="K204" i="4"/>
  <c r="I204" i="4"/>
  <c r="G204" i="4"/>
  <c r="M203" i="4"/>
  <c r="K203" i="4"/>
  <c r="I203" i="4"/>
  <c r="G203" i="4"/>
  <c r="K202" i="4"/>
  <c r="I202" i="4"/>
  <c r="G202" i="4"/>
  <c r="M201" i="4"/>
  <c r="K201" i="4"/>
  <c r="I201" i="4"/>
  <c r="G201" i="4"/>
  <c r="M200" i="4"/>
  <c r="K200" i="4"/>
  <c r="I200" i="4"/>
  <c r="G200" i="4"/>
  <c r="M199" i="4"/>
  <c r="K199" i="4"/>
  <c r="I199" i="4"/>
  <c r="G199" i="4"/>
  <c r="K198" i="4"/>
  <c r="I198" i="4"/>
  <c r="G198" i="4"/>
  <c r="M197" i="4"/>
  <c r="K197" i="4"/>
  <c r="I197" i="4"/>
  <c r="G197" i="4"/>
  <c r="M196" i="4"/>
  <c r="K196" i="4"/>
  <c r="I196" i="4"/>
  <c r="G196" i="4"/>
  <c r="M195" i="4"/>
  <c r="K195" i="4"/>
  <c r="I195" i="4"/>
  <c r="G195" i="4"/>
  <c r="K194" i="4"/>
  <c r="I194" i="4"/>
  <c r="G194" i="4"/>
  <c r="M193" i="4"/>
  <c r="K193" i="4"/>
  <c r="I193" i="4"/>
  <c r="G193" i="4"/>
  <c r="M192" i="4"/>
  <c r="K192" i="4"/>
  <c r="I192" i="4"/>
  <c r="G192" i="4"/>
  <c r="K191" i="4"/>
  <c r="I191" i="4"/>
  <c r="G191" i="4"/>
  <c r="M190" i="4"/>
  <c r="K190" i="4"/>
  <c r="I190" i="4"/>
  <c r="G190" i="4"/>
  <c r="M189" i="4"/>
  <c r="K189" i="4"/>
  <c r="I189" i="4"/>
  <c r="G189" i="4"/>
  <c r="M188" i="4"/>
  <c r="K188" i="4"/>
  <c r="I188" i="4"/>
  <c r="G188" i="4"/>
  <c r="K187" i="4"/>
  <c r="I187" i="4"/>
  <c r="G187" i="4"/>
  <c r="K186" i="4"/>
  <c r="I186" i="4"/>
  <c r="G186" i="4"/>
  <c r="H239" i="1" l="1"/>
  <c r="I239" i="1" s="1"/>
  <c r="Q187" i="4" s="1"/>
  <c r="O208" i="4"/>
  <c r="H270" i="1"/>
  <c r="M219" i="4"/>
  <c r="M229" i="4"/>
  <c r="H280" i="1"/>
  <c r="I280" i="1" s="1"/>
  <c r="Q229" i="4" s="1"/>
  <c r="H245" i="1"/>
  <c r="I245" i="1" s="1"/>
  <c r="Q193" i="4" s="1"/>
  <c r="H246" i="1"/>
  <c r="I246" i="1" s="1"/>
  <c r="Q194" i="4" s="1"/>
  <c r="H254" i="1"/>
  <c r="I254" i="1" s="1"/>
  <c r="Q202" i="4" s="1"/>
  <c r="H243" i="1"/>
  <c r="I243" i="1" s="1"/>
  <c r="Q191" i="4" s="1"/>
  <c r="H249" i="1"/>
  <c r="I249" i="1" s="1"/>
  <c r="Q197" i="4" s="1"/>
  <c r="H253" i="1"/>
  <c r="I253" i="1" s="1"/>
  <c r="Q201" i="4" s="1"/>
  <c r="M221" i="4"/>
  <c r="H272" i="1"/>
  <c r="I272" i="1" s="1"/>
  <c r="Q221" i="4" s="1"/>
  <c r="H276" i="1"/>
  <c r="I276" i="1" s="1"/>
  <c r="Q225" i="4" s="1"/>
  <c r="M225" i="4"/>
  <c r="M227" i="4"/>
  <c r="H278" i="1"/>
  <c r="I278" i="1" s="1"/>
  <c r="Q227" i="4" s="1"/>
  <c r="H250" i="1"/>
  <c r="I250" i="1" s="1"/>
  <c r="Q198" i="4" s="1"/>
  <c r="H262" i="1"/>
  <c r="I262" i="1" s="1"/>
  <c r="Q210" i="4" s="1"/>
  <c r="H266" i="1"/>
  <c r="I266" i="1" s="1"/>
  <c r="Q214" i="4" s="1"/>
  <c r="M220" i="4"/>
  <c r="H271" i="1"/>
  <c r="I271" i="1" s="1"/>
  <c r="Q220" i="4" s="1"/>
  <c r="M222" i="4"/>
  <c r="H273" i="1"/>
  <c r="I273" i="1" s="1"/>
  <c r="Q222" i="4" s="1"/>
  <c r="H275" i="1"/>
  <c r="I275" i="1" s="1"/>
  <c r="Q224" i="4" s="1"/>
  <c r="M224" i="4"/>
  <c r="M226" i="4"/>
  <c r="H277" i="1"/>
  <c r="I277" i="1" s="1"/>
  <c r="Q226" i="4" s="1"/>
  <c r="H279" i="1"/>
  <c r="I279" i="1" s="1"/>
  <c r="Q228" i="4" s="1"/>
  <c r="M228" i="4"/>
  <c r="H248" i="1"/>
  <c r="I248" i="1" s="1"/>
  <c r="Q196" i="4" s="1"/>
  <c r="H261" i="1"/>
  <c r="I261" i="1" s="1"/>
  <c r="Q209" i="4" s="1"/>
  <c r="O209" i="4" s="1"/>
  <c r="M214" i="4"/>
  <c r="M210" i="4"/>
  <c r="M202" i="4"/>
  <c r="M198" i="4"/>
  <c r="M194" i="4"/>
  <c r="M186" i="4"/>
  <c r="H241" i="1"/>
  <c r="I241" i="1" s="1"/>
  <c r="Q189" i="4" s="1"/>
  <c r="H252" i="1"/>
  <c r="I252" i="1" s="1"/>
  <c r="Q200" i="4" s="1"/>
  <c r="H258" i="1"/>
  <c r="I258" i="1" s="1"/>
  <c r="Q206" i="4" s="1"/>
  <c r="H240" i="1"/>
  <c r="I240" i="1" s="1"/>
  <c r="Q188" i="4" s="1"/>
  <c r="H244" i="1"/>
  <c r="I244" i="1" s="1"/>
  <c r="Q192" i="4" s="1"/>
  <c r="H259" i="1"/>
  <c r="I259" i="1" s="1"/>
  <c r="Q207" i="4" s="1"/>
  <c r="O207" i="4" s="1"/>
  <c r="H263" i="1"/>
  <c r="I263" i="1" s="1"/>
  <c r="Q211" i="4" s="1"/>
  <c r="O211" i="4" s="1"/>
  <c r="H267" i="1"/>
  <c r="I267" i="1" s="1"/>
  <c r="Q215" i="4" s="1"/>
  <c r="M191" i="4"/>
  <c r="M187" i="4"/>
  <c r="H257" i="1"/>
  <c r="I257" i="1" s="1"/>
  <c r="Q205" i="4" s="1"/>
  <c r="H265" i="1"/>
  <c r="I265" i="1" s="1"/>
  <c r="Q213" i="4" s="1"/>
  <c r="H238" i="1"/>
  <c r="I238" i="1" s="1"/>
  <c r="H256" i="1"/>
  <c r="I256" i="1" s="1"/>
  <c r="Q204" i="4" s="1"/>
  <c r="O227" i="4" l="1"/>
  <c r="O225" i="4"/>
  <c r="O226" i="4"/>
  <c r="O229" i="4"/>
  <c r="O228" i="4"/>
  <c r="O224" i="4"/>
  <c r="O210" i="4"/>
  <c r="K185" i="4" l="1"/>
  <c r="Q170" i="4"/>
  <c r="K182" i="4" l="1"/>
  <c r="I182" i="4"/>
  <c r="G182" i="4"/>
  <c r="K181" i="4"/>
  <c r="I181" i="4"/>
  <c r="G181" i="4"/>
  <c r="K180" i="4"/>
  <c r="I180" i="4"/>
  <c r="G180" i="4"/>
  <c r="K179" i="4"/>
  <c r="I179" i="4"/>
  <c r="G179" i="4"/>
  <c r="M180" i="4" l="1"/>
  <c r="M182" i="4"/>
  <c r="M179" i="4"/>
  <c r="M181" i="4"/>
  <c r="K178" i="4"/>
  <c r="I178" i="4"/>
  <c r="G178" i="4"/>
  <c r="K177" i="4"/>
  <c r="I177" i="4"/>
  <c r="G177" i="4"/>
  <c r="K176" i="4"/>
  <c r="I176" i="4"/>
  <c r="G176" i="4"/>
  <c r="K175" i="4"/>
  <c r="I175" i="4"/>
  <c r="G175" i="4"/>
  <c r="K174" i="4"/>
  <c r="I174" i="4"/>
  <c r="G174" i="4"/>
  <c r="K173" i="4"/>
  <c r="I173" i="4"/>
  <c r="G173" i="4"/>
  <c r="K172" i="4"/>
  <c r="I172" i="4"/>
  <c r="G172" i="4"/>
  <c r="K171" i="4"/>
  <c r="I171" i="4"/>
  <c r="G171" i="4"/>
  <c r="K170" i="4"/>
  <c r="I170" i="4"/>
  <c r="G170" i="4"/>
  <c r="K169" i="4"/>
  <c r="I169" i="4"/>
  <c r="G169" i="4"/>
  <c r="K168" i="4"/>
  <c r="I168" i="4"/>
  <c r="G168" i="4"/>
  <c r="H234" i="1" l="1"/>
  <c r="H222" i="1"/>
  <c r="M173" i="4"/>
  <c r="H226" i="1"/>
  <c r="H232" i="1"/>
  <c r="H235" i="1"/>
  <c r="M171" i="4"/>
  <c r="H224" i="1"/>
  <c r="H228" i="1"/>
  <c r="H230" i="1"/>
  <c r="H221" i="1"/>
  <c r="M172" i="4"/>
  <c r="H225" i="1"/>
  <c r="M174" i="4"/>
  <c r="H227" i="1"/>
  <c r="H229" i="1"/>
  <c r="H231" i="1"/>
  <c r="H233" i="1"/>
  <c r="M175" i="4"/>
  <c r="M177" i="4"/>
  <c r="M169" i="4"/>
  <c r="M168" i="4"/>
  <c r="M170" i="4"/>
  <c r="O170" i="4" s="1"/>
  <c r="M176" i="4"/>
  <c r="M178" i="4"/>
  <c r="M167" i="4"/>
  <c r="K167" i="4"/>
  <c r="I167" i="4"/>
  <c r="G167" i="4"/>
  <c r="M164" i="4" l="1"/>
  <c r="K164" i="4"/>
  <c r="I164" i="4"/>
  <c r="G164" i="4"/>
  <c r="M163" i="4"/>
  <c r="K163" i="4"/>
  <c r="I163" i="4"/>
  <c r="G163" i="4"/>
  <c r="M162" i="4"/>
  <c r="K162" i="4"/>
  <c r="I162" i="4"/>
  <c r="G162" i="4"/>
  <c r="M161" i="4"/>
  <c r="K161" i="4"/>
  <c r="I161" i="4"/>
  <c r="G161" i="4"/>
  <c r="M160" i="4"/>
  <c r="K160" i="4"/>
  <c r="I160" i="4"/>
  <c r="G160" i="4"/>
  <c r="M159" i="4"/>
  <c r="K159" i="4"/>
  <c r="I159" i="4"/>
  <c r="G159" i="4"/>
  <c r="M158" i="4"/>
  <c r="K158" i="4"/>
  <c r="I158" i="4"/>
  <c r="G158" i="4"/>
  <c r="M157" i="4"/>
  <c r="K157" i="4"/>
  <c r="I157" i="4"/>
  <c r="G157" i="4"/>
  <c r="M156" i="4"/>
  <c r="K156" i="4"/>
  <c r="I156" i="4"/>
  <c r="G156" i="4"/>
  <c r="M155" i="4"/>
  <c r="K155" i="4"/>
  <c r="I155" i="4"/>
  <c r="G155" i="4"/>
  <c r="M154" i="4"/>
  <c r="K154" i="4"/>
  <c r="I154" i="4"/>
  <c r="G154" i="4"/>
  <c r="M153" i="4"/>
  <c r="K153" i="4"/>
  <c r="I153" i="4"/>
  <c r="G153" i="4"/>
  <c r="M152" i="4"/>
  <c r="K152" i="4"/>
  <c r="I152" i="4"/>
  <c r="G152" i="4"/>
  <c r="M151" i="4"/>
  <c r="K151" i="4"/>
  <c r="I151" i="4"/>
  <c r="G151" i="4"/>
  <c r="M150" i="4"/>
  <c r="K150" i="4"/>
  <c r="I150" i="4"/>
  <c r="G150" i="4"/>
  <c r="K149" i="4"/>
  <c r="K146" i="4" l="1"/>
  <c r="I146" i="4"/>
  <c r="G146" i="4"/>
  <c r="K145" i="4"/>
  <c r="I145" i="4"/>
  <c r="G145" i="4"/>
  <c r="M144" i="4"/>
  <c r="K144" i="4"/>
  <c r="I144" i="4"/>
  <c r="G144" i="4"/>
  <c r="M143" i="4"/>
  <c r="K143" i="4"/>
  <c r="I143" i="4"/>
  <c r="G143" i="4"/>
  <c r="M142" i="4"/>
  <c r="K142" i="4"/>
  <c r="I142" i="4"/>
  <c r="G142" i="4"/>
  <c r="M141" i="4"/>
  <c r="K141" i="4"/>
  <c r="I141" i="4"/>
  <c r="G141" i="4"/>
  <c r="K140" i="4"/>
  <c r="I140" i="4"/>
  <c r="G140" i="4"/>
  <c r="M139" i="4"/>
  <c r="K139" i="4"/>
  <c r="I139" i="4"/>
  <c r="G139" i="4"/>
  <c r="K138" i="4"/>
  <c r="I138" i="4"/>
  <c r="G138" i="4"/>
  <c r="M137" i="4"/>
  <c r="K137" i="4"/>
  <c r="I137" i="4"/>
  <c r="G137" i="4"/>
  <c r="K136" i="4"/>
  <c r="I136" i="4"/>
  <c r="G136" i="4"/>
  <c r="M135" i="4"/>
  <c r="K135" i="4"/>
  <c r="I135" i="4"/>
  <c r="G135" i="4"/>
  <c r="K189" i="1"/>
  <c r="K134" i="4"/>
  <c r="I134" i="4"/>
  <c r="G134" i="4"/>
  <c r="M133" i="4"/>
  <c r="K133" i="4"/>
  <c r="I133" i="4"/>
  <c r="G133" i="4"/>
  <c r="M132" i="4"/>
  <c r="K132" i="4"/>
  <c r="I132" i="4"/>
  <c r="G132" i="4"/>
  <c r="M131" i="4"/>
  <c r="K131" i="4"/>
  <c r="I131" i="4"/>
  <c r="G131" i="4"/>
  <c r="M130" i="4"/>
  <c r="K130" i="4"/>
  <c r="I130" i="4"/>
  <c r="G130" i="4"/>
  <c r="K129" i="4"/>
  <c r="H191" i="1" l="1"/>
  <c r="K190" i="1"/>
  <c r="M145" i="4"/>
  <c r="M134" i="4"/>
  <c r="H193" i="1"/>
  <c r="H195" i="1"/>
  <c r="M136" i="4"/>
  <c r="M138" i="4"/>
  <c r="M146" i="4"/>
  <c r="H192" i="1"/>
  <c r="H194" i="1"/>
  <c r="M140" i="4"/>
  <c r="Q135" i="4"/>
  <c r="O135" i="4" s="1"/>
  <c r="Q131" i="4" l="1"/>
  <c r="O131" i="4" s="1"/>
  <c r="Q132" i="4" l="1"/>
  <c r="O132" i="4" s="1"/>
  <c r="Q130" i="4"/>
  <c r="O130" i="4" s="1"/>
  <c r="M11" i="6" l="1"/>
  <c r="K126" i="4" l="1"/>
  <c r="K125" i="4"/>
  <c r="K124" i="4"/>
  <c r="K123" i="4"/>
  <c r="K120" i="4"/>
  <c r="K119" i="4"/>
  <c r="M117" i="4" l="1"/>
  <c r="K116" i="4"/>
  <c r="K115" i="4"/>
  <c r="K114" i="4"/>
  <c r="K113" i="4"/>
  <c r="K112" i="4"/>
  <c r="K111" i="4"/>
  <c r="K168" i="1"/>
  <c r="K110" i="4"/>
  <c r="K109" i="4"/>
  <c r="K108" i="4"/>
  <c r="K107" i="4"/>
  <c r="K106" i="4"/>
  <c r="K105" i="4"/>
  <c r="K104" i="4"/>
  <c r="K103" i="4"/>
  <c r="K102" i="4"/>
  <c r="K101" i="4"/>
  <c r="K100" i="4"/>
  <c r="K99" i="4"/>
  <c r="K98" i="4"/>
  <c r="K97" i="4"/>
  <c r="K96" i="4"/>
  <c r="K95" i="4"/>
  <c r="K94" i="4"/>
  <c r="K93" i="4"/>
  <c r="K92" i="4"/>
  <c r="K149" i="1"/>
  <c r="K91" i="4"/>
  <c r="K90" i="4"/>
  <c r="K89" i="4"/>
  <c r="K88" i="4"/>
  <c r="K87" i="4"/>
  <c r="K86" i="4"/>
  <c r="K85" i="4"/>
  <c r="K84" i="4"/>
  <c r="K83" i="4"/>
  <c r="K82" i="4"/>
  <c r="K81" i="4"/>
  <c r="K80" i="4"/>
  <c r="K79" i="4"/>
  <c r="K78" i="4"/>
  <c r="K77" i="4"/>
  <c r="K76" i="4"/>
  <c r="K75" i="4"/>
  <c r="K74" i="4"/>
  <c r="K73" i="4"/>
  <c r="K72" i="4"/>
  <c r="K71" i="4"/>
  <c r="K70" i="4"/>
  <c r="K69" i="4"/>
  <c r="K68" i="4"/>
  <c r="K65" i="4"/>
  <c r="K64" i="4"/>
  <c r="K61" i="4"/>
  <c r="K58" i="4"/>
  <c r="K57" i="4"/>
  <c r="K56" i="4"/>
  <c r="K55" i="4"/>
  <c r="K54" i="4"/>
  <c r="K53" i="4"/>
  <c r="K50" i="4"/>
  <c r="K49" i="4"/>
  <c r="K46" i="4"/>
  <c r="K45" i="4"/>
  <c r="K44" i="4"/>
  <c r="K43" i="4"/>
  <c r="K42" i="4"/>
  <c r="K41" i="4"/>
  <c r="K40" i="4"/>
  <c r="K39" i="4"/>
  <c r="K38" i="4"/>
  <c r="K37" i="4"/>
  <c r="I30" i="4"/>
  <c r="G30" i="4"/>
  <c r="M28" i="4"/>
  <c r="K29" i="4"/>
  <c r="M27" i="4"/>
  <c r="K28" i="4"/>
  <c r="K27" i="4"/>
  <c r="M25" i="4"/>
  <c r="K26" i="4"/>
  <c r="K25" i="4"/>
  <c r="I23" i="4"/>
  <c r="G23" i="4"/>
  <c r="K22" i="4"/>
  <c r="K21" i="4"/>
  <c r="M20" i="4"/>
  <c r="K20" i="4"/>
  <c r="K19" i="4"/>
  <c r="K18" i="4"/>
  <c r="K17" i="4"/>
  <c r="K16" i="4"/>
  <c r="K15" i="4"/>
  <c r="I15" i="4"/>
  <c r="G15" i="4"/>
  <c r="K14" i="4"/>
  <c r="I60" i="3"/>
  <c r="I59" i="3"/>
  <c r="I18" i="6" l="1"/>
  <c r="I19" i="6"/>
  <c r="M21" i="4"/>
  <c r="I20" i="6"/>
  <c r="M31" i="4"/>
  <c r="I25" i="6"/>
  <c r="M29" i="4"/>
  <c r="I24" i="6"/>
  <c r="I17" i="6"/>
  <c r="M22" i="4"/>
  <c r="I21" i="6"/>
  <c r="M24" i="4"/>
  <c r="I22" i="6"/>
  <c r="M26" i="4"/>
  <c r="I23" i="6"/>
  <c r="H152" i="1"/>
  <c r="I152" i="1" s="1"/>
  <c r="K24" i="4"/>
  <c r="K23" i="4"/>
  <c r="K31" i="4"/>
  <c r="K30" i="4"/>
  <c r="M15" i="4"/>
  <c r="K72" i="1"/>
  <c r="I80" i="1"/>
  <c r="Q23" i="4" s="1"/>
  <c r="M23" i="4"/>
  <c r="H156" i="1"/>
  <c r="I156" i="1" s="1"/>
  <c r="H158" i="1"/>
  <c r="I158" i="1" s="1"/>
  <c r="H160" i="1"/>
  <c r="I160" i="1" s="1"/>
  <c r="H162" i="1"/>
  <c r="I162" i="1" s="1"/>
  <c r="H164" i="1"/>
  <c r="I164" i="1" s="1"/>
  <c r="H166" i="1"/>
  <c r="I166" i="1" s="1"/>
  <c r="H170" i="1"/>
  <c r="I170" i="1" s="1"/>
  <c r="H154" i="1"/>
  <c r="I154" i="1" s="1"/>
  <c r="M30" i="4"/>
  <c r="I87" i="1"/>
  <c r="Q30" i="4" s="1"/>
  <c r="H151" i="1"/>
  <c r="H153" i="1"/>
  <c r="I153" i="1" s="1"/>
  <c r="H155" i="1"/>
  <c r="I155" i="1" s="1"/>
  <c r="H157" i="1"/>
  <c r="I157" i="1" s="1"/>
  <c r="H159" i="1"/>
  <c r="I159" i="1" s="1"/>
  <c r="H161" i="1"/>
  <c r="I161" i="1" s="1"/>
  <c r="H163" i="1"/>
  <c r="I163" i="1" s="1"/>
  <c r="H165" i="1"/>
  <c r="I165" i="1" s="1"/>
  <c r="H167" i="1"/>
  <c r="I167" i="1" s="1"/>
  <c r="C195" i="2"/>
  <c r="I57" i="3"/>
  <c r="G27" i="5"/>
  <c r="G21" i="5"/>
  <c r="G19" i="5"/>
  <c r="I56" i="3"/>
  <c r="G25" i="5"/>
  <c r="I61" i="3"/>
  <c r="G29" i="5"/>
  <c r="K126" i="1"/>
  <c r="H129" i="1"/>
  <c r="H173" i="1"/>
  <c r="I173" i="1" s="1"/>
  <c r="F89" i="1"/>
  <c r="H133" i="1"/>
  <c r="H137" i="1"/>
  <c r="H143" i="1"/>
  <c r="H147" i="1"/>
  <c r="H131" i="1"/>
  <c r="H135" i="1"/>
  <c r="H139" i="1"/>
  <c r="H141" i="1"/>
  <c r="H145" i="1"/>
  <c r="H128" i="1"/>
  <c r="H130" i="1"/>
  <c r="H132" i="1"/>
  <c r="H134" i="1"/>
  <c r="H136" i="1"/>
  <c r="H138" i="1"/>
  <c r="H140" i="1"/>
  <c r="H142" i="1"/>
  <c r="H144" i="1"/>
  <c r="H146" i="1"/>
  <c r="H148" i="1"/>
  <c r="H172" i="1"/>
  <c r="I172" i="1" s="1"/>
  <c r="O30" i="4" l="1"/>
  <c r="I72" i="1"/>
  <c r="Q15" i="4" s="1"/>
  <c r="O15" i="4" s="1"/>
  <c r="O23" i="4"/>
  <c r="C194" i="2"/>
  <c r="C196" i="2"/>
  <c r="G14" i="1"/>
  <c r="I14" i="3"/>
  <c r="I13" i="6" s="1"/>
  <c r="C100" i="2"/>
  <c r="G11" i="5" l="1"/>
  <c r="O36" i="6" l="1"/>
  <c r="O35" i="6"/>
  <c r="O34" i="6"/>
  <c r="O33" i="6"/>
  <c r="O32" i="6"/>
  <c r="O31" i="6"/>
  <c r="O30" i="6"/>
  <c r="O29" i="6"/>
  <c r="O28" i="6"/>
  <c r="M445" i="4"/>
  <c r="O25" i="6" l="1"/>
  <c r="O18" i="6" l="1"/>
  <c r="O20" i="6"/>
  <c r="O22" i="6"/>
  <c r="O24" i="6"/>
  <c r="O17" i="6"/>
  <c r="O19" i="6"/>
  <c r="O21" i="6"/>
  <c r="O23" i="6"/>
  <c r="O27" i="6"/>
  <c r="O73" i="6" l="1"/>
  <c r="O74" i="6"/>
  <c r="O76" i="6"/>
  <c r="O77" i="6"/>
  <c r="O78" i="6"/>
  <c r="Q52" i="6"/>
  <c r="Q53" i="6"/>
  <c r="Q56" i="6"/>
  <c r="Q57" i="6"/>
  <c r="Q58" i="6"/>
  <c r="Q59" i="6"/>
  <c r="Q60" i="6"/>
  <c r="Q61" i="6"/>
  <c r="Q63" i="6"/>
  <c r="Q65" i="6"/>
  <c r="Q43" i="6"/>
  <c r="Q44" i="6"/>
  <c r="Q45" i="6"/>
  <c r="Q42" i="6"/>
  <c r="O43" i="6"/>
  <c r="O44" i="6"/>
  <c r="O45" i="6"/>
  <c r="O52" i="6"/>
  <c r="O53" i="6"/>
  <c r="O56" i="6"/>
  <c r="O57" i="6"/>
  <c r="O58" i="6"/>
  <c r="O59" i="6"/>
  <c r="O60" i="6"/>
  <c r="O61" i="6"/>
  <c r="O63" i="6"/>
  <c r="O64" i="6"/>
  <c r="O65" i="6"/>
  <c r="O42" i="6"/>
  <c r="S18" i="3" l="1"/>
  <c r="S17" i="3"/>
  <c r="S56" i="3" l="1"/>
  <c r="S57" i="3"/>
  <c r="S59" i="3"/>
  <c r="S60" i="3"/>
  <c r="S61" i="3"/>
  <c r="O79" i="6"/>
  <c r="S62" i="3" l="1"/>
  <c r="U62" i="3" l="1"/>
  <c r="Q79" i="6"/>
  <c r="U25" i="3"/>
  <c r="U26" i="3"/>
  <c r="U27" i="3"/>
  <c r="U34" i="3"/>
  <c r="U35" i="3"/>
  <c r="U38" i="3"/>
  <c r="U39" i="3"/>
  <c r="U40" i="3"/>
  <c r="U41" i="3"/>
  <c r="U42" i="3"/>
  <c r="U43" i="3"/>
  <c r="U45" i="3"/>
  <c r="U47" i="3"/>
  <c r="U24" i="3"/>
  <c r="S25" i="3"/>
  <c r="S26" i="3"/>
  <c r="S27" i="3"/>
  <c r="S34" i="3"/>
  <c r="S35" i="3"/>
  <c r="S38" i="3"/>
  <c r="S39" i="3"/>
  <c r="S40" i="3"/>
  <c r="S41" i="3"/>
  <c r="S42" i="3"/>
  <c r="S43" i="3"/>
  <c r="S45" i="3"/>
  <c r="S46" i="3"/>
  <c r="S47" i="3"/>
  <c r="S24" i="3"/>
  <c r="S2" i="7" l="1"/>
  <c r="S2" i="6" l="1"/>
  <c r="M2" i="5"/>
  <c r="Q2" i="4"/>
  <c r="C1" i="2" l="1"/>
  <c r="M35" i="4" l="1"/>
  <c r="C105" i="2" l="1"/>
  <c r="O289" i="4" l="1"/>
  <c r="O288" i="4"/>
  <c r="O284" i="4"/>
  <c r="Q430" i="4" l="1"/>
  <c r="Q350" i="4" l="1"/>
  <c r="Q352" i="4" s="1"/>
  <c r="Q318" i="4" l="1"/>
  <c r="I53" i="3" l="1"/>
  <c r="I71" i="6"/>
  <c r="I52" i="3"/>
  <c r="I70" i="6"/>
  <c r="C138" i="2" l="1"/>
  <c r="C139" i="2"/>
  <c r="B12" i="2"/>
  <c r="B13" i="2"/>
  <c r="I79" i="6"/>
  <c r="I74" i="6"/>
  <c r="I73" i="6"/>
  <c r="I76" i="6" l="1"/>
  <c r="I77" i="6"/>
  <c r="I78" i="6"/>
  <c r="I62" i="3"/>
  <c r="G23" i="5"/>
  <c r="B18" i="2" l="1"/>
  <c r="C148" i="2"/>
  <c r="O57" i="3"/>
  <c r="O60" i="3"/>
  <c r="C15" i="5" l="1"/>
  <c r="Q119" i="4" l="1"/>
  <c r="G14" i="4" l="1"/>
  <c r="I14" i="4"/>
  <c r="G16" i="4"/>
  <c r="I16" i="4"/>
  <c r="G17" i="4"/>
  <c r="I17" i="4"/>
  <c r="G18" i="4"/>
  <c r="I18" i="4"/>
  <c r="G19" i="4"/>
  <c r="I19" i="4"/>
  <c r="G20" i="4"/>
  <c r="I20" i="4"/>
  <c r="G21" i="4"/>
  <c r="I21" i="4"/>
  <c r="G22" i="4"/>
  <c r="I22" i="4"/>
  <c r="G24" i="4"/>
  <c r="I24" i="4"/>
  <c r="G25" i="4"/>
  <c r="I25" i="4"/>
  <c r="G26" i="4"/>
  <c r="I26" i="4"/>
  <c r="G27" i="4"/>
  <c r="I27" i="4"/>
  <c r="G28" i="4"/>
  <c r="I28" i="4"/>
  <c r="G29" i="4"/>
  <c r="I29" i="4"/>
  <c r="G31" i="4"/>
  <c r="I31" i="4"/>
  <c r="M32" i="4"/>
  <c r="E37" i="4"/>
  <c r="G37" i="4"/>
  <c r="I37" i="4"/>
  <c r="G38" i="4"/>
  <c r="I38" i="4"/>
  <c r="G39" i="4"/>
  <c r="I39" i="4"/>
  <c r="G40" i="4"/>
  <c r="I40" i="4"/>
  <c r="G41" i="4"/>
  <c r="I41" i="4"/>
  <c r="G42" i="4"/>
  <c r="I42" i="4"/>
  <c r="G43" i="4"/>
  <c r="I43" i="4"/>
  <c r="G44" i="4"/>
  <c r="I44" i="4"/>
  <c r="G45" i="4"/>
  <c r="I45" i="4"/>
  <c r="G46" i="4"/>
  <c r="I46" i="4"/>
  <c r="M47" i="4"/>
  <c r="E49" i="4"/>
  <c r="G49" i="4"/>
  <c r="I49" i="4"/>
  <c r="G50" i="4"/>
  <c r="I50" i="4"/>
  <c r="M51" i="4"/>
  <c r="E53" i="4"/>
  <c r="G53" i="4"/>
  <c r="I53" i="4"/>
  <c r="G54" i="4"/>
  <c r="I54" i="4"/>
  <c r="G55" i="4"/>
  <c r="I55" i="4"/>
  <c r="G56" i="4"/>
  <c r="I56" i="4"/>
  <c r="G57" i="4"/>
  <c r="I57" i="4"/>
  <c r="G58" i="4"/>
  <c r="I58" i="4"/>
  <c r="M59" i="4"/>
  <c r="E61" i="4"/>
  <c r="G61" i="4"/>
  <c r="I61" i="4"/>
  <c r="M62" i="4"/>
  <c r="E64" i="4"/>
  <c r="G64" i="4"/>
  <c r="I64" i="4"/>
  <c r="G65" i="4"/>
  <c r="I65" i="4"/>
  <c r="M66" i="4"/>
  <c r="E68" i="4"/>
  <c r="G68" i="4"/>
  <c r="I68" i="4"/>
  <c r="G69" i="4"/>
  <c r="I69" i="4"/>
  <c r="M69" i="4"/>
  <c r="O69" i="4" s="1"/>
  <c r="G70" i="4"/>
  <c r="I70" i="4"/>
  <c r="G71" i="4"/>
  <c r="I71" i="4"/>
  <c r="G72" i="4"/>
  <c r="I72" i="4"/>
  <c r="G73" i="4"/>
  <c r="I73" i="4"/>
  <c r="G74" i="4"/>
  <c r="I74" i="4"/>
  <c r="G75" i="4"/>
  <c r="I75" i="4"/>
  <c r="G76" i="4"/>
  <c r="I76" i="4"/>
  <c r="G77" i="4"/>
  <c r="I77" i="4"/>
  <c r="G78" i="4"/>
  <c r="I78" i="4"/>
  <c r="G79" i="4"/>
  <c r="I79" i="4"/>
  <c r="G80" i="4"/>
  <c r="I80" i="4"/>
  <c r="G81" i="4"/>
  <c r="I81" i="4"/>
  <c r="G82" i="4"/>
  <c r="I82" i="4"/>
  <c r="G83" i="4"/>
  <c r="I83" i="4"/>
  <c r="G84" i="4"/>
  <c r="I84" i="4"/>
  <c r="G85" i="4"/>
  <c r="I85" i="4"/>
  <c r="G86" i="4"/>
  <c r="I86" i="4"/>
  <c r="G87" i="4"/>
  <c r="I87" i="4"/>
  <c r="G88" i="4"/>
  <c r="I88" i="4"/>
  <c r="G89" i="4"/>
  <c r="I89" i="4"/>
  <c r="G90" i="4"/>
  <c r="I90" i="4"/>
  <c r="G91" i="4"/>
  <c r="I91" i="4"/>
  <c r="G92" i="4"/>
  <c r="I92" i="4"/>
  <c r="G93" i="4"/>
  <c r="I93" i="4"/>
  <c r="M93" i="4"/>
  <c r="G94" i="4"/>
  <c r="I94" i="4"/>
  <c r="G95" i="4"/>
  <c r="I95" i="4"/>
  <c r="G96" i="4"/>
  <c r="I96" i="4"/>
  <c r="G97" i="4"/>
  <c r="I97" i="4"/>
  <c r="G98" i="4"/>
  <c r="I98" i="4"/>
  <c r="G99" i="4"/>
  <c r="I99" i="4"/>
  <c r="G100" i="4"/>
  <c r="I100" i="4"/>
  <c r="G101" i="4"/>
  <c r="I101" i="4"/>
  <c r="G102" i="4"/>
  <c r="I102" i="4"/>
  <c r="G103" i="4"/>
  <c r="I103" i="4"/>
  <c r="G104" i="4"/>
  <c r="I104" i="4"/>
  <c r="G105" i="4"/>
  <c r="I105" i="4"/>
  <c r="G106" i="4"/>
  <c r="I106" i="4"/>
  <c r="G107" i="4"/>
  <c r="I107" i="4"/>
  <c r="G108" i="4"/>
  <c r="I108" i="4"/>
  <c r="G109" i="4"/>
  <c r="I109" i="4"/>
  <c r="G110" i="4"/>
  <c r="I110" i="4"/>
  <c r="G111" i="4"/>
  <c r="I111" i="4"/>
  <c r="G112" i="4"/>
  <c r="I112" i="4"/>
  <c r="G113" i="4"/>
  <c r="I113" i="4"/>
  <c r="G114" i="4"/>
  <c r="I114" i="4"/>
  <c r="G115" i="4"/>
  <c r="I115" i="4"/>
  <c r="G116" i="4"/>
  <c r="I116" i="4"/>
  <c r="M116" i="4"/>
  <c r="O116" i="4" s="1"/>
  <c r="E119" i="4"/>
  <c r="G119" i="4"/>
  <c r="I119" i="4"/>
  <c r="G120" i="4"/>
  <c r="I120" i="4"/>
  <c r="M121" i="4"/>
  <c r="E123" i="4"/>
  <c r="G123" i="4"/>
  <c r="I123" i="4"/>
  <c r="G124" i="4"/>
  <c r="I124" i="4"/>
  <c r="G125" i="4"/>
  <c r="I125" i="4"/>
  <c r="G126" i="4"/>
  <c r="I126" i="4"/>
  <c r="M127" i="4"/>
  <c r="E129" i="4"/>
  <c r="I129" i="4"/>
  <c r="M147" i="4"/>
  <c r="E149" i="4"/>
  <c r="G149" i="4"/>
  <c r="I149" i="4"/>
  <c r="M149" i="4"/>
  <c r="M165" i="4"/>
  <c r="E167" i="4"/>
  <c r="O167" i="4"/>
  <c r="M183" i="4"/>
  <c r="E185" i="4"/>
  <c r="G185" i="4"/>
  <c r="I185" i="4"/>
  <c r="M185" i="4"/>
  <c r="O185" i="4" s="1"/>
  <c r="O189" i="4"/>
  <c r="O190" i="4"/>
  <c r="O191" i="4"/>
  <c r="O192" i="4"/>
  <c r="O195" i="4"/>
  <c r="O199" i="4"/>
  <c r="O200" i="4"/>
  <c r="O201" i="4"/>
  <c r="O202" i="4"/>
  <c r="O212" i="4"/>
  <c r="M216" i="4"/>
  <c r="E218" i="4"/>
  <c r="G218" i="4"/>
  <c r="I218" i="4"/>
  <c r="M218" i="4"/>
  <c r="O218" i="4" s="1"/>
  <c r="O222" i="4"/>
  <c r="M230" i="4"/>
  <c r="E232" i="4"/>
  <c r="G232" i="4"/>
  <c r="I232" i="4"/>
  <c r="M232" i="4"/>
  <c r="O232" i="4" s="1"/>
  <c r="M240" i="4"/>
  <c r="E242" i="4"/>
  <c r="G244" i="4"/>
  <c r="I244" i="4"/>
  <c r="M244" i="4"/>
  <c r="G245" i="4"/>
  <c r="I245" i="4"/>
  <c r="M245" i="4"/>
  <c r="G246" i="4"/>
  <c r="I246" i="4"/>
  <c r="M246" i="4"/>
  <c r="G247" i="4"/>
  <c r="I247" i="4"/>
  <c r="M247" i="4"/>
  <c r="G248" i="4"/>
  <c r="I248" i="4"/>
  <c r="G249" i="4"/>
  <c r="I249" i="4"/>
  <c r="G250" i="4"/>
  <c r="I250" i="4"/>
  <c r="M250" i="4"/>
  <c r="G251" i="4"/>
  <c r="I251" i="4"/>
  <c r="G252" i="4"/>
  <c r="I252" i="4"/>
  <c r="M252" i="4"/>
  <c r="G254" i="4"/>
  <c r="I254" i="4"/>
  <c r="M254" i="4"/>
  <c r="G255" i="4"/>
  <c r="I255" i="4"/>
  <c r="G256" i="4"/>
  <c r="I256" i="4"/>
  <c r="G257" i="4"/>
  <c r="I257" i="4"/>
  <c r="M257" i="4"/>
  <c r="M258" i="4"/>
  <c r="E260" i="4"/>
  <c r="G260" i="4"/>
  <c r="I260" i="4"/>
  <c r="I308" i="1"/>
  <c r="Q260" i="4" s="1"/>
  <c r="Q261" i="4" s="1"/>
  <c r="G263" i="4"/>
  <c r="I263" i="4"/>
  <c r="M269" i="4"/>
  <c r="E271" i="4"/>
  <c r="G271" i="4"/>
  <c r="I271" i="4"/>
  <c r="M271" i="4"/>
  <c r="O271" i="4" s="1"/>
  <c r="O275" i="4"/>
  <c r="O281" i="4"/>
  <c r="O282" i="4"/>
  <c r="O283" i="4"/>
  <c r="O285" i="4"/>
  <c r="O286" i="4"/>
  <c r="O287" i="4"/>
  <c r="O290" i="4"/>
  <c r="O291" i="4"/>
  <c r="O292" i="4"/>
  <c r="O293" i="4"/>
  <c r="O294" i="4"/>
  <c r="O295" i="4"/>
  <c r="O296" i="4"/>
  <c r="O302" i="4"/>
  <c r="O303" i="4"/>
  <c r="O304" i="4"/>
  <c r="O305" i="4"/>
  <c r="O306" i="4"/>
  <c r="O307" i="4"/>
  <c r="O308" i="4"/>
  <c r="O309" i="4"/>
  <c r="M310" i="4"/>
  <c r="E312" i="4"/>
  <c r="G312" i="4"/>
  <c r="I312" i="4"/>
  <c r="M312" i="4"/>
  <c r="O312" i="4" s="1"/>
  <c r="O313" i="4"/>
  <c r="O314" i="4"/>
  <c r="O317" i="4"/>
  <c r="M318" i="4"/>
  <c r="E320" i="4"/>
  <c r="G320" i="4"/>
  <c r="I320" i="4"/>
  <c r="M320" i="4"/>
  <c r="O320" i="4" s="1"/>
  <c r="O334" i="4"/>
  <c r="M335" i="4"/>
  <c r="E337" i="4"/>
  <c r="G337" i="4"/>
  <c r="I337" i="4"/>
  <c r="G339" i="4"/>
  <c r="I339" i="4"/>
  <c r="M340" i="4"/>
  <c r="E342" i="4"/>
  <c r="G342" i="4"/>
  <c r="I342" i="4"/>
  <c r="G343" i="4"/>
  <c r="I343" i="4"/>
  <c r="G344" i="4"/>
  <c r="I344" i="4"/>
  <c r="G345" i="4"/>
  <c r="I345" i="4"/>
  <c r="G346" i="4"/>
  <c r="I346" i="4"/>
  <c r="G347" i="4"/>
  <c r="I347" i="4"/>
  <c r="M348" i="4"/>
  <c r="E350" i="4"/>
  <c r="G350" i="4"/>
  <c r="I350" i="4"/>
  <c r="M350" i="4"/>
  <c r="O350" i="4" s="1"/>
  <c r="M352" i="4"/>
  <c r="E354" i="4"/>
  <c r="G354" i="4"/>
  <c r="I354" i="4"/>
  <c r="M354" i="4"/>
  <c r="M355" i="4"/>
  <c r="M356" i="4"/>
  <c r="M357" i="4"/>
  <c r="M362" i="4"/>
  <c r="M363" i="4"/>
  <c r="E365" i="4"/>
  <c r="G365" i="4"/>
  <c r="I365" i="4"/>
  <c r="M365" i="4"/>
  <c r="G366" i="4"/>
  <c r="I366" i="4"/>
  <c r="M366" i="4"/>
  <c r="G367" i="4"/>
  <c r="I367" i="4"/>
  <c r="M367" i="4"/>
  <c r="G368" i="4"/>
  <c r="I368" i="4"/>
  <c r="M368" i="4"/>
  <c r="G369" i="4"/>
  <c r="I369" i="4"/>
  <c r="M369" i="4"/>
  <c r="G370" i="4"/>
  <c r="I370" i="4"/>
  <c r="M370" i="4"/>
  <c r="G371" i="4"/>
  <c r="I371" i="4"/>
  <c r="M371" i="4"/>
  <c r="G372" i="4"/>
  <c r="I372" i="4"/>
  <c r="M372" i="4"/>
  <c r="G373" i="4"/>
  <c r="I373" i="4"/>
  <c r="M373" i="4"/>
  <c r="G374" i="4"/>
  <c r="I374" i="4"/>
  <c r="M374" i="4"/>
  <c r="G375" i="4"/>
  <c r="I375" i="4"/>
  <c r="G376" i="4"/>
  <c r="I376" i="4"/>
  <c r="G377" i="4"/>
  <c r="I377" i="4"/>
  <c r="M377" i="4"/>
  <c r="G378" i="4"/>
  <c r="I378" i="4"/>
  <c r="M378" i="4"/>
  <c r="G379" i="4"/>
  <c r="I379" i="4"/>
  <c r="M379" i="4"/>
  <c r="G380" i="4"/>
  <c r="I380" i="4"/>
  <c r="M380" i="4"/>
  <c r="G381" i="4"/>
  <c r="I381" i="4"/>
  <c r="M381" i="4"/>
  <c r="G382" i="4"/>
  <c r="I382" i="4"/>
  <c r="G383" i="4"/>
  <c r="I383" i="4"/>
  <c r="G384" i="4"/>
  <c r="I384" i="4"/>
  <c r="G385" i="4"/>
  <c r="I385" i="4"/>
  <c r="G386" i="4"/>
  <c r="I386" i="4"/>
  <c r="G387" i="4"/>
  <c r="I387" i="4"/>
  <c r="E390" i="4"/>
  <c r="G390" i="4"/>
  <c r="I390" i="4"/>
  <c r="M390" i="4"/>
  <c r="B86" i="2" s="1"/>
  <c r="E399" i="4"/>
  <c r="G399" i="4"/>
  <c r="I399" i="4"/>
  <c r="G400" i="4"/>
  <c r="I400" i="4"/>
  <c r="G401" i="4"/>
  <c r="I401" i="4"/>
  <c r="G402" i="4"/>
  <c r="I402" i="4"/>
  <c r="M403" i="4"/>
  <c r="E405" i="4"/>
  <c r="G405" i="4"/>
  <c r="I405" i="4"/>
  <c r="G406" i="4"/>
  <c r="I406" i="4"/>
  <c r="G407" i="4"/>
  <c r="I407" i="4"/>
  <c r="G408" i="4"/>
  <c r="I408" i="4"/>
  <c r="E411" i="4"/>
  <c r="G411" i="4"/>
  <c r="I411" i="4"/>
  <c r="K447" i="1"/>
  <c r="O411" i="4" s="1"/>
  <c r="E423" i="4"/>
  <c r="G423" i="4"/>
  <c r="I423" i="4"/>
  <c r="G424" i="4"/>
  <c r="I424" i="4"/>
  <c r="E429" i="4"/>
  <c r="G429" i="4"/>
  <c r="I429" i="4"/>
  <c r="G430" i="4"/>
  <c r="I430" i="4"/>
  <c r="M430" i="4"/>
  <c r="O430" i="4" s="1"/>
  <c r="G431" i="4"/>
  <c r="I431" i="4"/>
  <c r="M431" i="4"/>
  <c r="G432" i="4"/>
  <c r="I432" i="4"/>
  <c r="G433" i="4"/>
  <c r="I433" i="4"/>
  <c r="G434" i="4"/>
  <c r="I434" i="4"/>
  <c r="G435" i="4"/>
  <c r="I435" i="4"/>
  <c r="M440" i="4"/>
  <c r="M450" i="4" s="1"/>
  <c r="B79" i="2" l="1"/>
  <c r="C193" i="2"/>
  <c r="M444" i="4"/>
  <c r="M424" i="4"/>
  <c r="K448" i="1"/>
  <c r="O412" i="4" s="1"/>
  <c r="M408" i="4"/>
  <c r="K445" i="1"/>
  <c r="O408" i="4" s="1"/>
  <c r="M406" i="4"/>
  <c r="K443" i="1"/>
  <c r="O406" i="4" s="1"/>
  <c r="B80" i="2"/>
  <c r="M429" i="4"/>
  <c r="C191" i="2" s="1"/>
  <c r="M346" i="4"/>
  <c r="M345" i="4"/>
  <c r="M344" i="4"/>
  <c r="M343" i="4"/>
  <c r="M342" i="4"/>
  <c r="M347" i="4"/>
  <c r="H115" i="1"/>
  <c r="M402" i="4"/>
  <c r="M401" i="4"/>
  <c r="B92" i="2" s="1"/>
  <c r="O352" i="4"/>
  <c r="O318" i="4"/>
  <c r="M376" i="4"/>
  <c r="M375" i="4"/>
  <c r="M339" i="4"/>
  <c r="M337" i="4"/>
  <c r="H380" i="1"/>
  <c r="Q321" i="4"/>
  <c r="O321" i="4" s="1"/>
  <c r="M263" i="4"/>
  <c r="Q263" i="4"/>
  <c r="M256" i="4"/>
  <c r="M255" i="4"/>
  <c r="M251" i="4"/>
  <c r="M249" i="4"/>
  <c r="M248" i="4"/>
  <c r="I270" i="1"/>
  <c r="Q219" i="4" s="1"/>
  <c r="Q186" i="4"/>
  <c r="M114" i="4"/>
  <c r="M113" i="4"/>
  <c r="M112" i="4"/>
  <c r="M111" i="4"/>
  <c r="M110" i="4"/>
  <c r="M109" i="4"/>
  <c r="M108" i="4"/>
  <c r="M107" i="4"/>
  <c r="M106" i="4"/>
  <c r="M105" i="4"/>
  <c r="M104" i="4"/>
  <c r="M103" i="4"/>
  <c r="M102" i="4"/>
  <c r="M101" i="4"/>
  <c r="M100" i="4"/>
  <c r="M99" i="4"/>
  <c r="M98" i="4"/>
  <c r="M97" i="4"/>
  <c r="M96" i="4"/>
  <c r="M95" i="4"/>
  <c r="M94" i="4"/>
  <c r="M91" i="4"/>
  <c r="M90" i="4"/>
  <c r="M89" i="4"/>
  <c r="M88" i="4"/>
  <c r="M87" i="4"/>
  <c r="M86" i="4"/>
  <c r="M85" i="4"/>
  <c r="M84" i="4"/>
  <c r="M83" i="4"/>
  <c r="M82" i="4"/>
  <c r="M81" i="4"/>
  <c r="M80" i="4"/>
  <c r="M79" i="4"/>
  <c r="M78" i="4"/>
  <c r="M77" i="4"/>
  <c r="M76" i="4"/>
  <c r="M75" i="4"/>
  <c r="M74" i="4"/>
  <c r="M73" i="4"/>
  <c r="M72" i="4"/>
  <c r="M71" i="4"/>
  <c r="M70" i="4"/>
  <c r="M65" i="4"/>
  <c r="H124" i="1"/>
  <c r="M64" i="4"/>
  <c r="H123" i="1"/>
  <c r="M61" i="4"/>
  <c r="I121" i="1"/>
  <c r="Q61" i="4" s="1"/>
  <c r="Q62" i="4" s="1"/>
  <c r="O62" i="4" s="1"/>
  <c r="M387" i="4"/>
  <c r="M385" i="4"/>
  <c r="M383" i="4"/>
  <c r="M386" i="4"/>
  <c r="M384" i="4"/>
  <c r="M382" i="4"/>
  <c r="M129" i="4"/>
  <c r="M126" i="4"/>
  <c r="M125" i="4"/>
  <c r="M124" i="4"/>
  <c r="M123" i="4"/>
  <c r="M120" i="4"/>
  <c r="M119" i="4"/>
  <c r="O119" i="4" s="1"/>
  <c r="K176" i="1"/>
  <c r="M115" i="4"/>
  <c r="M92" i="4"/>
  <c r="M58" i="4"/>
  <c r="M57" i="4"/>
  <c r="H118" i="1"/>
  <c r="M56" i="4"/>
  <c r="H117" i="1"/>
  <c r="M55" i="4"/>
  <c r="H116" i="1"/>
  <c r="M54" i="4"/>
  <c r="M53" i="4"/>
  <c r="O53" i="4" s="1"/>
  <c r="M50" i="4"/>
  <c r="K112" i="1"/>
  <c r="I112" i="1" s="1"/>
  <c r="Q50" i="4" s="1"/>
  <c r="M49" i="4"/>
  <c r="I111" i="1"/>
  <c r="Q49" i="4" s="1"/>
  <c r="M46" i="4"/>
  <c r="M45" i="4"/>
  <c r="M44" i="4"/>
  <c r="M43" i="4"/>
  <c r="M42" i="4"/>
  <c r="M41" i="4"/>
  <c r="M40" i="4"/>
  <c r="M39" i="4"/>
  <c r="M38" i="4"/>
  <c r="M37" i="4"/>
  <c r="M19" i="4"/>
  <c r="M18" i="4"/>
  <c r="M17" i="4"/>
  <c r="M16" i="4"/>
  <c r="M14" i="4"/>
  <c r="M423" i="4"/>
  <c r="M411" i="4"/>
  <c r="Q411" i="4" s="1"/>
  <c r="M405" i="4"/>
  <c r="M453" i="4"/>
  <c r="M421" i="4"/>
  <c r="M452" i="4" s="1"/>
  <c r="M409" i="4"/>
  <c r="M451" i="4" s="1"/>
  <c r="M407" i="4"/>
  <c r="M400" i="4"/>
  <c r="M399" i="4"/>
  <c r="M68" i="4"/>
  <c r="O68" i="4" s="1"/>
  <c r="M260" i="4"/>
  <c r="O260" i="4" s="1"/>
  <c r="O261" i="4" s="1"/>
  <c r="M261" i="4"/>
  <c r="G129" i="4"/>
  <c r="M441" i="4" l="1"/>
  <c r="C165" i="2"/>
  <c r="C166" i="2"/>
  <c r="C173" i="2"/>
  <c r="B78" i="2"/>
  <c r="B95" i="2"/>
  <c r="M449" i="4"/>
  <c r="M448" i="4"/>
  <c r="M446" i="4"/>
  <c r="O193" i="4"/>
  <c r="C146" i="2"/>
  <c r="C147" i="2"/>
  <c r="C145" i="2"/>
  <c r="C142" i="2"/>
  <c r="C143" i="2"/>
  <c r="Q406" i="4"/>
  <c r="Q408" i="4"/>
  <c r="Q412" i="4"/>
  <c r="Q335" i="4"/>
  <c r="Q269" i="4"/>
  <c r="Q51" i="4"/>
  <c r="Q230" i="4"/>
  <c r="O274" i="4"/>
  <c r="O277" i="4"/>
  <c r="O279" i="4"/>
  <c r="O273" i="4"/>
  <c r="O276" i="4"/>
  <c r="O278" i="4"/>
  <c r="O280" i="4"/>
  <c r="O272" i="4"/>
  <c r="Q310" i="4"/>
  <c r="O49" i="4"/>
  <c r="O50" i="4"/>
  <c r="O61" i="4"/>
  <c r="O186" i="4"/>
  <c r="O187" i="4"/>
  <c r="O188" i="4"/>
  <c r="O196" i="4"/>
  <c r="O197" i="4"/>
  <c r="O198" i="4"/>
  <c r="O203" i="4"/>
  <c r="O204" i="4"/>
  <c r="O205" i="4"/>
  <c r="O206" i="4"/>
  <c r="O213" i="4"/>
  <c r="O214" i="4"/>
  <c r="O215" i="4"/>
  <c r="O219" i="4"/>
  <c r="O220" i="4"/>
  <c r="O221" i="4"/>
  <c r="O223" i="4"/>
  <c r="O263" i="4"/>
  <c r="O268" i="4"/>
  <c r="B16" i="2"/>
  <c r="B17" i="2"/>
  <c r="B15" i="2"/>
  <c r="M454" i="4" l="1"/>
  <c r="O51" i="4"/>
  <c r="Q216" i="4"/>
  <c r="O194" i="4"/>
  <c r="O216" i="4" s="1"/>
  <c r="K60" i="6"/>
  <c r="O310" i="4"/>
  <c r="O335" i="4"/>
  <c r="O230" i="4"/>
  <c r="O269" i="4"/>
  <c r="K59" i="6" l="1"/>
  <c r="K58" i="6"/>
  <c r="K57" i="6" l="1"/>
  <c r="K56" i="6"/>
  <c r="K53" i="6" l="1"/>
  <c r="K52" i="6"/>
  <c r="K63" i="6" l="1"/>
  <c r="K44" i="6" l="1"/>
  <c r="K42" i="6" l="1"/>
  <c r="A4" i="7" l="1"/>
  <c r="A3" i="7"/>
  <c r="A3" i="5" l="1"/>
  <c r="A3" i="6"/>
  <c r="A4" i="5"/>
  <c r="A4" i="6"/>
  <c r="A3" i="3"/>
  <c r="A3" i="4"/>
  <c r="A4" i="3"/>
  <c r="A4" i="4"/>
  <c r="O52" i="3"/>
  <c r="C64" i="2"/>
  <c r="O51" i="3"/>
  <c r="O26" i="3"/>
  <c r="O27" i="3"/>
  <c r="O28" i="3"/>
  <c r="O29" i="3"/>
  <c r="O30" i="3"/>
  <c r="O31" i="3"/>
  <c r="O32" i="3"/>
  <c r="O33" i="3"/>
  <c r="O34" i="3"/>
  <c r="O35" i="3"/>
  <c r="O36" i="3"/>
  <c r="O37" i="3"/>
  <c r="O38" i="3"/>
  <c r="O39" i="3"/>
  <c r="O40" i="3"/>
  <c r="O41" i="3"/>
  <c r="O42" i="3"/>
  <c r="O44" i="3"/>
  <c r="O45" i="3"/>
  <c r="O46" i="3"/>
  <c r="O47" i="3"/>
  <c r="O25" i="3"/>
  <c r="O24" i="3"/>
  <c r="O18" i="3"/>
  <c r="K26" i="3"/>
  <c r="K34" i="3"/>
  <c r="K35" i="3"/>
  <c r="K38" i="3"/>
  <c r="K39" i="3"/>
  <c r="K40" i="3"/>
  <c r="K41" i="3"/>
  <c r="K42" i="3"/>
  <c r="K45" i="3"/>
  <c r="K24" i="3"/>
  <c r="C56" i="2" l="1"/>
  <c r="C43" i="2"/>
  <c r="C36" i="2"/>
  <c r="C50" i="2"/>
  <c r="C46" i="2"/>
  <c r="C38" i="2"/>
  <c r="C58" i="2"/>
  <c r="C53" i="2"/>
  <c r="C49" i="2"/>
  <c r="C45" i="2"/>
  <c r="C41" i="2"/>
  <c r="C37" i="2"/>
  <c r="C57" i="2"/>
  <c r="C52" i="2"/>
  <c r="C48" i="2"/>
  <c r="C44" i="2"/>
  <c r="C40" i="2"/>
  <c r="C62" i="2"/>
  <c r="C35" i="2"/>
  <c r="C51" i="2"/>
  <c r="C47" i="2"/>
  <c r="C39" i="2"/>
  <c r="C55" i="2"/>
  <c r="C42" i="2"/>
  <c r="C63" i="2"/>
  <c r="B46" i="2"/>
  <c r="B52" i="2"/>
  <c r="B56" i="2"/>
  <c r="B35" i="2"/>
  <c r="B53" i="2"/>
  <c r="B50" i="2"/>
  <c r="B37" i="2"/>
  <c r="B45" i="2"/>
  <c r="B49" i="2"/>
  <c r="B51" i="2"/>
  <c r="C30" i="2"/>
  <c r="I69" i="6"/>
  <c r="I42" i="6"/>
  <c r="I28" i="3"/>
  <c r="I46" i="6"/>
  <c r="I36" i="3"/>
  <c r="I54" i="6"/>
  <c r="I31" i="3"/>
  <c r="I49" i="6"/>
  <c r="I39" i="3"/>
  <c r="I57" i="6"/>
  <c r="M57" i="6" s="1"/>
  <c r="I25" i="3"/>
  <c r="I43" i="6"/>
  <c r="I29" i="3"/>
  <c r="I47" i="6"/>
  <c r="I33" i="3"/>
  <c r="I51" i="6"/>
  <c r="I37" i="3"/>
  <c r="I55" i="6"/>
  <c r="I41" i="3"/>
  <c r="I59" i="6"/>
  <c r="M59" i="6" s="1"/>
  <c r="I45" i="3"/>
  <c r="I63" i="6"/>
  <c r="M63" i="6" s="1"/>
  <c r="I40" i="3"/>
  <c r="I58" i="6"/>
  <c r="M58" i="6" s="1"/>
  <c r="I44" i="3"/>
  <c r="I62" i="6"/>
  <c r="I47" i="3"/>
  <c r="I65" i="6"/>
  <c r="I32" i="3"/>
  <c r="I50" i="6"/>
  <c r="I27" i="3"/>
  <c r="I45" i="6"/>
  <c r="I35" i="3"/>
  <c r="I53" i="6"/>
  <c r="M53" i="6" s="1"/>
  <c r="I43" i="3"/>
  <c r="I61" i="6"/>
  <c r="I26" i="3"/>
  <c r="I44" i="6"/>
  <c r="M44" i="6" s="1"/>
  <c r="I30" i="3"/>
  <c r="I48" i="6"/>
  <c r="I34" i="3"/>
  <c r="I52" i="6"/>
  <c r="M52" i="6" s="1"/>
  <c r="I38" i="3"/>
  <c r="I56" i="6"/>
  <c r="M56" i="6" s="1"/>
  <c r="I42" i="3"/>
  <c r="I60" i="6"/>
  <c r="M60" i="6" s="1"/>
  <c r="I46" i="3"/>
  <c r="I64" i="6"/>
  <c r="G62" i="1"/>
  <c r="I51" i="3"/>
  <c r="G47" i="1"/>
  <c r="I24" i="3"/>
  <c r="I18" i="3"/>
  <c r="C190" i="2" l="1"/>
  <c r="C161" i="2"/>
  <c r="C183" i="2"/>
  <c r="C160" i="2"/>
  <c r="C163" i="2"/>
  <c r="C184" i="2"/>
  <c r="C175" i="2"/>
  <c r="C176" i="2"/>
  <c r="C169" i="2"/>
  <c r="C181" i="2"/>
  <c r="C172" i="2"/>
  <c r="C182" i="2"/>
  <c r="C170" i="2"/>
  <c r="C164" i="2"/>
  <c r="C104" i="2"/>
  <c r="B11" i="2"/>
  <c r="C178" i="2"/>
  <c r="C180" i="2"/>
  <c r="C179" i="2"/>
  <c r="C171" i="2"/>
  <c r="C116" i="2"/>
  <c r="C129" i="2"/>
  <c r="C174" i="2"/>
  <c r="C111" i="2"/>
  <c r="C159" i="2"/>
  <c r="C117" i="2"/>
  <c r="C167" i="2"/>
  <c r="C114" i="2"/>
  <c r="C158" i="2"/>
  <c r="C115" i="2"/>
  <c r="C168" i="2"/>
  <c r="C113" i="2"/>
  <c r="C162" i="2"/>
  <c r="B14" i="2"/>
  <c r="I63" i="3"/>
  <c r="C110" i="2"/>
  <c r="I48" i="3"/>
  <c r="M42" i="6"/>
  <c r="I66" i="6"/>
  <c r="I80" i="6"/>
  <c r="I88" i="6" s="1"/>
  <c r="M42" i="3"/>
  <c r="C128" i="2"/>
  <c r="M34" i="3"/>
  <c r="C120" i="2"/>
  <c r="M26" i="3"/>
  <c r="C112" i="2"/>
  <c r="M35" i="3"/>
  <c r="C121" i="2"/>
  <c r="C118" i="2"/>
  <c r="C130" i="2"/>
  <c r="M45" i="3"/>
  <c r="C131" i="2"/>
  <c r="C123" i="2"/>
  <c r="M39" i="3"/>
  <c r="C125" i="2"/>
  <c r="C122" i="2"/>
  <c r="C137" i="2"/>
  <c r="C132" i="2"/>
  <c r="M38" i="3"/>
  <c r="C124" i="2"/>
  <c r="C133" i="2"/>
  <c r="M40" i="3"/>
  <c r="C126" i="2"/>
  <c r="M41" i="3"/>
  <c r="C127" i="2"/>
  <c r="C119" i="2"/>
  <c r="G64" i="1"/>
  <c r="G15" i="5"/>
  <c r="M24" i="3"/>
  <c r="G20" i="1"/>
  <c r="C185" i="2" l="1"/>
  <c r="E161" i="2"/>
  <c r="C149" i="2"/>
  <c r="E160" i="2"/>
  <c r="E181" i="2"/>
  <c r="E171" i="2"/>
  <c r="E176" i="2"/>
  <c r="Q41" i="3"/>
  <c r="E170" i="2"/>
  <c r="Q42" i="3"/>
  <c r="E183" i="2"/>
  <c r="C187" i="2"/>
  <c r="C203" i="2" s="1"/>
  <c r="E51" i="2"/>
  <c r="E182" i="2"/>
  <c r="Q35" i="3"/>
  <c r="E179" i="2"/>
  <c r="E45" i="2"/>
  <c r="E178" i="2"/>
  <c r="I65" i="3"/>
  <c r="I82" i="6"/>
  <c r="I90" i="6" s="1"/>
  <c r="C134" i="2"/>
  <c r="Q39" i="3"/>
  <c r="E125" i="2"/>
  <c r="E37" i="2"/>
  <c r="E112" i="2"/>
  <c r="Q26" i="3"/>
  <c r="E35" i="2"/>
  <c r="E110" i="2"/>
  <c r="Q40" i="3"/>
  <c r="E126" i="2"/>
  <c r="Q38" i="3"/>
  <c r="E124" i="2"/>
  <c r="E56" i="2"/>
  <c r="E131" i="2"/>
  <c r="E53" i="2"/>
  <c r="E128" i="2"/>
  <c r="E46" i="2"/>
  <c r="E121" i="2"/>
  <c r="Q34" i="3"/>
  <c r="E120" i="2"/>
  <c r="E49" i="2"/>
  <c r="E52" i="2"/>
  <c r="E127" i="2"/>
  <c r="Q45" i="3"/>
  <c r="E50" i="2"/>
  <c r="G66" i="1"/>
  <c r="B10" i="2"/>
  <c r="G12" i="5"/>
  <c r="G31" i="5" s="1"/>
  <c r="Q24" i="3"/>
  <c r="I17" i="3"/>
  <c r="G120" i="2" l="1"/>
  <c r="G131" i="2"/>
  <c r="G127" i="2"/>
  <c r="G121" i="2"/>
  <c r="G112" i="2"/>
  <c r="G125" i="2"/>
  <c r="G128" i="2"/>
  <c r="G124" i="2"/>
  <c r="B19" i="2"/>
  <c r="G110" i="2"/>
  <c r="G126" i="2"/>
  <c r="I20" i="3"/>
  <c r="C103" i="2"/>
  <c r="C19" i="2" l="1"/>
  <c r="B7" i="2"/>
  <c r="I67" i="3"/>
  <c r="B21" i="2" l="1"/>
  <c r="O61" i="3"/>
  <c r="K45" i="6" l="1"/>
  <c r="M45" i="6" s="1"/>
  <c r="K27" i="3"/>
  <c r="I123" i="1"/>
  <c r="Q64" i="4" s="1"/>
  <c r="I124" i="1"/>
  <c r="Q65" i="4" s="1"/>
  <c r="O65" i="4" s="1"/>
  <c r="B38" i="2" l="1"/>
  <c r="M27" i="3"/>
  <c r="Q66" i="4"/>
  <c r="O64" i="4"/>
  <c r="O66" i="4" s="1"/>
  <c r="E113" i="2" l="1"/>
  <c r="E162" i="2"/>
  <c r="Q27" i="3"/>
  <c r="E38" i="2"/>
  <c r="G113" i="2" l="1"/>
  <c r="Q390" i="4" l="1"/>
  <c r="Q397" i="4" s="1"/>
  <c r="Q447" i="4" s="1"/>
  <c r="C86" i="2" l="1"/>
  <c r="O390" i="4"/>
  <c r="O397" i="4" s="1"/>
  <c r="O447" i="4" l="1"/>
  <c r="I114" i="1"/>
  <c r="I117" i="1" l="1"/>
  <c r="Q56" i="4" s="1"/>
  <c r="O56" i="4" s="1"/>
  <c r="I118" i="1"/>
  <c r="Q57" i="4" s="1"/>
  <c r="O57" i="4" s="1"/>
  <c r="I115" i="1"/>
  <c r="Q54" i="4" s="1"/>
  <c r="I116" i="1"/>
  <c r="Q55" i="4" s="1"/>
  <c r="O55" i="4" s="1"/>
  <c r="I119" i="1"/>
  <c r="Q58" i="4" s="1"/>
  <c r="O58" i="4" s="1"/>
  <c r="K25" i="3"/>
  <c r="K43" i="6"/>
  <c r="M43" i="6" s="1"/>
  <c r="M25" i="3" l="1"/>
  <c r="B36" i="2"/>
  <c r="Q59" i="4"/>
  <c r="O54" i="4"/>
  <c r="O59" i="4" s="1"/>
  <c r="E111" i="2" l="1"/>
  <c r="E159" i="2"/>
  <c r="E36" i="2"/>
  <c r="Q25" i="3"/>
  <c r="G111" i="2" l="1"/>
  <c r="I84" i="1" l="1"/>
  <c r="Q27" i="4" s="1"/>
  <c r="O27" i="4" s="1"/>
  <c r="Q123" i="4" l="1"/>
  <c r="K179" i="1"/>
  <c r="O123" i="4" l="1"/>
  <c r="I380" i="1" l="1"/>
  <c r="Q337" i="4" s="1"/>
  <c r="Q339" i="4"/>
  <c r="O339" i="4" s="1"/>
  <c r="K43" i="3" l="1"/>
  <c r="K61" i="6"/>
  <c r="Q340" i="4"/>
  <c r="O337" i="4"/>
  <c r="O340" i="4" s="1"/>
  <c r="M61" i="6" l="1"/>
  <c r="M43" i="3"/>
  <c r="B54" i="2"/>
  <c r="E174" i="2" l="1"/>
  <c r="E54" i="2"/>
  <c r="E129" i="2"/>
  <c r="K449" i="1" l="1"/>
  <c r="K455" i="1"/>
  <c r="O419" i="4" s="1"/>
  <c r="Q419" i="4" s="1"/>
  <c r="O413" i="4" l="1"/>
  <c r="Q413" i="4" s="1"/>
  <c r="Q438" i="4"/>
  <c r="O438" i="4" s="1"/>
  <c r="Q429" i="4" l="1"/>
  <c r="E191" i="2" s="1"/>
  <c r="O429" i="4" l="1"/>
  <c r="C78" i="2"/>
  <c r="Q439" i="4" l="1"/>
  <c r="E192" i="2" s="1"/>
  <c r="O439" i="4" l="1"/>
  <c r="C80" i="2"/>
  <c r="K62" i="3" l="1"/>
  <c r="K79" i="6"/>
  <c r="I23" i="5"/>
  <c r="M79" i="6" l="1"/>
  <c r="K23" i="5"/>
  <c r="B67" i="2"/>
  <c r="M62" i="3"/>
  <c r="E148" i="2" l="1"/>
  <c r="E67" i="2"/>
  <c r="D18" i="2"/>
  <c r="K50" i="6" l="1"/>
  <c r="K32" i="3"/>
  <c r="M32" i="3" l="1"/>
  <c r="B43" i="2"/>
  <c r="M50" i="6"/>
  <c r="E163" i="2" l="1"/>
  <c r="E43" i="2"/>
  <c r="Q32" i="3"/>
  <c r="E118" i="2"/>
  <c r="G118" i="2" l="1"/>
  <c r="O37" i="6" l="1"/>
  <c r="S19" i="3"/>
  <c r="O69" i="6" l="1"/>
  <c r="S51" i="3"/>
  <c r="Q134" i="4" l="1"/>
  <c r="O134" i="4" s="1"/>
  <c r="I151" i="1" l="1"/>
  <c r="Q93" i="4" s="1"/>
  <c r="O93" i="4" s="1"/>
  <c r="Q115" i="4" l="1"/>
  <c r="O115" i="4" s="1"/>
  <c r="K186" i="1"/>
  <c r="Q94" i="4"/>
  <c r="O94" i="4" s="1"/>
  <c r="Q98" i="4"/>
  <c r="O98" i="4" s="1"/>
  <c r="Q102" i="4"/>
  <c r="O102" i="4" s="1"/>
  <c r="Q106" i="4"/>
  <c r="O106" i="4" s="1"/>
  <c r="Q110" i="4"/>
  <c r="O110" i="4" s="1"/>
  <c r="Q114" i="4"/>
  <c r="O114" i="4" s="1"/>
  <c r="Q97" i="4"/>
  <c r="O97" i="4" s="1"/>
  <c r="Q101" i="4"/>
  <c r="O101" i="4" s="1"/>
  <c r="Q105" i="4"/>
  <c r="O105" i="4" s="1"/>
  <c r="Q109" i="4"/>
  <c r="O109" i="4" s="1"/>
  <c r="Q113" i="4"/>
  <c r="O113" i="4" s="1"/>
  <c r="Q96" i="4"/>
  <c r="O96" i="4" s="1"/>
  <c r="Q100" i="4"/>
  <c r="O100" i="4" s="1"/>
  <c r="Q104" i="4"/>
  <c r="O104" i="4" s="1"/>
  <c r="Q108" i="4"/>
  <c r="O108" i="4" s="1"/>
  <c r="Q112" i="4"/>
  <c r="O112" i="4" s="1"/>
  <c r="Q95" i="4"/>
  <c r="O95" i="4" s="1"/>
  <c r="Q99" i="4"/>
  <c r="O99" i="4" s="1"/>
  <c r="Q103" i="4"/>
  <c r="O103" i="4" s="1"/>
  <c r="Q107" i="4"/>
  <c r="O107" i="4" s="1"/>
  <c r="O111" i="4"/>
  <c r="I130" i="1" l="1"/>
  <c r="Q72" i="4" s="1"/>
  <c r="O72" i="4" s="1"/>
  <c r="I134" i="1"/>
  <c r="Q76" i="4" s="1"/>
  <c r="O76" i="4" s="1"/>
  <c r="I138" i="1"/>
  <c r="Q80" i="4" s="1"/>
  <c r="O80" i="4" s="1"/>
  <c r="I142" i="1"/>
  <c r="Q84" i="4" s="1"/>
  <c r="O84" i="4" s="1"/>
  <c r="I146" i="1"/>
  <c r="Q88" i="4" s="1"/>
  <c r="O88" i="4" s="1"/>
  <c r="I129" i="1"/>
  <c r="Q71" i="4" s="1"/>
  <c r="O71" i="4" s="1"/>
  <c r="I133" i="1"/>
  <c r="Q75" i="4" s="1"/>
  <c r="O75" i="4" s="1"/>
  <c r="I137" i="1"/>
  <c r="Q79" i="4" s="1"/>
  <c r="O79" i="4" s="1"/>
  <c r="I141" i="1"/>
  <c r="Q83" i="4" s="1"/>
  <c r="O83" i="4" s="1"/>
  <c r="I145" i="1"/>
  <c r="Q87" i="4" s="1"/>
  <c r="O87" i="4" s="1"/>
  <c r="Q91" i="4"/>
  <c r="O91" i="4" s="1"/>
  <c r="I128" i="1"/>
  <c r="Q70" i="4" s="1"/>
  <c r="I132" i="1"/>
  <c r="Q74" i="4" s="1"/>
  <c r="O74" i="4" s="1"/>
  <c r="I136" i="1"/>
  <c r="Q78" i="4" s="1"/>
  <c r="O78" i="4" s="1"/>
  <c r="I140" i="1"/>
  <c r="Q82" i="4" s="1"/>
  <c r="O82" i="4" s="1"/>
  <c r="I144" i="1"/>
  <c r="Q86" i="4" s="1"/>
  <c r="O86" i="4" s="1"/>
  <c r="I148" i="1"/>
  <c r="Q90" i="4" s="1"/>
  <c r="O90" i="4" s="1"/>
  <c r="I131" i="1"/>
  <c r="Q73" i="4" s="1"/>
  <c r="O73" i="4" s="1"/>
  <c r="I135" i="1"/>
  <c r="Q77" i="4" s="1"/>
  <c r="O77" i="4" s="1"/>
  <c r="I139" i="1"/>
  <c r="Q81" i="4" s="1"/>
  <c r="O81" i="4" s="1"/>
  <c r="I143" i="1"/>
  <c r="Q85" i="4" s="1"/>
  <c r="O85" i="4" s="1"/>
  <c r="I147" i="1"/>
  <c r="Q89" i="4" s="1"/>
  <c r="O89" i="4" s="1"/>
  <c r="Q124" i="4" l="1"/>
  <c r="E166" i="2" s="1"/>
  <c r="K180" i="1"/>
  <c r="O92" i="4"/>
  <c r="O70" i="4"/>
  <c r="Q117" i="4" l="1"/>
  <c r="Q120" i="4"/>
  <c r="K177" i="1"/>
  <c r="O124" i="4"/>
  <c r="O117" i="4" l="1"/>
  <c r="Q121" i="4"/>
  <c r="O120" i="4"/>
  <c r="O121" i="4" l="1"/>
  <c r="K187" i="1" l="1"/>
  <c r="Q125" i="4"/>
  <c r="K181" i="1"/>
  <c r="O125" i="4" l="1"/>
  <c r="K182" i="1" l="1"/>
  <c r="Q126" i="4"/>
  <c r="E165" i="2" s="1"/>
  <c r="Q129" i="4"/>
  <c r="K184" i="1"/>
  <c r="Q434" i="4"/>
  <c r="O434" i="4" s="1"/>
  <c r="O129" i="4" l="1"/>
  <c r="O126" i="4"/>
  <c r="O127" i="4" s="1"/>
  <c r="Q127" i="4"/>
  <c r="Q435" i="4"/>
  <c r="O435" i="4" s="1"/>
  <c r="Q432" i="4" l="1"/>
  <c r="O432" i="4" s="1"/>
  <c r="Q431" i="4" l="1"/>
  <c r="Q433" i="4"/>
  <c r="E193" i="2" l="1"/>
  <c r="O431" i="4"/>
  <c r="C79" i="2"/>
  <c r="K185" i="1"/>
  <c r="O433" i="4"/>
  <c r="Q440" i="4"/>
  <c r="O440" i="4" l="1"/>
  <c r="O450" i="4" s="1"/>
  <c r="Q450" i="4"/>
  <c r="K450" i="1" l="1"/>
  <c r="O414" i="4" s="1"/>
  <c r="Q414" i="4" s="1"/>
  <c r="O423" i="4" l="1"/>
  <c r="Q423" i="4" l="1"/>
  <c r="O70" i="6" l="1"/>
  <c r="S52" i="3"/>
  <c r="O71" i="6"/>
  <c r="S53" i="3"/>
  <c r="I436" i="1" l="1"/>
  <c r="Q402" i="4" s="1"/>
  <c r="O402" i="4" s="1"/>
  <c r="I435" i="1"/>
  <c r="Q401" i="4" s="1"/>
  <c r="C92" i="2" l="1"/>
  <c r="O401" i="4"/>
  <c r="Q71" i="6" l="1"/>
  <c r="U53" i="3"/>
  <c r="U52" i="3"/>
  <c r="Q70" i="6"/>
  <c r="I434" i="1"/>
  <c r="Q400" i="4" s="1"/>
  <c r="I19" i="5" l="1"/>
  <c r="K19" i="5" s="1"/>
  <c r="K70" i="6"/>
  <c r="M70" i="6" s="1"/>
  <c r="K52" i="3"/>
  <c r="Q448" i="4"/>
  <c r="C93" i="2"/>
  <c r="O400" i="4"/>
  <c r="O448" i="4" s="1"/>
  <c r="M52" i="3" l="1"/>
  <c r="B63" i="2"/>
  <c r="I433" i="1"/>
  <c r="Q399" i="4" s="1"/>
  <c r="Q403" i="4" l="1"/>
  <c r="Q449" i="4"/>
  <c r="O399" i="4"/>
  <c r="I21" i="5"/>
  <c r="K21" i="5" s="1"/>
  <c r="K71" i="6"/>
  <c r="M71" i="6" s="1"/>
  <c r="K53" i="3"/>
  <c r="E138" i="2"/>
  <c r="Q52" i="3"/>
  <c r="D12" i="2"/>
  <c r="M53" i="3" l="1"/>
  <c r="G138" i="2"/>
  <c r="O449" i="4"/>
  <c r="O403" i="4"/>
  <c r="D13" i="2" l="1"/>
  <c r="E139" i="2"/>
  <c r="Q53" i="3"/>
  <c r="E63" i="2"/>
  <c r="G139" i="2" l="1"/>
  <c r="B64" i="2" l="1"/>
  <c r="E64" i="2" l="1"/>
  <c r="D14" i="2"/>
  <c r="Q55" i="6" l="1"/>
  <c r="U37" i="3"/>
  <c r="O55" i="6" l="1"/>
  <c r="S37" i="3"/>
  <c r="Q245" i="4" l="1"/>
  <c r="O245" i="4" s="1"/>
  <c r="Q252" i="4"/>
  <c r="O252" i="4" s="1"/>
  <c r="Q243" i="4"/>
  <c r="O243" i="4" s="1"/>
  <c r="Q249" i="4"/>
  <c r="O249" i="4" s="1"/>
  <c r="Q247" i="4"/>
  <c r="O247" i="4" s="1"/>
  <c r="Q251" i="4"/>
  <c r="O251" i="4" s="1"/>
  <c r="Q256" i="4"/>
  <c r="O256" i="4" s="1"/>
  <c r="Q254" i="4"/>
  <c r="O254" i="4" s="1"/>
  <c r="Q244" i="4"/>
  <c r="O244" i="4" s="1"/>
  <c r="Q246" i="4"/>
  <c r="O246" i="4" s="1"/>
  <c r="Q248" i="4"/>
  <c r="O248" i="4" s="1"/>
  <c r="Q257" i="4"/>
  <c r="O257" i="4" s="1"/>
  <c r="Q255" i="4"/>
  <c r="O255" i="4" s="1"/>
  <c r="Q250" i="4"/>
  <c r="O250" i="4" s="1"/>
  <c r="K55" i="6"/>
  <c r="M55" i="6" s="1"/>
  <c r="K37" i="3"/>
  <c r="B48" i="2" l="1"/>
  <c r="M37" i="3"/>
  <c r="O258" i="4"/>
  <c r="Q258" i="4"/>
  <c r="E175" i="2" l="1"/>
  <c r="E48" i="2"/>
  <c r="Q37" i="3"/>
  <c r="E123" i="2"/>
  <c r="G123" i="2" l="1"/>
  <c r="Q54" i="6" l="1"/>
  <c r="U36" i="3"/>
  <c r="O54" i="6" l="1"/>
  <c r="S36" i="3"/>
  <c r="I287" i="1" l="1"/>
  <c r="Q237" i="4" s="1"/>
  <c r="O237" i="4" s="1"/>
  <c r="I284" i="1"/>
  <c r="Q234" i="4" s="1"/>
  <c r="O234" i="4" s="1"/>
  <c r="I286" i="1"/>
  <c r="Q236" i="4" s="1"/>
  <c r="O236" i="4" s="1"/>
  <c r="I285" i="1"/>
  <c r="Q235" i="4" s="1"/>
  <c r="O235" i="4" s="1"/>
  <c r="I289" i="1"/>
  <c r="Q239" i="4" s="1"/>
  <c r="O239" i="4" s="1"/>
  <c r="I288" i="1"/>
  <c r="Q238" i="4" s="1"/>
  <c r="O238" i="4" s="1"/>
  <c r="I283" i="1"/>
  <c r="Q233" i="4" s="1"/>
  <c r="K54" i="6" l="1"/>
  <c r="K36" i="3"/>
  <c r="O233" i="4"/>
  <c r="O240" i="4" s="1"/>
  <c r="Q240" i="4"/>
  <c r="B47" i="2" l="1"/>
  <c r="M36" i="3"/>
  <c r="M54" i="6"/>
  <c r="E180" i="2" l="1"/>
  <c r="E47" i="2"/>
  <c r="Q36" i="3"/>
  <c r="E122" i="2"/>
  <c r="G122" i="2" l="1"/>
  <c r="Q51" i="6" l="1"/>
  <c r="U33" i="3"/>
  <c r="O51" i="6" l="1"/>
  <c r="S33" i="3"/>
  <c r="K33" i="3" l="1"/>
  <c r="K51" i="6"/>
  <c r="I229" i="1"/>
  <c r="Q176" i="4" s="1"/>
  <c r="O176" i="4" s="1"/>
  <c r="I221" i="1"/>
  <c r="Q168" i="4" s="1"/>
  <c r="I222" i="1"/>
  <c r="Q169" i="4" s="1"/>
  <c r="O169" i="4" s="1"/>
  <c r="I232" i="1"/>
  <c r="Q179" i="4" s="1"/>
  <c r="O179" i="4" s="1"/>
  <c r="I224" i="1"/>
  <c r="Q171" i="4" s="1"/>
  <c r="O171" i="4" s="1"/>
  <c r="I233" i="1"/>
  <c r="Q180" i="4" s="1"/>
  <c r="O180" i="4" s="1"/>
  <c r="I231" i="1"/>
  <c r="Q178" i="4" s="1"/>
  <c r="O178" i="4" s="1"/>
  <c r="I234" i="1"/>
  <c r="Q181" i="4" s="1"/>
  <c r="O181" i="4" s="1"/>
  <c r="I226" i="1"/>
  <c r="Q173" i="4" s="1"/>
  <c r="O173" i="4" s="1"/>
  <c r="I230" i="1"/>
  <c r="Q177" i="4" s="1"/>
  <c r="O177" i="4" s="1"/>
  <c r="I225" i="1"/>
  <c r="Q172" i="4" s="1"/>
  <c r="O172" i="4" s="1"/>
  <c r="I227" i="1"/>
  <c r="Q174" i="4" s="1"/>
  <c r="O174" i="4" s="1"/>
  <c r="I235" i="1"/>
  <c r="Q182" i="4" s="1"/>
  <c r="O182" i="4" s="1"/>
  <c r="I228" i="1"/>
  <c r="Q175" i="4" s="1"/>
  <c r="O175" i="4" s="1"/>
  <c r="O168" i="4" l="1"/>
  <c r="O183" i="4" s="1"/>
  <c r="Q183" i="4"/>
  <c r="M51" i="6"/>
  <c r="B44" i="2"/>
  <c r="M33" i="3"/>
  <c r="E164" i="2" l="1"/>
  <c r="E119" i="2"/>
  <c r="E44" i="2"/>
  <c r="Q33" i="3"/>
  <c r="G119" i="2" l="1"/>
  <c r="Q64" i="6" l="1"/>
  <c r="U46" i="3"/>
  <c r="Q359" i="4"/>
  <c r="O359" i="4" s="1"/>
  <c r="Q355" i="4" l="1"/>
  <c r="O355" i="4" s="1"/>
  <c r="Q361" i="4"/>
  <c r="O361" i="4" s="1"/>
  <c r="Q360" i="4"/>
  <c r="O360" i="4" s="1"/>
  <c r="Q356" i="4"/>
  <c r="O356" i="4" s="1"/>
  <c r="Q358" i="4"/>
  <c r="O358" i="4" s="1"/>
  <c r="Q357" i="4" l="1"/>
  <c r="O357" i="4" s="1"/>
  <c r="Q362" i="4" l="1"/>
  <c r="O362" i="4" s="1"/>
  <c r="Q354" i="4"/>
  <c r="Q363" i="4" l="1"/>
  <c r="O354" i="4"/>
  <c r="O363" i="4" s="1"/>
  <c r="K64" i="6" l="1"/>
  <c r="K46" i="3"/>
  <c r="M64" i="6" l="1"/>
  <c r="B57" i="2"/>
  <c r="M46" i="3"/>
  <c r="E57" i="2" l="1"/>
  <c r="E132" i="2"/>
  <c r="Q46" i="3"/>
  <c r="E169" i="2"/>
  <c r="G132" i="2" l="1"/>
  <c r="Q24" i="6" l="1"/>
  <c r="Q19" i="6"/>
  <c r="Q18" i="6"/>
  <c r="Q17" i="6"/>
  <c r="Q23" i="6"/>
  <c r="Q22" i="6"/>
  <c r="Q25" i="6"/>
  <c r="Q21" i="6"/>
  <c r="Q20" i="6"/>
  <c r="U17" i="3"/>
  <c r="Q33" i="6"/>
  <c r="Q29" i="6"/>
  <c r="Q36" i="6"/>
  <c r="Q32" i="6"/>
  <c r="Q28" i="6"/>
  <c r="Q35" i="6"/>
  <c r="Q31" i="6"/>
  <c r="Q34" i="6"/>
  <c r="Q30" i="6"/>
  <c r="Q27" i="6"/>
  <c r="U18" i="3"/>
  <c r="I73" i="1" l="1"/>
  <c r="Q16" i="4" s="1"/>
  <c r="O16" i="4" s="1"/>
  <c r="I35" i="6"/>
  <c r="I31" i="6"/>
  <c r="I30" i="6"/>
  <c r="I34" i="6"/>
  <c r="I27" i="6"/>
  <c r="I29" i="6"/>
  <c r="I33" i="6"/>
  <c r="I32" i="6"/>
  <c r="I28" i="6"/>
  <c r="I36" i="6"/>
  <c r="I85" i="1"/>
  <c r="Q28" i="4" s="1"/>
  <c r="O28" i="4" s="1"/>
  <c r="I77" i="1"/>
  <c r="Q20" i="4" s="1"/>
  <c r="O20" i="4" s="1"/>
  <c r="I82" i="1"/>
  <c r="Q25" i="4" s="1"/>
  <c r="O25" i="4" s="1"/>
  <c r="I38" i="6" l="1"/>
  <c r="I84" i="6" s="1"/>
  <c r="I92" i="6" s="1"/>
  <c r="I75" i="1"/>
  <c r="Q18" i="4" s="1"/>
  <c r="O18" i="4" s="1"/>
  <c r="I102" i="1" l="1"/>
  <c r="Q40" i="4" s="1"/>
  <c r="O40" i="4" s="1"/>
  <c r="K30" i="6"/>
  <c r="M30" i="6" s="1"/>
  <c r="I100" i="1"/>
  <c r="Q38" i="4" s="1"/>
  <c r="O38" i="4" s="1"/>
  <c r="K28" i="6"/>
  <c r="M28" i="6" s="1"/>
  <c r="I106" i="1" l="1"/>
  <c r="Q44" i="4" s="1"/>
  <c r="O44" i="4" s="1"/>
  <c r="K34" i="6"/>
  <c r="M34" i="6" s="1"/>
  <c r="I103" i="1"/>
  <c r="Q41" i="4" s="1"/>
  <c r="O41" i="4" s="1"/>
  <c r="K31" i="6"/>
  <c r="M31" i="6" s="1"/>
  <c r="I108" i="1"/>
  <c r="Q45" i="4" s="1"/>
  <c r="O45" i="4" s="1"/>
  <c r="K35" i="6"/>
  <c r="M35" i="6" s="1"/>
  <c r="I109" i="1"/>
  <c r="Q46" i="4" s="1"/>
  <c r="O46" i="4" s="1"/>
  <c r="K36" i="6"/>
  <c r="M36" i="6" s="1"/>
  <c r="I104" i="1"/>
  <c r="Q42" i="4" s="1"/>
  <c r="O42" i="4" s="1"/>
  <c r="K32" i="6"/>
  <c r="M32" i="6" s="1"/>
  <c r="I105" i="1"/>
  <c r="Q43" i="4" s="1"/>
  <c r="O43" i="4" s="1"/>
  <c r="K33" i="6"/>
  <c r="M33" i="6" s="1"/>
  <c r="I101" i="1"/>
  <c r="Q39" i="4" s="1"/>
  <c r="O39" i="4" s="1"/>
  <c r="K29" i="6"/>
  <c r="M29" i="6" s="1"/>
  <c r="I99" i="1" l="1"/>
  <c r="Q37" i="4" s="1"/>
  <c r="K27" i="6"/>
  <c r="M27" i="6" s="1"/>
  <c r="O37" i="4" l="1"/>
  <c r="Q47" i="4"/>
  <c r="O47" i="4" s="1"/>
  <c r="K18" i="3"/>
  <c r="M18" i="3" l="1"/>
  <c r="B30" i="2"/>
  <c r="E104" i="2" l="1"/>
  <c r="E30" i="2"/>
  <c r="Q18" i="3"/>
  <c r="G104" i="2" l="1"/>
  <c r="I86" i="1" l="1"/>
  <c r="Q29" i="4" s="1"/>
  <c r="O29" i="4" s="1"/>
  <c r="K24" i="6"/>
  <c r="M24" i="6" l="1"/>
  <c r="I76" i="1" l="1"/>
  <c r="Q19" i="4" s="1"/>
  <c r="O19" i="4" s="1"/>
  <c r="K19" i="6"/>
  <c r="M19" i="6" s="1"/>
  <c r="K17" i="6"/>
  <c r="I81" i="1" l="1"/>
  <c r="Q24" i="4" s="1"/>
  <c r="O24" i="4" s="1"/>
  <c r="K22" i="6"/>
  <c r="M22" i="6" s="1"/>
  <c r="I74" i="1"/>
  <c r="Q17" i="4" s="1"/>
  <c r="O17" i="4" s="1"/>
  <c r="K18" i="6"/>
  <c r="M18" i="6" s="1"/>
  <c r="I71" i="1"/>
  <c r="M17" i="6"/>
  <c r="Q14" i="4" l="1"/>
  <c r="O14" i="4" s="1"/>
  <c r="I79" i="1" l="1"/>
  <c r="Q22" i="4" s="1"/>
  <c r="O22" i="4" s="1"/>
  <c r="K21" i="6"/>
  <c r="M21" i="6" l="1"/>
  <c r="I83" i="1" l="1"/>
  <c r="Q26" i="4" s="1"/>
  <c r="O26" i="4" s="1"/>
  <c r="K23" i="6"/>
  <c r="M23" i="6" s="1"/>
  <c r="K20" i="6" l="1"/>
  <c r="I78" i="1" l="1"/>
  <c r="M20" i="6"/>
  <c r="Q21" i="4" l="1"/>
  <c r="O21" i="4" s="1"/>
  <c r="K25" i="6" l="1"/>
  <c r="M25" i="6" s="1"/>
  <c r="I88" i="1" l="1"/>
  <c r="K89" i="1"/>
  <c r="K17" i="3"/>
  <c r="Q31" i="4" l="1"/>
  <c r="I89" i="1"/>
  <c r="B29" i="2"/>
  <c r="M17" i="3"/>
  <c r="O31" i="4" l="1"/>
  <c r="O32" i="4" s="1"/>
  <c r="Q32" i="4"/>
  <c r="E103" i="2"/>
  <c r="E29" i="2"/>
  <c r="G7" i="2"/>
  <c r="Q444" i="4" l="1"/>
  <c r="O444" i="4"/>
  <c r="K65" i="6" l="1"/>
  <c r="K47" i="3"/>
  <c r="I416" i="1"/>
  <c r="Q377" i="4" s="1"/>
  <c r="O377" i="4" s="1"/>
  <c r="I409" i="1"/>
  <c r="Q370" i="4" s="1"/>
  <c r="O370" i="4" s="1"/>
  <c r="I411" i="1"/>
  <c r="Q372" i="4" s="1"/>
  <c r="O372" i="4" s="1"/>
  <c r="I420" i="1"/>
  <c r="Q381" i="4" s="1"/>
  <c r="O381" i="4" s="1"/>
  <c r="I417" i="1"/>
  <c r="Q378" i="4" s="1"/>
  <c r="O378" i="4" s="1"/>
  <c r="I410" i="1"/>
  <c r="Q371" i="4" s="1"/>
  <c r="O371" i="4" s="1"/>
  <c r="I408" i="1"/>
  <c r="Q369" i="4" s="1"/>
  <c r="O369" i="4" s="1"/>
  <c r="I421" i="1"/>
  <c r="Q382" i="4" s="1"/>
  <c r="O382" i="4" s="1"/>
  <c r="I405" i="1"/>
  <c r="Q366" i="4" s="1"/>
  <c r="O366" i="4" s="1"/>
  <c r="I406" i="1"/>
  <c r="Q367" i="4" s="1"/>
  <c r="O367" i="4" s="1"/>
  <c r="I426" i="1"/>
  <c r="Q387" i="4" s="1"/>
  <c r="O387" i="4" s="1"/>
  <c r="I423" i="1"/>
  <c r="Q384" i="4" s="1"/>
  <c r="O384" i="4" s="1"/>
  <c r="I425" i="1"/>
  <c r="Q386" i="4" s="1"/>
  <c r="O386" i="4" s="1"/>
  <c r="I418" i="1"/>
  <c r="Q379" i="4" s="1"/>
  <c r="O379" i="4" s="1"/>
  <c r="I419" i="1"/>
  <c r="Q380" i="4" s="1"/>
  <c r="O380" i="4" s="1"/>
  <c r="I412" i="1"/>
  <c r="Q373" i="4" s="1"/>
  <c r="O373" i="4" s="1"/>
  <c r="I424" i="1"/>
  <c r="Q385" i="4" s="1"/>
  <c r="O385" i="4" s="1"/>
  <c r="I415" i="1"/>
  <c r="Q376" i="4" s="1"/>
  <c r="O376" i="4" s="1"/>
  <c r="I407" i="1"/>
  <c r="Q368" i="4" s="1"/>
  <c r="O368" i="4" s="1"/>
  <c r="I413" i="1"/>
  <c r="Q374" i="4" s="1"/>
  <c r="O374" i="4" s="1"/>
  <c r="I414" i="1"/>
  <c r="Q375" i="4" s="1"/>
  <c r="I422" i="1"/>
  <c r="Q383" i="4" s="1"/>
  <c r="O383" i="4" s="1"/>
  <c r="I404" i="1"/>
  <c r="Q365" i="4" s="1"/>
  <c r="E173" i="2" l="1"/>
  <c r="O375" i="4"/>
  <c r="C95" i="2"/>
  <c r="B58" i="2"/>
  <c r="M47" i="3"/>
  <c r="O365" i="4"/>
  <c r="Q388" i="4"/>
  <c r="M65" i="6"/>
  <c r="O388" i="4" l="1"/>
  <c r="Q47" i="3"/>
  <c r="E172" i="2"/>
  <c r="E58" i="2"/>
  <c r="E133" i="2"/>
  <c r="G133" i="2" l="1"/>
  <c r="Q69" i="6" l="1"/>
  <c r="U51" i="3"/>
  <c r="U19" i="3"/>
  <c r="Q37" i="6"/>
  <c r="K19" i="3" l="1"/>
  <c r="K37" i="6"/>
  <c r="Q34" i="4"/>
  <c r="I20" i="1"/>
  <c r="I12" i="5" s="1"/>
  <c r="Q35" i="4" l="1"/>
  <c r="Q445" i="4"/>
  <c r="K12" i="5"/>
  <c r="M37" i="6"/>
  <c r="M38" i="6" s="1"/>
  <c r="K38" i="6"/>
  <c r="O34" i="4"/>
  <c r="M19" i="3"/>
  <c r="K20" i="3"/>
  <c r="O445" i="4" l="1"/>
  <c r="O35" i="4"/>
  <c r="B31" i="2"/>
  <c r="Q19" i="3"/>
  <c r="E105" i="2"/>
  <c r="E31" i="2"/>
  <c r="M20" i="3"/>
  <c r="E32" i="2" l="1"/>
  <c r="D7" i="2"/>
  <c r="G105" i="2"/>
  <c r="I17" i="5" l="1"/>
  <c r="K69" i="6"/>
  <c r="K51" i="3"/>
  <c r="K17" i="5" l="1"/>
  <c r="M51" i="3"/>
  <c r="B62" i="2"/>
  <c r="M69" i="6"/>
  <c r="E190" i="2" l="1"/>
  <c r="D11" i="2"/>
  <c r="Q51" i="3"/>
  <c r="E137" i="2"/>
  <c r="E62" i="2"/>
  <c r="G137" i="2" l="1"/>
  <c r="U44" i="3" l="1"/>
  <c r="Q62" i="6"/>
  <c r="O62" i="6" l="1"/>
  <c r="S44" i="3"/>
  <c r="Q344" i="4" l="1"/>
  <c r="O344" i="4" s="1"/>
  <c r="K62" i="6" l="1"/>
  <c r="K44" i="3"/>
  <c r="Q346" i="4"/>
  <c r="O346" i="4" s="1"/>
  <c r="Q343" i="4"/>
  <c r="O343" i="4" s="1"/>
  <c r="Q345" i="4"/>
  <c r="O345" i="4" s="1"/>
  <c r="Q347" i="4"/>
  <c r="O347" i="4" s="1"/>
  <c r="Q342" i="4"/>
  <c r="O342" i="4" s="1"/>
  <c r="M62" i="6" l="1"/>
  <c r="B55" i="2"/>
  <c r="M44" i="3"/>
  <c r="Q348" i="4"/>
  <c r="O348" i="4"/>
  <c r="Q44" i="3" l="1"/>
  <c r="E184" i="2"/>
  <c r="E185" i="2" s="1"/>
  <c r="E55" i="2"/>
  <c r="E130" i="2"/>
  <c r="G130" i="2" l="1"/>
  <c r="U32" i="3" l="1"/>
  <c r="Q50" i="6"/>
  <c r="S32" i="3" l="1"/>
  <c r="O50" i="6"/>
  <c r="Q149" i="4" l="1"/>
  <c r="Q155" i="4"/>
  <c r="O155" i="4" s="1"/>
  <c r="Q159" i="4"/>
  <c r="O159" i="4" s="1"/>
  <c r="O149" i="4" l="1"/>
  <c r="Q154" i="4"/>
  <c r="O154" i="4" s="1"/>
  <c r="Q156" i="4"/>
  <c r="O156" i="4" s="1"/>
  <c r="Q162" i="4"/>
  <c r="O162" i="4" s="1"/>
  <c r="Q157" i="4"/>
  <c r="O157" i="4" s="1"/>
  <c r="Q160" i="4"/>
  <c r="O160" i="4" s="1"/>
  <c r="Q153" i="4"/>
  <c r="O153" i="4" s="1"/>
  <c r="Q164" i="4"/>
  <c r="O164" i="4" s="1"/>
  <c r="Q150" i="4"/>
  <c r="O150" i="4" s="1"/>
  <c r="Q158" i="4"/>
  <c r="O158" i="4" s="1"/>
  <c r="Q152" i="4"/>
  <c r="O152" i="4" s="1"/>
  <c r="Q161" i="4"/>
  <c r="O161" i="4" s="1"/>
  <c r="Q151" i="4"/>
  <c r="O151" i="4" s="1"/>
  <c r="Q163" i="4"/>
  <c r="O163" i="4" s="1"/>
  <c r="Q165" i="4" l="1"/>
  <c r="O165" i="4"/>
  <c r="O48" i="6" l="1"/>
  <c r="S30" i="3"/>
  <c r="O49" i="6"/>
  <c r="S31" i="3"/>
  <c r="S29" i="3"/>
  <c r="O47" i="6"/>
  <c r="S28" i="3"/>
  <c r="O46" i="6"/>
  <c r="U31" i="3" l="1"/>
  <c r="Q49" i="6"/>
  <c r="U28" i="3" l="1"/>
  <c r="Q46" i="6"/>
  <c r="U29" i="3" l="1"/>
  <c r="Q47" i="6"/>
  <c r="Q48" i="6"/>
  <c r="U30" i="3"/>
  <c r="I201" i="1"/>
  <c r="Q146" i="4" s="1"/>
  <c r="O146" i="4" s="1"/>
  <c r="I198" i="1"/>
  <c r="Q143" i="4" s="1"/>
  <c r="O143" i="4" s="1"/>
  <c r="I197" i="1"/>
  <c r="Q142" i="4" s="1"/>
  <c r="O142" i="4" s="1"/>
  <c r="I200" i="1"/>
  <c r="Q145" i="4" s="1"/>
  <c r="O145" i="4" s="1"/>
  <c r="I199" i="1"/>
  <c r="Q144" i="4" s="1"/>
  <c r="O144" i="4" s="1"/>
  <c r="I196" i="1"/>
  <c r="Q141" i="4" s="1"/>
  <c r="O141" i="4" s="1"/>
  <c r="I194" i="1" l="1"/>
  <c r="Q139" i="4" s="1"/>
  <c r="O139" i="4" s="1"/>
  <c r="I195" i="1"/>
  <c r="Q140" i="4" s="1"/>
  <c r="O140" i="4" s="1"/>
  <c r="I191" i="1"/>
  <c r="Q136" i="4" s="1"/>
  <c r="O136" i="4" s="1"/>
  <c r="I193" i="1"/>
  <c r="Q138" i="4" s="1"/>
  <c r="O138" i="4" s="1"/>
  <c r="I192" i="1"/>
  <c r="Q137" i="4" s="1"/>
  <c r="O137" i="4" s="1"/>
  <c r="I188" i="1" l="1"/>
  <c r="Q133" i="4" s="1"/>
  <c r="K30" i="3" l="1"/>
  <c r="K48" i="6"/>
  <c r="M48" i="6" s="1"/>
  <c r="O133" i="4"/>
  <c r="Q147" i="4"/>
  <c r="K29" i="3"/>
  <c r="K47" i="6"/>
  <c r="M47" i="6" s="1"/>
  <c r="O147" i="4" l="1"/>
  <c r="Q446" i="4"/>
  <c r="K49" i="6"/>
  <c r="M49" i="6" s="1"/>
  <c r="K31" i="3"/>
  <c r="B40" i="2"/>
  <c r="M29" i="3"/>
  <c r="M30" i="3"/>
  <c r="B41" i="2"/>
  <c r="E41" i="2" l="1"/>
  <c r="E116" i="2"/>
  <c r="Q30" i="3"/>
  <c r="Q29" i="3"/>
  <c r="E40" i="2"/>
  <c r="E168" i="2"/>
  <c r="E115" i="2"/>
  <c r="M31" i="3"/>
  <c r="B42" i="2"/>
  <c r="O446" i="4"/>
  <c r="G116" i="2" l="1"/>
  <c r="E42" i="2"/>
  <c r="E117" i="2"/>
  <c r="Q31" i="3"/>
  <c r="E167" i="2"/>
  <c r="G115" i="2"/>
  <c r="K28" i="3"/>
  <c r="I47" i="1"/>
  <c r="K46" i="6"/>
  <c r="I15" i="5" l="1"/>
  <c r="G117" i="2"/>
  <c r="B39" i="2"/>
  <c r="K48" i="3"/>
  <c r="M28" i="3"/>
  <c r="K66" i="6"/>
  <c r="M46" i="6"/>
  <c r="M66" i="6" s="1"/>
  <c r="B59" i="2" l="1"/>
  <c r="Q28" i="3"/>
  <c r="E114" i="2"/>
  <c r="E134" i="2" s="1"/>
  <c r="E158" i="2"/>
  <c r="E187" i="2" s="1"/>
  <c r="E39" i="2"/>
  <c r="M48" i="3"/>
  <c r="K15" i="5"/>
  <c r="D10" i="2" l="1"/>
  <c r="E59" i="2"/>
  <c r="G114" i="2"/>
  <c r="N55" i="1" l="1"/>
  <c r="N56" i="1"/>
  <c r="N60" i="1"/>
  <c r="N58" i="1"/>
  <c r="N59" i="1"/>
  <c r="Q78" i="6" l="1"/>
  <c r="U61" i="3"/>
  <c r="Q76" i="6"/>
  <c r="U59" i="3"/>
  <c r="Q74" i="6"/>
  <c r="U57" i="3"/>
  <c r="U60" i="3"/>
  <c r="Q77" i="6"/>
  <c r="U56" i="3"/>
  <c r="Q73" i="6"/>
  <c r="H458" i="1" l="1"/>
  <c r="I459" i="1" l="1"/>
  <c r="K459" i="1" s="1"/>
  <c r="O424" i="4" s="1"/>
  <c r="I460" i="1"/>
  <c r="K460" i="1" s="1"/>
  <c r="O425" i="4" s="1"/>
  <c r="Q425" i="4" s="1"/>
  <c r="I461" i="1"/>
  <c r="K461" i="1" s="1"/>
  <c r="O426" i="4" s="1"/>
  <c r="Q426" i="4" s="1"/>
  <c r="Q424" i="4" l="1"/>
  <c r="Q427" i="4" s="1"/>
  <c r="Q453" i="4" s="1"/>
  <c r="O427" i="4"/>
  <c r="O453" i="4" s="1"/>
  <c r="I60" i="1" l="1"/>
  <c r="K61" i="3" l="1"/>
  <c r="M61" i="3" s="1"/>
  <c r="K78" i="6"/>
  <c r="M78" i="6" s="1"/>
  <c r="I29" i="5"/>
  <c r="K29" i="5" s="1"/>
  <c r="E147" i="2" l="1"/>
  <c r="D17" i="2"/>
  <c r="Q61" i="3"/>
  <c r="G147" i="2" s="1"/>
  <c r="I456" i="1" l="1"/>
  <c r="K456" i="1" s="1"/>
  <c r="O420" i="4" s="1"/>
  <c r="Q420" i="4" s="1"/>
  <c r="I451" i="1"/>
  <c r="K451" i="1" s="1"/>
  <c r="O415" i="4" s="1"/>
  <c r="Q415" i="4" l="1"/>
  <c r="Q421" i="4" s="1"/>
  <c r="Q452" i="4" s="1"/>
  <c r="O421" i="4"/>
  <c r="O452" i="4" s="1"/>
  <c r="I59" i="1"/>
  <c r="I444" i="1"/>
  <c r="K444" i="1" s="1"/>
  <c r="O407" i="4" s="1"/>
  <c r="Q407" i="4" s="1"/>
  <c r="I55" i="1"/>
  <c r="K73" i="6" l="1"/>
  <c r="K56" i="3"/>
  <c r="I442" i="1"/>
  <c r="K442" i="1" s="1"/>
  <c r="O405" i="4" s="1"/>
  <c r="I58" i="1"/>
  <c r="I25" i="5" s="1"/>
  <c r="I56" i="1"/>
  <c r="K77" i="6"/>
  <c r="M77" i="6" s="1"/>
  <c r="K60" i="3"/>
  <c r="M60" i="3" s="1"/>
  <c r="Q60" i="3" l="1"/>
  <c r="G146" i="2" s="1"/>
  <c r="E146" i="2"/>
  <c r="M73" i="6"/>
  <c r="K74" i="6"/>
  <c r="M74" i="6" s="1"/>
  <c r="K57" i="3"/>
  <c r="M57" i="3" s="1"/>
  <c r="I27" i="5"/>
  <c r="K27" i="5" s="1"/>
  <c r="I62" i="1"/>
  <c r="I64" i="1" s="1"/>
  <c r="I66" i="1" s="1"/>
  <c r="F201" i="2" s="1"/>
  <c r="E201" i="2" s="1"/>
  <c r="K25" i="5"/>
  <c r="K59" i="3"/>
  <c r="K76" i="6"/>
  <c r="M76" i="6" s="1"/>
  <c r="M56" i="3"/>
  <c r="B65" i="2"/>
  <c r="K63" i="3"/>
  <c r="O409" i="4"/>
  <c r="Q405" i="4"/>
  <c r="Q409" i="4" s="1"/>
  <c r="B68" i="2" l="1"/>
  <c r="K65" i="3"/>
  <c r="M80" i="6"/>
  <c r="M59" i="3"/>
  <c r="B66" i="2"/>
  <c r="I31" i="5"/>
  <c r="E143" i="2"/>
  <c r="Q57" i="3"/>
  <c r="G143" i="2" s="1"/>
  <c r="E196" i="2"/>
  <c r="O451" i="4"/>
  <c r="O454" i="4" s="1"/>
  <c r="O441" i="4"/>
  <c r="K80" i="6"/>
  <c r="Q451" i="4"/>
  <c r="Q454" i="4" s="1"/>
  <c r="Q441" i="4"/>
  <c r="D15" i="2"/>
  <c r="E194" i="2"/>
  <c r="E142" i="2"/>
  <c r="K31" i="5"/>
  <c r="M88" i="6" l="1"/>
  <c r="M82" i="6"/>
  <c r="K67" i="3"/>
  <c r="B73" i="2" s="1"/>
  <c r="B71" i="2"/>
  <c r="K88" i="6"/>
  <c r="K82" i="6"/>
  <c r="D16" i="2"/>
  <c r="E195" i="2"/>
  <c r="E203" i="2" s="1"/>
  <c r="E145" i="2"/>
  <c r="E149" i="2" s="1"/>
  <c r="M63" i="3"/>
  <c r="M65" i="3" s="1"/>
  <c r="K84" i="6" l="1"/>
  <c r="K92" i="6" s="1"/>
  <c r="K90" i="6"/>
  <c r="M84" i="6"/>
  <c r="M92" i="6" s="1"/>
  <c r="M90" i="6"/>
  <c r="M67" i="3"/>
  <c r="D21" i="2" s="1"/>
  <c r="D19" i="2"/>
  <c r="E19" i="2" l="1"/>
  <c r="K17" i="1" l="1"/>
  <c r="K20" i="1" l="1"/>
  <c r="O17" i="3"/>
  <c r="O20" i="3" l="1"/>
  <c r="C29" i="2"/>
  <c r="Q17" i="3"/>
  <c r="Q20" i="3" l="1"/>
  <c r="G103" i="2"/>
  <c r="C31" i="2"/>
  <c r="K58" i="1"/>
  <c r="K42" i="1"/>
  <c r="K55" i="1"/>
  <c r="K61" i="1"/>
  <c r="O62" i="3" s="1"/>
  <c r="C65" i="2" l="1"/>
  <c r="O56" i="3"/>
  <c r="K62" i="1"/>
  <c r="C67" i="2"/>
  <c r="Q62" i="3"/>
  <c r="G148" i="2" s="1"/>
  <c r="K47" i="1"/>
  <c r="K64" i="1" s="1"/>
  <c r="K66" i="1" s="1"/>
  <c r="O43" i="3"/>
  <c r="C66" i="2"/>
  <c r="O59" i="3"/>
  <c r="Q59" i="3" s="1"/>
  <c r="G145" i="2" s="1"/>
  <c r="C54" i="2" l="1"/>
  <c r="Q43" i="3"/>
  <c r="O48" i="3"/>
  <c r="Q56" i="3"/>
  <c r="O63" i="3"/>
  <c r="C68" i="2" s="1"/>
  <c r="Q63" i="3" l="1"/>
  <c r="G142" i="2"/>
  <c r="G149" i="2" s="1"/>
  <c r="Q48" i="3"/>
  <c r="Q65" i="3" s="1"/>
  <c r="Q67" i="3" s="1"/>
  <c r="G129" i="2"/>
  <c r="G134" i="2" s="1"/>
  <c r="O65" i="3"/>
  <c r="C59" i="2"/>
  <c r="C71" i="2" l="1"/>
  <c r="O67" i="3"/>
</calcChain>
</file>

<file path=xl/comments1.xml><?xml version="1.0" encoding="utf-8"?>
<comments xmlns="http://schemas.openxmlformats.org/spreadsheetml/2006/main">
  <authors>
    <author>SCHWARML</author>
  </authors>
  <commentList>
    <comment ref="K71" authorId="0">
      <text>
        <r>
          <rPr>
            <b/>
            <sz val="8"/>
            <color indexed="81"/>
            <rFont val="Tahoma"/>
            <family val="2"/>
          </rPr>
          <t>SCHWARML:</t>
        </r>
        <r>
          <rPr>
            <sz val="8"/>
            <color indexed="81"/>
            <rFont val="Tahoma"/>
            <family val="2"/>
          </rPr>
          <t xml:space="preserve">
These are debits to the revenue credit.  (A postivie # here means less revenue. )</t>
        </r>
      </text>
    </comment>
    <comment ref="N218" authorId="0">
      <text>
        <r>
          <rPr>
            <b/>
            <sz val="8"/>
            <color indexed="81"/>
            <rFont val="Tahoma"/>
            <family val="2"/>
          </rPr>
          <t>SCHWARML:</t>
        </r>
        <r>
          <rPr>
            <sz val="8"/>
            <color indexed="81"/>
            <rFont val="Tahoma"/>
            <family val="2"/>
          </rPr>
          <t xml:space="preserve">
Was in Misc. for Base Year</t>
        </r>
      </text>
    </comment>
  </commentList>
</comments>
</file>

<file path=xl/sharedStrings.xml><?xml version="1.0" encoding="utf-8"?>
<sst xmlns="http://schemas.openxmlformats.org/spreadsheetml/2006/main" count="744" uniqueCount="369">
  <si>
    <t>Supporting</t>
  </si>
  <si>
    <t>Adjustments</t>
  </si>
  <si>
    <t>Line</t>
  </si>
  <si>
    <t>Exhibit</t>
  </si>
  <si>
    <t>Number</t>
  </si>
  <si>
    <t>Description</t>
  </si>
  <si>
    <t>Reference</t>
  </si>
  <si>
    <t>Present Rates</t>
  </si>
  <si>
    <t>Operating Revenues</t>
  </si>
  <si>
    <t>Operating Expense</t>
  </si>
  <si>
    <t>Operation and Maintenance:</t>
  </si>
  <si>
    <t>Purchased Water</t>
  </si>
  <si>
    <t>Chemicals</t>
  </si>
  <si>
    <t>Waste Disposal</t>
  </si>
  <si>
    <t>Support Services</t>
  </si>
  <si>
    <t>Group Insurance</t>
  </si>
  <si>
    <t>Regulatory Expense</t>
  </si>
  <si>
    <t>Insurance Other Than Group</t>
  </si>
  <si>
    <t>Rents</t>
  </si>
  <si>
    <t>Amortization</t>
  </si>
  <si>
    <t>Water Revenues</t>
  </si>
  <si>
    <t>Other Revenues</t>
  </si>
  <si>
    <t>Fuel &amp; Power</t>
  </si>
  <si>
    <t>Salaries and Wages</t>
  </si>
  <si>
    <t>Pension</t>
  </si>
  <si>
    <t>Other Benefits</t>
  </si>
  <si>
    <t>Contract Services</t>
  </si>
  <si>
    <t>Building Maintenance &amp; Services</t>
  </si>
  <si>
    <t>Telecommunications</t>
  </si>
  <si>
    <t>Postage, Printing, &amp; Stationary</t>
  </si>
  <si>
    <t>Other Supplies &amp; Services</t>
  </si>
  <si>
    <t>Advertising &amp; Marketing</t>
  </si>
  <si>
    <t>Employee Related Expense</t>
  </si>
  <si>
    <t>Miscellaneous Expense</t>
  </si>
  <si>
    <t>Transportation</t>
  </si>
  <si>
    <t>Uncollectible Accounts</t>
  </si>
  <si>
    <t>Other Customer Accounting</t>
  </si>
  <si>
    <t>Maintenance Supplies &amp; Services</t>
  </si>
  <si>
    <t>Base Period</t>
  </si>
  <si>
    <t>12 Months Ended</t>
  </si>
  <si>
    <t>Forecast Year</t>
  </si>
  <si>
    <t>at</t>
  </si>
  <si>
    <t>Proposed Rates</t>
  </si>
  <si>
    <t>for</t>
  </si>
  <si>
    <t>Adjustment</t>
  </si>
  <si>
    <t>for Forecast at</t>
  </si>
  <si>
    <t>Link In</t>
  </si>
  <si>
    <t>Other Operating Expenses</t>
  </si>
  <si>
    <t>Total Revenues (Sum Lines 2-3)</t>
  </si>
  <si>
    <t>Total Operation and Maintenance Expense (Sum of Lines 8-31):</t>
  </si>
  <si>
    <t>Total Other Operating Expense (Sum of Lines 36 - 39)</t>
  </si>
  <si>
    <t>Total Operating Expenses (Line 32 + Lines 40):</t>
  </si>
  <si>
    <t>Utility Operating Income (Line 4 - Line 42):</t>
  </si>
  <si>
    <t>Present Rate Utility Operating Income:</t>
  </si>
  <si>
    <t>Operating Revenue at Present Rates:</t>
  </si>
  <si>
    <t>Less: Deductions:</t>
  </si>
  <si>
    <t>Operating and Maintenance:</t>
  </si>
  <si>
    <t>Depreciation:</t>
  </si>
  <si>
    <t>State Income Taxes:</t>
  </si>
  <si>
    <t>Federal Income Taxes:</t>
  </si>
  <si>
    <t>Total Deductions:</t>
  </si>
  <si>
    <t>Pro Forma Present Rate Utility Operating Income:</t>
  </si>
  <si>
    <t>At Present Rates</t>
  </si>
  <si>
    <t>Schedule</t>
  </si>
  <si>
    <t>Exhibit Reference</t>
  </si>
  <si>
    <t>Depreciation</t>
  </si>
  <si>
    <t>Removal costs</t>
  </si>
  <si>
    <t>General taxes</t>
  </si>
  <si>
    <t>Total Operation and Maintenance Expense (Total of Lines 7-31):</t>
  </si>
  <si>
    <t>AFUDC</t>
  </si>
  <si>
    <t>Removal Costs:</t>
  </si>
  <si>
    <t>State Income Tax</t>
  </si>
  <si>
    <t>Federal Tax</t>
  </si>
  <si>
    <t>Total Operation and Maintenance Expense (Sum of Lines 9-32):</t>
  </si>
  <si>
    <t>Utility Operating Income (Line 5 - Line 44):</t>
  </si>
  <si>
    <t>Total Operating Revenues</t>
  </si>
  <si>
    <t>Link Out- Info Leaving this File</t>
  </si>
  <si>
    <t>Forecast Period</t>
  </si>
  <si>
    <t>Account</t>
  </si>
  <si>
    <t>SAP GL</t>
  </si>
  <si>
    <t>NARUC</t>
  </si>
  <si>
    <t>Total:</t>
  </si>
  <si>
    <t>Total</t>
  </si>
  <si>
    <t>Base Year</t>
  </si>
  <si>
    <t>Forecast Adjustment</t>
  </si>
  <si>
    <t>NS OT Cap Credits</t>
  </si>
  <si>
    <t>Forecast Amount</t>
  </si>
  <si>
    <t>Major</t>
  </si>
  <si>
    <t>Other Expenses</t>
  </si>
  <si>
    <t>Total Other Expense (Sum of Lines 36 -41)</t>
  </si>
  <si>
    <t>Total Expenses (Line 33 + Lines 42):</t>
  </si>
  <si>
    <t>Major NARUC</t>
  </si>
  <si>
    <t>Account Group</t>
  </si>
  <si>
    <t>Operating Expenses</t>
  </si>
  <si>
    <t xml:space="preserve">Supporting </t>
  </si>
  <si>
    <t>Schedule Information</t>
  </si>
  <si>
    <t>See D-2</t>
  </si>
  <si>
    <t>Depreciation Expense</t>
  </si>
  <si>
    <t>Amortization Expense</t>
  </si>
  <si>
    <t>Amortization of Utility Plant Acquisition Adjustments</t>
  </si>
  <si>
    <t>Taxes Other Than Income</t>
  </si>
  <si>
    <t>Income Taxes (Current, Utility Operating Income)</t>
  </si>
  <si>
    <t xml:space="preserve">Provision for Deferred Income Taxes </t>
  </si>
  <si>
    <t>Investment Tax Credits</t>
  </si>
  <si>
    <t>(Adjustment for Forecast Includes AFUDC, from Account Group 420, per Prior Orders re: inclusion of CWIP in Rate Base)</t>
  </si>
  <si>
    <t>Utility Operating Income</t>
  </si>
  <si>
    <t>Current State Income Tax</t>
  </si>
  <si>
    <t>Deferred State Income Tax</t>
  </si>
  <si>
    <t>Current Federal Income Tax</t>
  </si>
  <si>
    <t>Deferred Federal Income Tax</t>
  </si>
  <si>
    <t>INCOME STATEMENT BY ACCOUNT LINKIN (C-2)</t>
  </si>
  <si>
    <t>INCOME STATEMTN HIGH LEVEL LINK-IN (SCHEDULE C-1)</t>
  </si>
  <si>
    <t>General Taxes</t>
  </si>
  <si>
    <t>State Income Taxes</t>
  </si>
  <si>
    <t>Federal Income Taxes</t>
  </si>
  <si>
    <t>Investment Tax Credits:</t>
  </si>
  <si>
    <t>Check</t>
  </si>
  <si>
    <t>Operating Revenue Exclusive of AFUDC</t>
  </si>
  <si>
    <t>Amortization of UPAA</t>
  </si>
  <si>
    <t>Notes</t>
  </si>
  <si>
    <t>to Add</t>
  </si>
  <si>
    <t>Account to Add</t>
  </si>
  <si>
    <t>Descrip</t>
  </si>
  <si>
    <t>Base Year $</t>
  </si>
  <si>
    <t>Forecaste Yr $</t>
  </si>
  <si>
    <t>Allocated</t>
  </si>
  <si>
    <t xml:space="preserve">Regular Labor Cap Credit </t>
  </si>
  <si>
    <t xml:space="preserve">Forecast at </t>
  </si>
  <si>
    <t>Link Out for Rev Requirement</t>
  </si>
  <si>
    <t>Link Out for PSC Fee</t>
  </si>
  <si>
    <t>Link Out for Base File / Gannett</t>
  </si>
  <si>
    <t>Link Out for Income Tax</t>
  </si>
  <si>
    <t>Linkout for Reconciling Items - Income Tax</t>
  </si>
  <si>
    <t>Property Tax</t>
  </si>
  <si>
    <t>Payroll Taxes</t>
  </si>
  <si>
    <t xml:space="preserve">Reg Assessment Fees </t>
  </si>
  <si>
    <t>Allocation</t>
  </si>
  <si>
    <t>Ratio</t>
  </si>
  <si>
    <t>Adjustment $</t>
  </si>
  <si>
    <t>Allocated Forecast Total</t>
  </si>
  <si>
    <t>Allocated Adjustment Total</t>
  </si>
  <si>
    <t>Allocatd LTIP Gross</t>
  </si>
  <si>
    <t>`</t>
  </si>
  <si>
    <t>Allocated Adjustment</t>
  </si>
  <si>
    <t>at Present Rates</t>
  </si>
  <si>
    <t>Meals Non-Deductible</t>
  </si>
  <si>
    <t>Meals Deductible</t>
  </si>
  <si>
    <t>Book Depreciation Life</t>
  </si>
  <si>
    <t xml:space="preserve">Book Depreciation COR </t>
  </si>
  <si>
    <t>Book Depreciation COR CIAC Amort</t>
  </si>
  <si>
    <t>Book Depreciation Life CIAC Amort</t>
  </si>
  <si>
    <t>Deferred Maintenance</t>
  </si>
  <si>
    <t>Description of Adjustment</t>
  </si>
  <si>
    <t>Adjustment Explanations</t>
  </si>
  <si>
    <t>Adjust</t>
  </si>
  <si>
    <t>Logic</t>
  </si>
  <si>
    <t>Residential Sales</t>
  </si>
  <si>
    <t>Commercial Sales</t>
  </si>
  <si>
    <t>Industrial Sales</t>
  </si>
  <si>
    <t xml:space="preserve">Private Fire </t>
  </si>
  <si>
    <t>Public Fire</t>
  </si>
  <si>
    <t>Public Authority Sales</t>
  </si>
  <si>
    <t>Sale for Resale</t>
  </si>
  <si>
    <t>Miscellaneous Sales</t>
  </si>
  <si>
    <t>Other Water Revenues</t>
  </si>
  <si>
    <t>OthRev-Late Pymt Fee</t>
  </si>
  <si>
    <t>OthRev-Rent</t>
  </si>
  <si>
    <t>OthRev-Rent I/C</t>
  </si>
  <si>
    <t>OthRev-CFO</t>
  </si>
  <si>
    <t>OthRev-NSF Ck Chrg</t>
  </si>
  <si>
    <t>OthRev-Appl/InitFee</t>
  </si>
  <si>
    <t>OthRev-Usage Data</t>
  </si>
  <si>
    <t>OthRev-Reconnct Fee</t>
  </si>
  <si>
    <t>OthRev-Misc Svc</t>
  </si>
  <si>
    <t>OthRev WW-Misc Svc</t>
  </si>
  <si>
    <t>Workpaper</t>
  </si>
  <si>
    <t>Adjustment reflects savings from reduced headcount net of wage increases.  Reduced headcount is due to business realignment, meter reading efficiencies, and Northern Connection project (if approved).  Wage increases include negotiated wage increases for union employees under the current contract and annual merit increases for non-union employees.  Expense is net of capitalization and sewer utility charges.</t>
  </si>
  <si>
    <t xml:space="preserve">The Contract Services adjustment is based on the difference between the base period amounts from April 2012 through March 2013 and the  forecasted budget amounts for August 2013 through July 2014. The forecast budget includes contracts for lab testing, accounting, audit fees, legal, and other services such as snow removal, landscaping, and janitorial services. </t>
  </si>
  <si>
    <t>The Building Maintenance and Services adjustment is based on the difference between the base period amounts from April 2012 through March 2013 and the forecasted budget amounts for August 2013 through July 2014. The forecasted budget is based off of 2011 actuals that show historical decrease. Groundskeeping and security costs were also reclassified in the forecasted year.</t>
  </si>
  <si>
    <t>The Telecommunications adjustment is based on the difference between the base period amounts from April 2012 through March 2013 and the forecasted budget amounts for August 2013 through July 2014. The forecasted budget is based off of 2011 actuals with no increase.</t>
  </si>
  <si>
    <t>The Advertising and Marketing adjustment is based on the difference between the base period amounts from April 2012 through March 2013 and the forecasted budget amounts for August 2013 through July 2014. Adverstising and marketing expenses have been removed in the forecast year.</t>
  </si>
  <si>
    <t xml:space="preserve">The Employee Related Expense adjustment is based on the difference between the base period amounts from April 2012 through March 2013 and the forecasted budget amounts for August 2013 through July 2014. </t>
  </si>
  <si>
    <t>The Miscellaneous Expense adjustment is based on the difference between the base period amounts from April 2012 through March 2013 and the forecasted budget amounts for August 2013 through July 2014. The decrease is due to shared services Other O&amp;M Operation Expenses being reclassified.</t>
  </si>
  <si>
    <t>The Rents adjustment is based on the difference between the base period amounts from April 2012 through March 2013 and the forecasted budget amounts for August 2013 through July 2014. The forecast amount is based on contracts for equipment leases such as copiers and real estate agreements.</t>
  </si>
  <si>
    <t xml:space="preserve">The Transportation adjustment is based on the difference between the base period amounts from April 2012 and March 2013 and the forecasted budget amounts fro August 2013 through July 2014. The forecast uses the same fuel usage as 2012, but accoutns for increased fuel costs. </t>
  </si>
  <si>
    <t>Revenue Detail</t>
  </si>
  <si>
    <t>The Residential Sales adjustment is based on the change in billing determinants for billed water revenue and to eliminate the net change in unbilled accrued utiility revenues recorded during the base period.</t>
  </si>
  <si>
    <t>The Commercial Sales adjustment is based on the change in billing determinants for billed water revenue and to eliminate the net change in unbilled accrued utiility revenues recorded during the base period.</t>
  </si>
  <si>
    <t>The Industrial Sales adjustment is based on the change in billing determinants for billed water revenue and to eliminate the net change in unbilled accrued utiility revenues recorded during the base period.</t>
  </si>
  <si>
    <t>The Public Fire adjustment is based on the change in billing determinants for billed water revenue and to eliminate the net change in unbilled accrued utiility revenues recorded during the base period.</t>
  </si>
  <si>
    <t>The Private Fire adjustment is based on the change in billing determinants for billed water revenue and to eliminate the net change in unbilled accrued utiility revenues recorded during the base period.</t>
  </si>
  <si>
    <t>The Public Authority Sales adjustment is based on the change in billing determinants for billed water revenue and to eliminate the net change in unbilled accrued utiility revenues recorded during the base period.</t>
  </si>
  <si>
    <t>The Other Water Revenues adjustment is based on the change in billing determinants for billed water revenue.</t>
  </si>
  <si>
    <t xml:space="preserve">To adjust Other Revenue-Rent I/C for the forecast period. </t>
  </si>
  <si>
    <t xml:space="preserve">To adjust Other Revenue-CFO for the forecast period. </t>
  </si>
  <si>
    <t xml:space="preserve">To adjust Returned Check Charges for the forecast period. </t>
  </si>
  <si>
    <t xml:space="preserve">To adjust Application and Initiation Fees for the forecast period. </t>
  </si>
  <si>
    <t xml:space="preserve">To adjust Late Payment Fees for the forecast period. </t>
  </si>
  <si>
    <t xml:space="preserve">To adjust Usage Data for the forecast period. </t>
  </si>
  <si>
    <t xml:space="preserve">To adjust Reconnect Fees for the forecast period. </t>
  </si>
  <si>
    <t xml:space="preserve">To adjust Miscellaneous Service for the forecast period. </t>
  </si>
  <si>
    <t xml:space="preserve">To adjust Waster Water Miscellaneous Service for the forecast period. </t>
  </si>
  <si>
    <t>Amortization of Property Losses</t>
  </si>
  <si>
    <t>Allocate</t>
  </si>
  <si>
    <t>Grouping</t>
  </si>
  <si>
    <t>Financial Statement</t>
  </si>
  <si>
    <t>Breakdown by Major Account Group &amp; Individual Account</t>
  </si>
  <si>
    <t>406 &amp; 407</t>
  </si>
  <si>
    <t>Operating Income</t>
  </si>
  <si>
    <t>Operating Income = Account Groups 400+420-401-403-406-407-408-409-410-412</t>
  </si>
  <si>
    <t>Adjustment to Reflect AFUDC for the Forecast Year</t>
  </si>
  <si>
    <t>Supporting Schedule for Jurisdictional Operating Income Summary</t>
  </si>
  <si>
    <t>Adjustment to reflect forecasted life depreciation expense net of life CIAC credits.  Life depreciation adjustment is based on Utility Plant in Service balances, by account, for each month of the forecasted period multiplied by the monthly authorized depreciation rates.  Life CIAC credits are based on the CIAC balances, by account, for each month of the forecasted period multiplied by the monthly CIAC amortization rates.  Additional adjustments for non-depreciating utility plant and regulatory depreciation credits and debits are also reflected.</t>
  </si>
  <si>
    <t>Summary of Jurisdictional Adjustments to Operating Income by Major Account</t>
  </si>
  <si>
    <t>Supporting Schedule for Individual Adjustments to Operating Income</t>
  </si>
  <si>
    <t>Adjustment reflects costs for all group insurances net of employee contributions, at selected plan rates where available.  Costs reflect flat plan costs through September 2013, then 8% increase through July 2014, with matching increase for employee contributions beginning January 2014.  Expense is net of capitalization and sewer utility charges.</t>
  </si>
  <si>
    <t>Adjustment reflects costs forecasted through the budget process, including allowances for tuition assitance, training, drug screenings, health &amp; safety incentives, and biological exposure vaccinations.</t>
  </si>
  <si>
    <t>Adjustment reflects costs for BT-related maintenance and consulting for 2013, as well as for additional depreciaiton and interest related to BT and other investments.  Adjustment also reflects inflation of non-labor costs and merit &amp;/or contract increases to labor.</t>
  </si>
  <si>
    <t>Adjustment reflects current estimate for FAS 87 Pension accruals for the months August 2013 - July 2014.  Expense is net of capitalization and sewer utility charges</t>
  </si>
  <si>
    <t>Exhibit 37, Schedule C-2</t>
  </si>
  <si>
    <t>Exhibit 37, Schedule C-1</t>
  </si>
  <si>
    <t>Exhibit 37, Schedule D-1</t>
  </si>
  <si>
    <t>Exhibit 37, Schedule D-2</t>
  </si>
  <si>
    <t>Adjustement based on a 3 year uncollectible percent to billed revenue avg. times the forecasted test year billed revenues</t>
  </si>
  <si>
    <t>The Postage, Printing, &amp; Stationary adjustment is based on the difference between the base period amounts from April 2012 through March 2013 and the forecasted budget amounts for August 2013 through July 2014. The forecasted budget is based off of 2011 actuals with no increase.</t>
  </si>
  <si>
    <t>Exh 37 C-2</t>
  </si>
  <si>
    <t>Forecast</t>
  </si>
  <si>
    <t xml:space="preserve">Forecast </t>
  </si>
  <si>
    <t>Workpaper Location</t>
  </si>
  <si>
    <t>WP Excel</t>
  </si>
  <si>
    <t>Lcoation</t>
  </si>
  <si>
    <t>Excel Location</t>
  </si>
  <si>
    <t>No.</t>
  </si>
  <si>
    <t>400 (and 420)</t>
  </si>
  <si>
    <t>Supporting Schedule for Jurisdictional Factors</t>
  </si>
  <si>
    <t>Exh 37 C-3</t>
  </si>
  <si>
    <t>#</t>
  </si>
  <si>
    <t>Total Water , Other &amp; AFUDC Revenues (Sum Lines 3-23)</t>
  </si>
  <si>
    <t xml:space="preserve">Work </t>
  </si>
  <si>
    <t>Paper #</t>
  </si>
  <si>
    <t xml:space="preserve">The Office Supplies &amp; Services Expense adjustment is based on the difference between the base period amounts from April 2012 through March 2013 and the forecasted budget amounts for August 2013 through July 2014. </t>
  </si>
  <si>
    <t>Adjustment reflects changes to General Tax, including Property Tax, Payroll Tax, Regulatory Assessment Fees, and Other Taxes.  The Property Tax adjustment is based on the most recent property tax assessment and tax rates, multiplied by the forecasted amount of property.  The Payroll Tax adjustment is made according to current tax rates and employee wages for the forecast period.   Regulatory Assessment Fees are based on recent rates multiplied by forecasted revenues at present rates.  Other Taxes are based on current accounting.</t>
  </si>
  <si>
    <t>Adjustment to reflect forecasted amortization of Utility Plant Acquisition Adjustments.  Amortization is not currently allowed in rates, so adjustment eliminates the expense.</t>
  </si>
  <si>
    <t>Adjustment to reflect forecasted amortization expense.   Amortization of Regulatory Asset is not allowed, so this expense has been eliminated.  Remaining adjustment is to true-up amortization of AFUDC costs to reflect budgeted amount.</t>
  </si>
  <si>
    <t>The Insurance Other than Group adjustment is based on the forecasted amount.</t>
  </si>
  <si>
    <t>The Maintenance adjustment is based on the forecasted amount.</t>
  </si>
  <si>
    <t xml:space="preserve">Sum AFUDC </t>
  </si>
  <si>
    <t>Sum Amortization of UPAA</t>
  </si>
  <si>
    <t>Sum Current Income Taxes</t>
  </si>
  <si>
    <t>Sum Deferred Tax</t>
  </si>
  <si>
    <t>Operating Income Summary</t>
  </si>
  <si>
    <t>Sum Operating Revenues</t>
  </si>
  <si>
    <t>Sum Operating Expenses</t>
  </si>
  <si>
    <t>Sum Depreciation Expense</t>
  </si>
  <si>
    <t>Sum Amortization Expense</t>
  </si>
  <si>
    <t>Sum Taxes Other Than income</t>
  </si>
  <si>
    <t>Sum Investment Tax Credits</t>
  </si>
  <si>
    <t>NARUC Group</t>
  </si>
  <si>
    <t>Utility Operating Income (Line 24 - Line 69):</t>
  </si>
  <si>
    <t>Total O &amp; M Expense (Sum of Lines 28 through 51):</t>
  </si>
  <si>
    <t>Total Expenses (Line 52 + Lines 67):</t>
  </si>
  <si>
    <t>Total Other Expense (Sum of Lines 55  through 66)</t>
  </si>
  <si>
    <t>Ended</t>
  </si>
  <si>
    <t>Rates</t>
  </si>
  <si>
    <t>Total O&amp;M Expenses (Sum of Lines 9-32):</t>
  </si>
  <si>
    <t>O&amp;M:</t>
  </si>
  <si>
    <t>Group</t>
  </si>
  <si>
    <t>Acct.</t>
  </si>
  <si>
    <t>Base</t>
  </si>
  <si>
    <t>Period</t>
  </si>
  <si>
    <t>at Present</t>
  </si>
  <si>
    <t>for Forecast</t>
  </si>
  <si>
    <t>At Present</t>
  </si>
  <si>
    <t>Proposed</t>
  </si>
  <si>
    <t>Year at</t>
  </si>
  <si>
    <t>Exhibit 37, Schedule D-3</t>
  </si>
  <si>
    <t>The adjustment is based on the difference between the base period amounts from April 2012 and March 2013 and the forecasted budget amounts fro August 2013 through July 2014.  The forecast shows increased expenses for collection number agencies, customer education, and postage due to a forecasted increase in number of customers.</t>
  </si>
  <si>
    <t>Forecasted expenses were deducted from operating revenues to arrive at pre-tax income.  From this number statutory add backs in the form of permanent differences, and deductions in the form of temporary differences,were made to arrive at the taxable income.  These statutory adjustments are shown as reconciling items.</t>
  </si>
  <si>
    <t>Consistent with prior rate cases, the Company used SFAS 109 in recording deferred income taxes.  The sum of deferred taxes also includes amortization of deferred regulatory tax assets and liabilities.  Deferred income tax provision is shown in total and also recognizes the regulatory assets and liabilities that will be recovered in rates in future years, consistent with SFAS 109.</t>
  </si>
  <si>
    <t>Amortization of deferred investment tax credits (ITCs) includes amortization of the 3%, 4%, and 10% ITC amounts.</t>
  </si>
  <si>
    <t>Acct. Group</t>
  </si>
  <si>
    <t>Adjust for Forecast</t>
  </si>
  <si>
    <t>96 NARUC</t>
  </si>
  <si>
    <t>Forecast at Present Rates</t>
  </si>
  <si>
    <t>Forecast Year at Present</t>
  </si>
  <si>
    <t>Jurisdictional Operating Income Summary for the Base and Forecasted Periods</t>
  </si>
  <si>
    <t>Breakdown by Major Account Group</t>
  </si>
  <si>
    <t>Forecast Year at</t>
  </si>
  <si>
    <t>Jurisdictional Factors are not applicable to Kentucky American Water Company in this proceeding.</t>
  </si>
  <si>
    <r>
      <t xml:space="preserve">Data: </t>
    </r>
    <r>
      <rPr>
        <u/>
        <sz val="11"/>
        <color indexed="8"/>
        <rFont val="Calibri"/>
        <family val="2"/>
        <scheme val="minor"/>
      </rPr>
      <t xml:space="preserve">X </t>
    </r>
    <r>
      <rPr>
        <sz val="11"/>
        <color indexed="8"/>
        <rFont val="Calibri"/>
        <family val="2"/>
        <scheme val="minor"/>
      </rPr>
      <t xml:space="preserve">Base Period  </t>
    </r>
    <r>
      <rPr>
        <u/>
        <sz val="11"/>
        <color indexed="8"/>
        <rFont val="Calibri"/>
        <family val="2"/>
        <scheme val="minor"/>
      </rPr>
      <t xml:space="preserve">X </t>
    </r>
    <r>
      <rPr>
        <sz val="11"/>
        <color indexed="8"/>
        <rFont val="Calibri"/>
        <family val="2"/>
        <scheme val="minor"/>
      </rPr>
      <t>Forecast Period</t>
    </r>
  </si>
  <si>
    <t xml:space="preserve">Allocated OT Labor Gross Forecast </t>
  </si>
  <si>
    <t>Acct Description</t>
  </si>
  <si>
    <t>Water revenues</t>
  </si>
  <si>
    <t>P02-P09 Total</t>
  </si>
  <si>
    <t>Allocated Forecast</t>
  </si>
  <si>
    <t xml:space="preserve">Requesting $0 in case.  </t>
  </si>
  <si>
    <t>Office Supplies &amp; Services</t>
  </si>
  <si>
    <t>Linkout for Working Capital</t>
  </si>
  <si>
    <t>Support Services (Service Co)</t>
  </si>
  <si>
    <t>OPEB</t>
  </si>
  <si>
    <t>Amortization (Def Maint)</t>
  </si>
  <si>
    <t>Other Operating Expense:</t>
  </si>
  <si>
    <t>Total Other Operating Expense:</t>
  </si>
  <si>
    <t>Total Operation and Maintenance Expense</t>
  </si>
  <si>
    <t>Depreciation &amp; Amortization</t>
  </si>
  <si>
    <t>Property Taxes</t>
  </si>
  <si>
    <t>Utility Tax</t>
  </si>
  <si>
    <t>Income Taxes - Current - SIT</t>
  </si>
  <si>
    <t>Deferred Income Taxes</t>
  </si>
  <si>
    <t>Interest Expense - Long Term Debt</t>
  </si>
  <si>
    <t>Interest Expense - Short Term Debt</t>
  </si>
  <si>
    <t>Preferred Dividends</t>
  </si>
  <si>
    <t>Net Income</t>
  </si>
  <si>
    <t>Net Operating Funds</t>
  </si>
  <si>
    <t>Income Taxes - Current - FIT</t>
  </si>
  <si>
    <t>Amortization of Debt Expense</t>
  </si>
  <si>
    <t>Company Title:</t>
  </si>
  <si>
    <t>Company:</t>
  </si>
  <si>
    <t>PSC Case Number:</t>
  </si>
  <si>
    <t>Base Year:</t>
  </si>
  <si>
    <t>Forecasted Test Year:</t>
  </si>
  <si>
    <t>True-up Date</t>
  </si>
  <si>
    <t>Line #</t>
  </si>
  <si>
    <t>Line Description</t>
  </si>
  <si>
    <t>Account Description</t>
  </si>
  <si>
    <t>Amount</t>
  </si>
  <si>
    <t>Adjustments for Present Rates</t>
  </si>
  <si>
    <t>Forecast Year at Present Rates</t>
  </si>
  <si>
    <t>Adjustments for Proposed Rates</t>
  </si>
  <si>
    <t>Forecast Year at Proposed Rates</t>
  </si>
  <si>
    <t>Sales of Water</t>
  </si>
  <si>
    <t xml:space="preserve">  Residential</t>
  </si>
  <si>
    <t xml:space="preserve">  Commercial</t>
  </si>
  <si>
    <t xml:space="preserve">  Industrial</t>
  </si>
  <si>
    <t xml:space="preserve">  Other Public Authorities</t>
  </si>
  <si>
    <t xml:space="preserve">  Sale for Resale</t>
  </si>
  <si>
    <t xml:space="preserve">  Private Fire</t>
  </si>
  <si>
    <t xml:space="preserve">  Public Fire</t>
  </si>
  <si>
    <t xml:space="preserve">  Miscellaneous</t>
  </si>
  <si>
    <t xml:space="preserve">  Other Water Revenue</t>
  </si>
  <si>
    <t>Total Sales of Water</t>
  </si>
  <si>
    <t>Other Operating Revenues</t>
  </si>
  <si>
    <t>Other Water Revenue</t>
  </si>
  <si>
    <t>Late Payment Fee</t>
  </si>
  <si>
    <t>Rent</t>
  </si>
  <si>
    <t>Rent I/C</t>
  </si>
  <si>
    <t>Collect for Others</t>
  </si>
  <si>
    <t>NSF Check Charge</t>
  </si>
  <si>
    <t>Application/Initiation Fee</t>
  </si>
  <si>
    <t>Usage Data</t>
  </si>
  <si>
    <t>Reconnect Fee</t>
  </si>
  <si>
    <t>Miscellaneous Service</t>
  </si>
  <si>
    <t>WW-Miscellaneous Service</t>
  </si>
  <si>
    <t>Total Other Operating Revenues</t>
  </si>
  <si>
    <t xml:space="preserve">Chemical adjustments are based on forecasted amounts, plus the following adjustments. The Owenton Plant was forecasted to shut down in August 2013. The plan has been revised so that the plant will remain open through December 2013. The result is 4 months of additional Fuel and Power expense. </t>
  </si>
  <si>
    <t xml:space="preserve">Fuel and Power adjustments are based on forecasted amounts, plus the following adjustments, The forecast for energy from KU was based on KU's current rate case increase of 10%. The amount the KU filed in their rate case is 6.5% resulting in an adjustment of 3.5%. The Owenton Plant was forecasted to shut down in August 2013. The plan has been revised so that the plant will remain open through December 2013. The result is 4 months of additional Fuel and Power expense. Northern Booster Station additional pumping process was not included in forecast for January through July 2014 (7 months). </t>
  </si>
  <si>
    <t>Our purchased water amounts are expected to decrease in 2013-2014 as a result of our Northern Pipeline Connection. We will be no longer purchase water from Georgetown Municipal as a result of this project. We also experienced higher than expected purchased water in 2012 as a result of a hot dry spring and summer.</t>
  </si>
  <si>
    <t>The Regulatory Expense adjustment is based on the forecasted amount, plus the following adjustment. The 2010 Rate Case Amortization is in the forecast through 11/2013, however, the amortization schedule ends 9/30/2013 which results in an adjustment for two months of the amortization.</t>
  </si>
  <si>
    <t>The Waste Disposal adjustment is based on the forecasted amount, plus the following adjustment. The Owenton Plant was forecasted to shut down in August 2013. The plan has been revised so that the plant will remain open through December 2013. The result is 4 months of additional Waste Disposa expense.</t>
  </si>
  <si>
    <t>Depreciation - Net of CIAC Amort</t>
  </si>
  <si>
    <t>C.1 check</t>
  </si>
  <si>
    <t>The Miscellaneous Sales adjustment is based on the change in billing determinants for billed water revenue and to eliminate the net change in unbilled accrued utility revenues recorded during the base period.</t>
  </si>
  <si>
    <t xml:space="preserve">To adjust Other Revenue-Rent for the forecast period. </t>
  </si>
  <si>
    <t>The Sale for Resale adjustment is based on the change in billing determinants for billed water revenue and to eliminate the net change in unbilled accrued utiility revenues recorded during the base period.</t>
  </si>
  <si>
    <t>Ended 8/31/2017</t>
  </si>
  <si>
    <t>12 Months Ended 4/30/2016</t>
  </si>
  <si>
    <t>Rates, 12 Mo Ended 8/31/2017</t>
  </si>
  <si>
    <t>12 Mo Ended 8/31/2017</t>
  </si>
  <si>
    <r>
      <t xml:space="preserve">Version: __ Original _Updated </t>
    </r>
    <r>
      <rPr>
        <u/>
        <sz val="11"/>
        <rFont val="Calibri"/>
        <family val="2"/>
        <scheme val="minor"/>
      </rPr>
      <t xml:space="preserve">X </t>
    </r>
    <r>
      <rPr>
        <sz val="11"/>
        <rFont val="Calibri"/>
        <family val="2"/>
        <scheme val="minor"/>
      </rPr>
      <t>Revised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</si>
</sst>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quot;$&quot;* #,##0_);_(&quot;$&quot;* \(#,##0\);_(&quot;$&quot;* &quot;-&quot;??_);_(@_)"/>
    <numFmt numFmtId="166" formatCode="_(* #,##0_);_(* \(#,##0\);_(* &quot;-&quot;??_);_(@_)"/>
    <numFmt numFmtId="167" formatCode="#,##0.0000"/>
    <numFmt numFmtId="168" formatCode="0.000%"/>
    <numFmt numFmtId="169" formatCode="0.0000%"/>
  </numFmts>
  <fonts count="24" x14ac:knownFonts="1">
    <font>
      <sz val="11"/>
      <color theme="1"/>
      <name val="Calibri"/>
      <family val="2"/>
      <scheme val="minor"/>
    </font>
    <font>
      <sz val="11"/>
      <color theme="1"/>
      <name val="Calibri"/>
      <family val="2"/>
      <scheme val="minor"/>
    </font>
    <font>
      <sz val="10"/>
      <name val="Calibri"/>
      <family val="2"/>
      <scheme val="minor"/>
    </font>
    <font>
      <sz val="12"/>
      <color indexed="8"/>
      <name val="Arial"/>
      <family val="2"/>
    </font>
    <font>
      <b/>
      <sz val="10"/>
      <color indexed="8"/>
      <name val="Calibri"/>
      <family val="2"/>
      <scheme val="minor"/>
    </font>
    <font>
      <b/>
      <sz val="10"/>
      <name val="Calibri"/>
      <family val="2"/>
      <scheme val="minor"/>
    </font>
    <font>
      <b/>
      <sz val="11"/>
      <color theme="1"/>
      <name val="Calibri"/>
      <family val="2"/>
      <scheme val="minor"/>
    </font>
    <font>
      <sz val="10"/>
      <name val="Arial"/>
      <family val="2"/>
    </font>
    <font>
      <i/>
      <sz val="11"/>
      <color theme="1"/>
      <name val="Calibri"/>
      <family val="2"/>
      <scheme val="minor"/>
    </font>
    <font>
      <sz val="8"/>
      <color indexed="81"/>
      <name val="Tahoma"/>
      <family val="2"/>
    </font>
    <font>
      <b/>
      <sz val="8"/>
      <color indexed="81"/>
      <name val="Tahoma"/>
      <family val="2"/>
    </font>
    <font>
      <sz val="11"/>
      <color rgb="FFFF0000"/>
      <name val="Calibri"/>
      <family val="2"/>
      <scheme val="minor"/>
    </font>
    <font>
      <b/>
      <sz val="11"/>
      <color theme="0"/>
      <name val="Calibri"/>
      <family val="2"/>
      <scheme val="minor"/>
    </font>
    <font>
      <b/>
      <sz val="10"/>
      <color theme="0"/>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u/>
      <sz val="11"/>
      <color indexed="8"/>
      <name val="Calibri"/>
      <family val="2"/>
      <scheme val="minor"/>
    </font>
    <font>
      <u/>
      <sz val="11"/>
      <name val="Calibri"/>
      <family val="2"/>
      <scheme val="minor"/>
    </font>
    <font>
      <b/>
      <u/>
      <sz val="11"/>
      <color indexed="8"/>
      <name val="Calibri"/>
      <family val="2"/>
      <scheme val="minor"/>
    </font>
    <font>
      <sz val="11"/>
      <color indexed="12"/>
      <name val="Calibri"/>
      <family val="2"/>
      <scheme val="minor"/>
    </font>
    <font>
      <b/>
      <u/>
      <sz val="11"/>
      <name val="Calibri"/>
      <family val="2"/>
      <scheme val="minor"/>
    </font>
    <font>
      <sz val="1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92D050"/>
        <bgColor indexed="64"/>
      </patternFill>
    </fill>
  </fills>
  <borders count="21">
    <border>
      <left/>
      <right/>
      <top/>
      <bottom/>
      <diagonal/>
    </border>
    <border>
      <left/>
      <right/>
      <top/>
      <bottom style="thin">
        <color indexed="64"/>
      </bottom>
      <diagonal/>
    </border>
    <border>
      <left/>
      <right/>
      <top/>
      <bottom style="double">
        <color indexed="64"/>
      </bottom>
      <diagonal/>
    </border>
    <border>
      <left/>
      <right/>
      <top style="thin">
        <color indexed="8"/>
      </top>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3" fontId="3" fillId="0" borderId="0"/>
    <xf numFmtId="0" fontId="7" fillId="0" borderId="0"/>
    <xf numFmtId="0" fontId="7" fillId="0" borderId="0"/>
    <xf numFmtId="0" fontId="7" fillId="0" borderId="0"/>
    <xf numFmtId="9" fontId="1" fillId="0" borderId="0" applyFont="0" applyFill="0" applyBorder="0" applyAlignment="0" applyProtection="0"/>
    <xf numFmtId="0" fontId="7" fillId="0" borderId="0"/>
  </cellStyleXfs>
  <cellXfs count="509">
    <xf numFmtId="0" fontId="0" fillId="0" borderId="0" xfId="0"/>
    <xf numFmtId="42" fontId="6" fillId="0" borderId="0" xfId="0" applyNumberFormat="1" applyFont="1"/>
    <xf numFmtId="0" fontId="6" fillId="0" borderId="0" xfId="0" applyFont="1"/>
    <xf numFmtId="0" fontId="6" fillId="0" borderId="1" xfId="0" applyFont="1" applyBorder="1" applyAlignment="1">
      <alignment horizontal="center"/>
    </xf>
    <xf numFmtId="3" fontId="2" fillId="0" borderId="0" xfId="0" applyNumberFormat="1" applyFont="1" applyAlignment="1">
      <alignment horizontal="right"/>
    </xf>
    <xf numFmtId="0" fontId="8" fillId="0" borderId="0" xfId="0" applyFont="1" applyAlignment="1">
      <alignment horizontal="left" wrapText="1"/>
    </xf>
    <xf numFmtId="165" fontId="0" fillId="0" borderId="0" xfId="2" applyNumberFormat="1" applyFont="1"/>
    <xf numFmtId="165" fontId="0" fillId="2" borderId="0" xfId="2" applyNumberFormat="1" applyFont="1" applyFill="1"/>
    <xf numFmtId="0" fontId="6" fillId="0" borderId="0" xfId="0" applyFont="1" applyBorder="1" applyAlignment="1">
      <alignment horizontal="center"/>
    </xf>
    <xf numFmtId="42" fontId="11" fillId="0" borderId="0" xfId="0" applyNumberFormat="1" applyFont="1"/>
    <xf numFmtId="0" fontId="11" fillId="0" borderId="1" xfId="0" applyFont="1" applyBorder="1" applyAlignment="1">
      <alignment horizontal="center"/>
    </xf>
    <xf numFmtId="0" fontId="6" fillId="0" borderId="0" xfId="0" applyFont="1" applyAlignment="1">
      <alignment horizontal="center"/>
    </xf>
    <xf numFmtId="0" fontId="6" fillId="5" borderId="0" xfId="0" applyFont="1" applyFill="1"/>
    <xf numFmtId="9" fontId="0" fillId="0" borderId="0" xfId="7" applyFont="1"/>
    <xf numFmtId="3" fontId="2" fillId="0" borderId="0" xfId="0" applyNumberFormat="1" applyFont="1" applyAlignment="1">
      <alignment vertical="top"/>
    </xf>
    <xf numFmtId="3" fontId="5" fillId="0" borderId="0" xfId="0" applyNumberFormat="1" applyFont="1" applyAlignment="1">
      <alignment vertical="top"/>
    </xf>
    <xf numFmtId="3" fontId="2" fillId="0" borderId="0" xfId="0" applyNumberFormat="1" applyFont="1" applyAlignment="1">
      <alignment horizontal="center" vertical="top"/>
    </xf>
    <xf numFmtId="0" fontId="6" fillId="0" borderId="0" xfId="0" applyFont="1" applyAlignment="1">
      <alignment vertical="top"/>
    </xf>
    <xf numFmtId="3" fontId="2" fillId="0" borderId="0" xfId="0" applyNumberFormat="1" applyFont="1" applyAlignment="1">
      <alignment vertical="top" wrapText="1"/>
    </xf>
    <xf numFmtId="0" fontId="6" fillId="0" borderId="0" xfId="0" applyFont="1" applyFill="1" applyAlignment="1">
      <alignment horizontal="left"/>
    </xf>
    <xf numFmtId="0" fontId="6" fillId="0" borderId="1" xfId="0" applyFont="1" applyBorder="1" applyAlignment="1">
      <alignment vertical="top"/>
    </xf>
    <xf numFmtId="0" fontId="0" fillId="0" borderId="1" xfId="0" applyFont="1" applyBorder="1" applyAlignment="1">
      <alignment vertical="top"/>
    </xf>
    <xf numFmtId="0" fontId="0" fillId="0" borderId="1" xfId="0" applyFont="1" applyBorder="1" applyAlignment="1">
      <alignment horizontal="center" vertical="top"/>
    </xf>
    <xf numFmtId="0" fontId="0" fillId="0" borderId="1" xfId="0" applyFont="1" applyFill="1" applyBorder="1" applyAlignment="1">
      <alignment vertical="top"/>
    </xf>
    <xf numFmtId="0" fontId="0" fillId="0" borderId="0" xfId="0" applyFont="1" applyFill="1" applyAlignment="1">
      <alignment horizontal="right"/>
    </xf>
    <xf numFmtId="3" fontId="13" fillId="0" borderId="0" xfId="0" applyNumberFormat="1" applyFont="1" applyAlignment="1">
      <alignment horizontal="right"/>
    </xf>
    <xf numFmtId="0" fontId="12" fillId="0" borderId="0" xfId="0" applyFont="1" applyFill="1" applyAlignment="1">
      <alignment horizontal="right"/>
    </xf>
    <xf numFmtId="0" fontId="0" fillId="0" borderId="1" xfId="0" applyFont="1" applyBorder="1" applyAlignment="1">
      <alignment horizontal="left" vertical="top" wrapText="1"/>
    </xf>
    <xf numFmtId="3" fontId="14" fillId="0" borderId="0" xfId="0" applyNumberFormat="1" applyFont="1" applyAlignment="1">
      <alignment horizontal="left"/>
    </xf>
    <xf numFmtId="3" fontId="15" fillId="0" borderId="0" xfId="0" applyNumberFormat="1" applyFont="1" applyAlignment="1"/>
    <xf numFmtId="3" fontId="14" fillId="0" borderId="0" xfId="0" applyNumberFormat="1" applyFont="1" applyAlignment="1"/>
    <xf numFmtId="3" fontId="15" fillId="0" borderId="0" xfId="0" applyNumberFormat="1" applyFont="1" applyFill="1" applyAlignment="1"/>
    <xf numFmtId="3" fontId="16" fillId="0" borderId="0" xfId="3" applyFont="1" applyFill="1" applyAlignment="1">
      <alignment horizontal="right"/>
    </xf>
    <xf numFmtId="3" fontId="15" fillId="0" borderId="0" xfId="0" applyNumberFormat="1" applyFont="1" applyBorder="1" applyAlignment="1"/>
    <xf numFmtId="3" fontId="15" fillId="0" borderId="0" xfId="0" applyNumberFormat="1" applyFont="1" applyBorder="1" applyAlignment="1">
      <alignment horizontal="center"/>
    </xf>
    <xf numFmtId="3" fontId="12" fillId="0" borderId="0" xfId="3" applyFont="1" applyFill="1" applyAlignment="1">
      <alignment horizontal="right"/>
    </xf>
    <xf numFmtId="3" fontId="16" fillId="0" borderId="0" xfId="3" applyFont="1" applyAlignment="1">
      <alignment horizontal="center"/>
    </xf>
    <xf numFmtId="3" fontId="17" fillId="0" borderId="0" xfId="3" applyFont="1" applyAlignment="1"/>
    <xf numFmtId="3" fontId="16" fillId="0" borderId="0" xfId="3" applyFont="1" applyAlignment="1"/>
    <xf numFmtId="3" fontId="17" fillId="0" borderId="0" xfId="3" applyFont="1" applyFill="1" applyAlignment="1">
      <alignment horizontal="right"/>
    </xf>
    <xf numFmtId="3" fontId="16" fillId="0" borderId="0" xfId="3" applyFont="1" applyBorder="1" applyAlignment="1">
      <alignment horizontal="center" wrapText="1"/>
    </xf>
    <xf numFmtId="3" fontId="16" fillId="0" borderId="0" xfId="3" applyFont="1" applyBorder="1" applyAlignment="1"/>
    <xf numFmtId="3" fontId="14" fillId="0" borderId="0" xfId="0" applyNumberFormat="1" applyFont="1" applyAlignment="1">
      <alignment horizontal="center"/>
    </xf>
    <xf numFmtId="3" fontId="16" fillId="0" borderId="0" xfId="3" applyFont="1" applyBorder="1" applyAlignment="1">
      <alignment horizontal="center"/>
    </xf>
    <xf numFmtId="3" fontId="14" fillId="0" borderId="0" xfId="0" applyNumberFormat="1" applyFont="1" applyBorder="1" applyAlignment="1"/>
    <xf numFmtId="3" fontId="14" fillId="0" borderId="0" xfId="0" applyNumberFormat="1" applyFont="1" applyBorder="1" applyAlignment="1">
      <alignment horizontal="center"/>
    </xf>
    <xf numFmtId="3" fontId="16" fillId="0" borderId="1" xfId="3" applyFont="1" applyBorder="1" applyAlignment="1">
      <alignment horizontal="center"/>
    </xf>
    <xf numFmtId="14" fontId="16" fillId="0" borderId="1" xfId="3" applyNumberFormat="1" applyFont="1" applyBorder="1" applyAlignment="1">
      <alignment horizontal="center"/>
    </xf>
    <xf numFmtId="164" fontId="16" fillId="0" borderId="1" xfId="3" applyNumberFormat="1" applyFont="1" applyBorder="1" applyAlignment="1">
      <alignment horizontal="center"/>
    </xf>
    <xf numFmtId="3" fontId="14" fillId="0" borderId="1" xfId="0" applyNumberFormat="1" applyFont="1" applyBorder="1" applyAlignment="1">
      <alignment horizontal="center"/>
    </xf>
    <xf numFmtId="3" fontId="18" fillId="0" borderId="0" xfId="3" applyFont="1" applyAlignment="1">
      <alignment horizontal="center"/>
    </xf>
    <xf numFmtId="3" fontId="20" fillId="0" borderId="0" xfId="3" applyFont="1" applyAlignment="1">
      <alignment horizontal="center"/>
    </xf>
    <xf numFmtId="3" fontId="18" fillId="0" borderId="0" xfId="3" applyFont="1" applyAlignment="1"/>
    <xf numFmtId="3" fontId="17" fillId="0" borderId="0" xfId="3" applyFont="1" applyAlignment="1">
      <alignment horizontal="center"/>
    </xf>
    <xf numFmtId="3" fontId="20" fillId="0" borderId="0" xfId="3" applyFont="1" applyAlignment="1"/>
    <xf numFmtId="165" fontId="15" fillId="0" borderId="0" xfId="2" applyNumberFormat="1" applyFont="1" applyBorder="1" applyAlignment="1" applyProtection="1">
      <protection locked="0"/>
    </xf>
    <xf numFmtId="165" fontId="15" fillId="0" borderId="0" xfId="2" applyNumberFormat="1" applyFont="1" applyBorder="1" applyAlignment="1"/>
    <xf numFmtId="165" fontId="14" fillId="0" borderId="0" xfId="2" applyNumberFormat="1" applyFont="1" applyBorder="1" applyAlignment="1" applyProtection="1">
      <protection locked="0"/>
    </xf>
    <xf numFmtId="10" fontId="17" fillId="0" borderId="0" xfId="3" applyNumberFormat="1" applyFont="1" applyBorder="1" applyAlignment="1"/>
    <xf numFmtId="3" fontId="17" fillId="0" borderId="0" xfId="3" applyFont="1" applyBorder="1" applyAlignment="1">
      <alignment horizontal="center"/>
    </xf>
    <xf numFmtId="3" fontId="17" fillId="0" borderId="0" xfId="3" applyFont="1" applyBorder="1" applyAlignment="1"/>
    <xf numFmtId="166" fontId="17" fillId="0" borderId="0" xfId="1" applyNumberFormat="1" applyFont="1" applyBorder="1" applyAlignment="1"/>
    <xf numFmtId="3" fontId="17" fillId="0" borderId="0" xfId="3" applyFont="1" applyFill="1" applyAlignment="1">
      <alignment horizontal="left" indent="1"/>
    </xf>
    <xf numFmtId="3" fontId="17" fillId="0" borderId="0" xfId="3" applyFont="1" applyFill="1" applyAlignment="1">
      <alignment horizontal="center"/>
    </xf>
    <xf numFmtId="5" fontId="15" fillId="0" borderId="0" xfId="2" applyNumberFormat="1" applyFont="1" applyFill="1" applyBorder="1" applyAlignment="1" applyProtection="1">
      <protection locked="0"/>
    </xf>
    <xf numFmtId="5" fontId="15" fillId="0" borderId="0" xfId="2" applyNumberFormat="1" applyFont="1" applyFill="1" applyAlignment="1"/>
    <xf numFmtId="5" fontId="15" fillId="0" borderId="0" xfId="2" applyNumberFormat="1" applyFont="1" applyAlignment="1"/>
    <xf numFmtId="5" fontId="15" fillId="0" borderId="0" xfId="2" applyNumberFormat="1" applyFont="1" applyBorder="1" applyAlignment="1" applyProtection="1">
      <protection locked="0"/>
    </xf>
    <xf numFmtId="3" fontId="17" fillId="0" borderId="0" xfId="3" applyFont="1" applyBorder="1" applyAlignment="1">
      <alignment horizontal="left"/>
    </xf>
    <xf numFmtId="37" fontId="17" fillId="0" borderId="0" xfId="2" applyNumberFormat="1" applyFont="1" applyFill="1" applyBorder="1" applyAlignment="1"/>
    <xf numFmtId="37" fontId="15" fillId="0" borderId="0" xfId="2" applyNumberFormat="1" applyFont="1" applyFill="1" applyBorder="1" applyAlignment="1"/>
    <xf numFmtId="37" fontId="16" fillId="0" borderId="0" xfId="2" applyNumberFormat="1" applyFont="1" applyFill="1" applyBorder="1" applyAlignment="1"/>
    <xf numFmtId="37" fontId="15" fillId="0" borderId="0" xfId="2" applyNumberFormat="1" applyFont="1" applyBorder="1" applyAlignment="1"/>
    <xf numFmtId="3" fontId="17" fillId="0" borderId="1" xfId="3" applyFont="1" applyBorder="1" applyAlignment="1">
      <alignment horizontal="left" indent="1"/>
    </xf>
    <xf numFmtId="37" fontId="17" fillId="0" borderId="1" xfId="2" applyNumberFormat="1" applyFont="1" applyFill="1" applyBorder="1" applyAlignment="1"/>
    <xf numFmtId="37" fontId="15" fillId="0" borderId="0" xfId="2" applyNumberFormat="1" applyFont="1" applyAlignment="1"/>
    <xf numFmtId="3" fontId="16" fillId="0" borderId="0" xfId="3" applyFont="1" applyAlignment="1">
      <alignment horizontal="left"/>
    </xf>
    <xf numFmtId="5" fontId="15" fillId="0" borderId="2" xfId="2" applyNumberFormat="1" applyFont="1" applyBorder="1" applyAlignment="1" applyProtection="1">
      <protection locked="0"/>
    </xf>
    <xf numFmtId="37" fontId="17" fillId="0" borderId="3" xfId="3" applyNumberFormat="1" applyFont="1" applyBorder="1" applyAlignment="1"/>
    <xf numFmtId="37" fontId="15" fillId="0" borderId="0" xfId="0" applyNumberFormat="1" applyFont="1" applyAlignment="1"/>
    <xf numFmtId="3" fontId="15" fillId="0" borderId="0" xfId="0" applyNumberFormat="1" applyFont="1" applyBorder="1" applyAlignment="1">
      <alignment horizontal="left"/>
    </xf>
    <xf numFmtId="37" fontId="17" fillId="0" borderId="0" xfId="3" applyNumberFormat="1" applyFont="1" applyFill="1" applyAlignment="1"/>
    <xf numFmtId="37" fontId="17" fillId="0" borderId="0" xfId="3" applyNumberFormat="1" applyFont="1" applyAlignment="1">
      <alignment horizontal="center"/>
    </xf>
    <xf numFmtId="37" fontId="17" fillId="0" borderId="0" xfId="3" applyNumberFormat="1" applyFont="1" applyAlignment="1"/>
    <xf numFmtId="37" fontId="17" fillId="0" borderId="0" xfId="3" applyNumberFormat="1" applyFont="1" applyFill="1" applyBorder="1" applyAlignment="1"/>
    <xf numFmtId="37" fontId="17" fillId="0" borderId="0" xfId="3" applyNumberFormat="1" applyFont="1" applyBorder="1" applyAlignment="1">
      <alignment horizontal="center"/>
    </xf>
    <xf numFmtId="37" fontId="17" fillId="0" borderId="0" xfId="3" applyNumberFormat="1" applyFont="1" applyBorder="1" applyAlignment="1"/>
    <xf numFmtId="3" fontId="17" fillId="0" borderId="0" xfId="3" applyFont="1" applyAlignment="1">
      <alignment horizontal="left" indent="1"/>
    </xf>
    <xf numFmtId="5" fontId="17" fillId="0" borderId="0" xfId="2" applyNumberFormat="1" applyFont="1" applyFill="1" applyBorder="1" applyAlignment="1"/>
    <xf numFmtId="5" fontId="17" fillId="0" borderId="0" xfId="2" applyNumberFormat="1" applyFont="1" applyBorder="1" applyAlignment="1">
      <alignment horizontal="center"/>
    </xf>
    <xf numFmtId="5" fontId="17" fillId="0" borderId="0" xfId="2" applyNumberFormat="1" applyFont="1" applyBorder="1" applyAlignment="1"/>
    <xf numFmtId="37" fontId="17" fillId="0" borderId="0" xfId="2" applyNumberFormat="1" applyFont="1" applyBorder="1" applyAlignment="1">
      <alignment horizontal="center"/>
    </xf>
    <xf numFmtId="3" fontId="17" fillId="0" borderId="0" xfId="3" applyFont="1" applyFill="1" applyBorder="1" applyAlignment="1"/>
    <xf numFmtId="167" fontId="17" fillId="0" borderId="0" xfId="3" applyNumberFormat="1" applyFont="1" applyBorder="1" applyAlignment="1"/>
    <xf numFmtId="3" fontId="17" fillId="0" borderId="1" xfId="3" applyFont="1" applyFill="1" applyBorder="1" applyAlignment="1">
      <alignment horizontal="left" indent="1"/>
    </xf>
    <xf numFmtId="37" fontId="16" fillId="0" borderId="1" xfId="2" applyNumberFormat="1" applyFont="1" applyFill="1" applyBorder="1" applyAlignment="1"/>
    <xf numFmtId="5" fontId="15" fillId="0" borderId="1" xfId="2" applyNumberFormat="1" applyFont="1" applyBorder="1" applyAlignment="1" applyProtection="1">
      <protection locked="0"/>
    </xf>
    <xf numFmtId="37" fontId="15" fillId="0" borderId="0" xfId="2" applyNumberFormat="1" applyFont="1" applyAlignment="1" applyProtection="1">
      <protection locked="0"/>
    </xf>
    <xf numFmtId="37" fontId="21" fillId="0" borderId="0" xfId="2" applyNumberFormat="1" applyFont="1" applyAlignment="1" applyProtection="1">
      <protection locked="0"/>
    </xf>
    <xf numFmtId="37" fontId="17" fillId="0" borderId="0" xfId="2" applyNumberFormat="1" applyFont="1" applyAlignment="1"/>
    <xf numFmtId="5" fontId="15" fillId="0" borderId="0" xfId="2" applyNumberFormat="1" applyFont="1" applyBorder="1" applyAlignment="1"/>
    <xf numFmtId="3" fontId="16" fillId="0" borderId="0" xfId="3" applyFont="1" applyFill="1" applyAlignment="1">
      <alignment horizontal="center"/>
    </xf>
    <xf numFmtId="3" fontId="18" fillId="0" borderId="0" xfId="3" applyFont="1" applyFill="1" applyAlignment="1">
      <alignment horizontal="left" indent="1"/>
    </xf>
    <xf numFmtId="3" fontId="15" fillId="0" borderId="0" xfId="0" applyNumberFormat="1" applyFont="1" applyFill="1" applyBorder="1" applyAlignment="1"/>
    <xf numFmtId="3" fontId="17" fillId="0" borderId="0" xfId="3" applyFont="1" applyFill="1" applyAlignment="1">
      <alignment horizontal="left" indent="3"/>
    </xf>
    <xf numFmtId="10" fontId="15" fillId="0" borderId="0" xfId="7" applyNumberFormat="1" applyFont="1" applyFill="1" applyBorder="1" applyAlignment="1" applyProtection="1">
      <protection locked="0"/>
    </xf>
    <xf numFmtId="37" fontId="17" fillId="0" borderId="0" xfId="3" applyNumberFormat="1" applyFont="1" applyBorder="1" applyAlignment="1" applyProtection="1">
      <protection locked="0"/>
    </xf>
    <xf numFmtId="37" fontId="21" fillId="0" borderId="0" xfId="3" applyNumberFormat="1" applyFont="1" applyBorder="1" applyAlignment="1" applyProtection="1">
      <protection locked="0"/>
    </xf>
    <xf numFmtId="37" fontId="15" fillId="0" borderId="0" xfId="3" applyNumberFormat="1" applyFont="1" applyFill="1" applyBorder="1" applyAlignment="1" applyProtection="1">
      <protection locked="0"/>
    </xf>
    <xf numFmtId="5" fontId="15" fillId="0" borderId="5" xfId="2" applyNumberFormat="1" applyFont="1" applyBorder="1" applyAlignment="1" applyProtection="1">
      <protection locked="0"/>
    </xf>
    <xf numFmtId="5" fontId="15" fillId="0" borderId="4" xfId="2" applyNumberFormat="1" applyFont="1" applyBorder="1" applyAlignment="1"/>
    <xf numFmtId="0" fontId="0" fillId="0" borderId="0" xfId="0" applyFont="1"/>
    <xf numFmtId="0" fontId="0" fillId="0" borderId="0" xfId="0" applyFont="1" applyFill="1" applyBorder="1"/>
    <xf numFmtId="0" fontId="0" fillId="2" borderId="0" xfId="0" applyFont="1" applyFill="1"/>
    <xf numFmtId="0" fontId="0" fillId="5" borderId="0" xfId="0" applyFont="1" applyFill="1"/>
    <xf numFmtId="0" fontId="0" fillId="0" borderId="1" xfId="0" applyFont="1" applyBorder="1"/>
    <xf numFmtId="166" fontId="0" fillId="0" borderId="0" xfId="0" applyNumberFormat="1" applyFont="1"/>
    <xf numFmtId="0" fontId="0" fillId="0" borderId="0" xfId="0" applyFont="1" applyFill="1"/>
    <xf numFmtId="166" fontId="0" fillId="0" borderId="0" xfId="0" applyNumberFormat="1" applyFont="1" applyBorder="1"/>
    <xf numFmtId="0" fontId="0" fillId="0" borderId="0" xfId="0" applyNumberFormat="1" applyFont="1" applyFill="1"/>
    <xf numFmtId="14" fontId="0" fillId="0" borderId="0" xfId="0" applyNumberFormat="1" applyFont="1" applyFill="1"/>
    <xf numFmtId="44" fontId="0" fillId="0" borderId="0" xfId="0" applyNumberFormat="1" applyFont="1"/>
    <xf numFmtId="0" fontId="0" fillId="5" borderId="0" xfId="0" applyFont="1" applyFill="1" applyAlignment="1">
      <alignment horizontal="center"/>
    </xf>
    <xf numFmtId="0" fontId="0" fillId="0" borderId="0" xfId="0" applyFont="1" applyAlignment="1">
      <alignment horizontal="center"/>
    </xf>
    <xf numFmtId="37" fontId="0" fillId="0" borderId="0" xfId="0" applyNumberFormat="1" applyFont="1" applyAlignment="1">
      <alignment horizontal="right"/>
    </xf>
    <xf numFmtId="37" fontId="0" fillId="0" borderId="0" xfId="0" applyNumberFormat="1" applyFont="1" applyFill="1" applyAlignment="1">
      <alignment horizontal="right"/>
    </xf>
    <xf numFmtId="0" fontId="0" fillId="2" borderId="0" xfId="0" applyFont="1" applyFill="1" applyAlignment="1">
      <alignment horizontal="center"/>
    </xf>
    <xf numFmtId="0" fontId="0" fillId="0" borderId="0" xfId="0" applyFont="1" applyAlignment="1">
      <alignment horizontal="right"/>
    </xf>
    <xf numFmtId="165" fontId="0" fillId="0" borderId="0" xfId="0" applyNumberFormat="1" applyFont="1"/>
    <xf numFmtId="165" fontId="0" fillId="2" borderId="0" xfId="0" applyNumberFormat="1" applyFont="1" applyFill="1" applyAlignment="1">
      <alignment horizontal="right"/>
    </xf>
    <xf numFmtId="0" fontId="0" fillId="2" borderId="0" xfId="0" applyFont="1" applyFill="1" applyAlignment="1">
      <alignment horizontal="right"/>
    </xf>
    <xf numFmtId="0" fontId="0" fillId="0" borderId="0" xfId="0" applyFont="1" applyBorder="1"/>
    <xf numFmtId="0" fontId="0" fillId="2" borderId="0" xfId="0" applyFont="1" applyFill="1" applyBorder="1"/>
    <xf numFmtId="9" fontId="0" fillId="2" borderId="0" xfId="0" applyNumberFormat="1" applyFont="1" applyFill="1" applyBorder="1"/>
    <xf numFmtId="3" fontId="16" fillId="0" borderId="0" xfId="3" applyFont="1" applyFill="1" applyBorder="1" applyAlignment="1">
      <alignment horizontal="center"/>
    </xf>
    <xf numFmtId="3" fontId="16" fillId="0" borderId="0" xfId="3" applyFont="1" applyFill="1" applyBorder="1" applyAlignment="1"/>
    <xf numFmtId="3" fontId="14" fillId="5" borderId="0" xfId="0" applyNumberFormat="1" applyFont="1" applyFill="1" applyAlignment="1"/>
    <xf numFmtId="3" fontId="18" fillId="0" borderId="0" xfId="3" applyFont="1" applyFill="1" applyBorder="1" applyAlignment="1">
      <alignment horizontal="center"/>
    </xf>
    <xf numFmtId="165" fontId="15" fillId="0" borderId="0" xfId="2" applyNumberFormat="1" applyFont="1" applyFill="1" applyBorder="1" applyAlignment="1" applyProtection="1">
      <protection locked="0"/>
    </xf>
    <xf numFmtId="166" fontId="15" fillId="0" borderId="0" xfId="2" applyNumberFormat="1" applyFont="1" applyBorder="1" applyAlignment="1" applyProtection="1">
      <protection locked="0"/>
    </xf>
    <xf numFmtId="166" fontId="15" fillId="0" borderId="0" xfId="2" applyNumberFormat="1" applyFont="1" applyFill="1" applyBorder="1" applyAlignment="1" applyProtection="1">
      <protection locked="0"/>
    </xf>
    <xf numFmtId="166" fontId="15" fillId="0" borderId="0" xfId="1" applyNumberFormat="1" applyFont="1" applyBorder="1" applyAlignment="1" applyProtection="1">
      <protection locked="0"/>
    </xf>
    <xf numFmtId="166" fontId="17" fillId="0" borderId="0" xfId="2" applyNumberFormat="1" applyFont="1" applyFill="1" applyBorder="1" applyAlignment="1"/>
    <xf numFmtId="166" fontId="15" fillId="0" borderId="1" xfId="2" applyNumberFormat="1" applyFont="1" applyBorder="1" applyAlignment="1" applyProtection="1">
      <protection locked="0"/>
    </xf>
    <xf numFmtId="166" fontId="17" fillId="0" borderId="0" xfId="3" applyNumberFormat="1" applyFont="1" applyBorder="1" applyAlignment="1"/>
    <xf numFmtId="166" fontId="17" fillId="0" borderId="0" xfId="3" applyNumberFormat="1" applyFont="1" applyFill="1" applyAlignment="1"/>
    <xf numFmtId="166" fontId="17" fillId="0" borderId="0" xfId="3" applyNumberFormat="1" applyFont="1" applyAlignment="1"/>
    <xf numFmtId="166" fontId="17" fillId="0" borderId="0" xfId="3" applyNumberFormat="1" applyFont="1" applyFill="1" applyBorder="1" applyAlignment="1"/>
    <xf numFmtId="166" fontId="17" fillId="0" borderId="0" xfId="2" applyNumberFormat="1" applyFont="1" applyBorder="1" applyAlignment="1"/>
    <xf numFmtId="166" fontId="17" fillId="0" borderId="1" xfId="2" applyNumberFormat="1" applyFont="1" applyBorder="1" applyAlignment="1"/>
    <xf numFmtId="166" fontId="15" fillId="0" borderId="5" xfId="2" applyNumberFormat="1" applyFont="1" applyBorder="1" applyAlignment="1" applyProtection="1">
      <protection locked="0"/>
    </xf>
    <xf numFmtId="166" fontId="15" fillId="0" borderId="0" xfId="2" applyNumberFormat="1" applyFont="1" applyAlignment="1" applyProtection="1">
      <protection locked="0"/>
    </xf>
    <xf numFmtId="166" fontId="21" fillId="0" borderId="0" xfId="2" applyNumberFormat="1" applyFont="1" applyAlignment="1" applyProtection="1">
      <protection locked="0"/>
    </xf>
    <xf numFmtId="166" fontId="21" fillId="0" borderId="0" xfId="2" applyNumberFormat="1" applyFont="1" applyFill="1" applyBorder="1" applyAlignment="1" applyProtection="1">
      <protection locked="0"/>
    </xf>
    <xf numFmtId="166" fontId="17" fillId="0" borderId="0" xfId="2" applyNumberFormat="1" applyFont="1" applyAlignment="1"/>
    <xf numFmtId="166" fontId="17" fillId="0" borderId="0" xfId="1" applyNumberFormat="1" applyFont="1" applyFill="1" applyBorder="1" applyAlignment="1"/>
    <xf numFmtId="166" fontId="17" fillId="0" borderId="0" xfId="3" applyNumberFormat="1" applyFont="1" applyFill="1" applyBorder="1" applyAlignment="1" applyProtection="1">
      <protection locked="0"/>
    </xf>
    <xf numFmtId="166" fontId="21" fillId="0" borderId="0" xfId="3" applyNumberFormat="1" applyFont="1" applyBorder="1" applyAlignment="1" applyProtection="1">
      <protection locked="0"/>
    </xf>
    <xf numFmtId="166" fontId="21" fillId="0" borderId="0" xfId="3" applyNumberFormat="1" applyFont="1" applyFill="1" applyBorder="1" applyAlignment="1" applyProtection="1">
      <protection locked="0"/>
    </xf>
    <xf numFmtId="3" fontId="17" fillId="0" borderId="0" xfId="3" applyFont="1" applyAlignment="1">
      <alignment horizontal="left"/>
    </xf>
    <xf numFmtId="37" fontId="21" fillId="0" borderId="0" xfId="3" applyNumberFormat="1" applyFont="1" applyFill="1" applyBorder="1" applyAlignment="1" applyProtection="1">
      <protection locked="0"/>
    </xf>
    <xf numFmtId="3" fontId="16" fillId="5" borderId="0" xfId="3" applyFont="1" applyFill="1" applyAlignment="1">
      <alignment horizontal="left"/>
    </xf>
    <xf numFmtId="3" fontId="16" fillId="5" borderId="0" xfId="3" applyFont="1" applyFill="1" applyAlignment="1">
      <alignment horizontal="center"/>
    </xf>
    <xf numFmtId="37" fontId="21" fillId="5" borderId="0" xfId="3" applyNumberFormat="1" applyFont="1" applyFill="1" applyBorder="1" applyAlignment="1" applyProtection="1">
      <protection locked="0"/>
    </xf>
    <xf numFmtId="37" fontId="14" fillId="0" borderId="0" xfId="3" applyNumberFormat="1" applyFont="1" applyBorder="1" applyAlignment="1" applyProtection="1">
      <alignment horizontal="center"/>
      <protection locked="0"/>
    </xf>
    <xf numFmtId="37" fontId="14" fillId="0" borderId="7" xfId="3" applyNumberFormat="1" applyFont="1" applyFill="1" applyBorder="1" applyAlignment="1" applyProtection="1">
      <alignment horizontal="center"/>
      <protection locked="0"/>
    </xf>
    <xf numFmtId="37" fontId="14" fillId="0" borderId="4" xfId="3" applyNumberFormat="1" applyFont="1" applyBorder="1" applyAlignment="1" applyProtection="1">
      <alignment horizontal="center"/>
      <protection locked="0"/>
    </xf>
    <xf numFmtId="37" fontId="14" fillId="0" borderId="8" xfId="3" applyNumberFormat="1" applyFont="1" applyBorder="1" applyAlignment="1" applyProtection="1">
      <alignment horizontal="center"/>
      <protection locked="0"/>
    </xf>
    <xf numFmtId="37" fontId="14" fillId="0" borderId="11" xfId="3" applyNumberFormat="1" applyFont="1" applyFill="1" applyBorder="1" applyAlignment="1" applyProtection="1">
      <alignment horizontal="center"/>
      <protection locked="0"/>
    </xf>
    <xf numFmtId="3" fontId="16" fillId="0" borderId="1" xfId="3" applyFont="1" applyBorder="1" applyAlignment="1">
      <alignment horizontal="left"/>
    </xf>
    <xf numFmtId="37" fontId="14" fillId="0" borderId="9" xfId="3" applyNumberFormat="1" applyFont="1" applyFill="1" applyBorder="1" applyAlignment="1" applyProtection="1">
      <alignment horizontal="center"/>
      <protection locked="0"/>
    </xf>
    <xf numFmtId="3" fontId="16" fillId="0" borderId="10" xfId="3" applyFont="1" applyBorder="1" applyAlignment="1">
      <alignment horizontal="center"/>
    </xf>
    <xf numFmtId="3" fontId="16" fillId="0" borderId="12" xfId="3" applyFont="1" applyFill="1" applyBorder="1" applyAlignment="1">
      <alignment horizontal="center"/>
    </xf>
    <xf numFmtId="37" fontId="17" fillId="0" borderId="0" xfId="2" applyNumberFormat="1" applyFont="1" applyAlignment="1">
      <alignment horizontal="right"/>
    </xf>
    <xf numFmtId="37" fontId="17" fillId="0" borderId="0" xfId="3" applyNumberFormat="1" applyFont="1" applyBorder="1" applyAlignment="1">
      <alignment horizontal="right"/>
    </xf>
    <xf numFmtId="37" fontId="15" fillId="0" borderId="0" xfId="0" applyNumberFormat="1" applyFont="1" applyAlignment="1">
      <alignment horizontal="right"/>
    </xf>
    <xf numFmtId="37" fontId="15" fillId="0" borderId="0" xfId="0" applyNumberFormat="1" applyFont="1" applyFill="1" applyAlignment="1">
      <alignment horizontal="right"/>
    </xf>
    <xf numFmtId="3" fontId="15" fillId="2" borderId="0" xfId="0" applyNumberFormat="1" applyFont="1" applyFill="1" applyAlignment="1">
      <alignment horizontal="center"/>
    </xf>
    <xf numFmtId="9" fontId="15" fillId="2" borderId="0" xfId="7" applyFont="1" applyFill="1" applyAlignment="1">
      <alignment horizontal="center"/>
    </xf>
    <xf numFmtId="3" fontId="15" fillId="0" borderId="0" xfId="0" applyNumberFormat="1" applyFont="1" applyAlignment="1">
      <alignment horizontal="right"/>
    </xf>
    <xf numFmtId="168" fontId="15" fillId="0" borderId="0" xfId="7" applyNumberFormat="1" applyFont="1" applyAlignment="1">
      <alignment horizontal="right"/>
    </xf>
    <xf numFmtId="9" fontId="15" fillId="0" borderId="0" xfId="7" applyFont="1" applyFill="1" applyAlignment="1">
      <alignment horizontal="right"/>
    </xf>
    <xf numFmtId="3" fontId="15" fillId="0" borderId="0" xfId="0" applyNumberFormat="1" applyFont="1" applyFill="1" applyAlignment="1">
      <alignment horizontal="right"/>
    </xf>
    <xf numFmtId="3" fontId="15" fillId="2" borderId="0" xfId="0" applyNumberFormat="1" applyFont="1" applyFill="1" applyAlignment="1"/>
    <xf numFmtId="9" fontId="15" fillId="0" borderId="0" xfId="7" applyFont="1" applyAlignment="1">
      <alignment horizontal="right"/>
    </xf>
    <xf numFmtId="3" fontId="15" fillId="2" borderId="0" xfId="0" applyNumberFormat="1" applyFont="1" applyFill="1" applyAlignment="1">
      <alignment horizontal="left"/>
    </xf>
    <xf numFmtId="3" fontId="15" fillId="2" borderId="0" xfId="0" applyNumberFormat="1" applyFont="1" applyFill="1" applyAlignment="1">
      <alignment horizontal="right"/>
    </xf>
    <xf numFmtId="0" fontId="0" fillId="0" borderId="0" xfId="0" applyFont="1" applyFill="1" applyAlignment="1">
      <alignment horizontal="center"/>
    </xf>
    <xf numFmtId="0" fontId="15" fillId="0" borderId="0" xfId="0" applyFont="1" applyFill="1" applyBorder="1" applyAlignment="1"/>
    <xf numFmtId="0" fontId="15" fillId="0" borderId="0" xfId="0" applyFont="1" applyAlignment="1"/>
    <xf numFmtId="165" fontId="15" fillId="0" borderId="0" xfId="2" applyNumberFormat="1" applyFont="1" applyAlignment="1"/>
    <xf numFmtId="0" fontId="15" fillId="0" borderId="0" xfId="0" applyFont="1" applyBorder="1" applyAlignment="1">
      <alignment horizontal="left" indent="1"/>
    </xf>
    <xf numFmtId="0" fontId="15" fillId="0" borderId="0" xfId="8" applyFont="1" applyFill="1"/>
    <xf numFmtId="0" fontId="15" fillId="0" borderId="0" xfId="8" applyFont="1" applyFill="1" applyBorder="1"/>
    <xf numFmtId="3" fontId="16" fillId="0" borderId="1" xfId="3" applyFont="1" applyBorder="1" applyAlignment="1">
      <alignment horizontal="center" wrapText="1"/>
    </xf>
    <xf numFmtId="3" fontId="16" fillId="0" borderId="0" xfId="3" applyFont="1" applyAlignment="1">
      <alignment horizontal="left" wrapText="1"/>
    </xf>
    <xf numFmtId="37" fontId="17" fillId="2" borderId="0" xfId="2" applyNumberFormat="1" applyFont="1" applyFill="1" applyAlignment="1">
      <alignment horizontal="right"/>
    </xf>
    <xf numFmtId="37" fontId="15" fillId="2" borderId="0" xfId="0" applyNumberFormat="1" applyFont="1" applyFill="1" applyBorder="1" applyAlignment="1"/>
    <xf numFmtId="37" fontId="15" fillId="0" borderId="0" xfId="0" applyNumberFormat="1" applyFont="1" applyBorder="1" applyAlignment="1"/>
    <xf numFmtId="37" fontId="15" fillId="2" borderId="0" xfId="0" applyNumberFormat="1" applyFont="1" applyFill="1" applyAlignment="1"/>
    <xf numFmtId="37" fontId="15" fillId="0" borderId="0" xfId="0" applyNumberFormat="1" applyFont="1" applyFill="1" applyBorder="1" applyAlignment="1"/>
    <xf numFmtId="37" fontId="15" fillId="0" borderId="0" xfId="0" applyNumberFormat="1" applyFont="1" applyFill="1" applyAlignment="1"/>
    <xf numFmtId="43" fontId="17" fillId="0" borderId="0" xfId="3" applyNumberFormat="1" applyFont="1" applyAlignment="1">
      <alignment horizontal="left"/>
    </xf>
    <xf numFmtId="0" fontId="15" fillId="0" borderId="0" xfId="0" applyNumberFormat="1" applyFont="1" applyAlignment="1"/>
    <xf numFmtId="0" fontId="0" fillId="0" borderId="0" xfId="0" applyNumberFormat="1" applyFont="1"/>
    <xf numFmtId="0" fontId="0" fillId="2" borderId="0" xfId="0" applyNumberFormat="1" applyFont="1" applyFill="1"/>
    <xf numFmtId="0" fontId="16" fillId="0" borderId="0" xfId="3" applyNumberFormat="1" applyFont="1" applyAlignment="1"/>
    <xf numFmtId="0" fontId="14" fillId="5" borderId="0" xfId="0" applyNumberFormat="1" applyFont="1" applyFill="1" applyAlignment="1"/>
    <xf numFmtId="0" fontId="14" fillId="0" borderId="0" xfId="0" applyNumberFormat="1" applyFont="1" applyAlignment="1"/>
    <xf numFmtId="0" fontId="16" fillId="0" borderId="1" xfId="3" applyNumberFormat="1" applyFont="1" applyBorder="1" applyAlignment="1">
      <alignment horizontal="center"/>
    </xf>
    <xf numFmtId="0" fontId="18" fillId="0" borderId="0" xfId="3" applyNumberFormat="1" applyFont="1" applyAlignment="1"/>
    <xf numFmtId="0" fontId="17" fillId="0" borderId="0" xfId="3" applyNumberFormat="1" applyFont="1" applyAlignment="1">
      <alignment horizontal="left" indent="1"/>
    </xf>
    <xf numFmtId="0" fontId="20" fillId="0" borderId="0" xfId="3" applyNumberFormat="1" applyFont="1" applyAlignment="1"/>
    <xf numFmtId="0" fontId="17" fillId="0" borderId="0" xfId="3" applyNumberFormat="1" applyFont="1" applyFill="1" applyAlignment="1">
      <alignment horizontal="left" indent="1"/>
    </xf>
    <xf numFmtId="0" fontId="16" fillId="0" borderId="0" xfId="3" applyNumberFormat="1" applyFont="1" applyAlignment="1">
      <alignment horizontal="left"/>
    </xf>
    <xf numFmtId="0" fontId="17" fillId="0" borderId="0" xfId="3" applyNumberFormat="1" applyFont="1" applyAlignment="1"/>
    <xf numFmtId="0" fontId="17" fillId="0" borderId="0" xfId="3" applyNumberFormat="1" applyFont="1" applyFill="1" applyAlignment="1">
      <alignment horizontal="left" indent="3"/>
    </xf>
    <xf numFmtId="0" fontId="17" fillId="0" borderId="0" xfId="3" applyNumberFormat="1" applyFont="1" applyBorder="1" applyAlignment="1"/>
    <xf numFmtId="0" fontId="16" fillId="5" borderId="0" xfId="3" applyNumberFormat="1" applyFont="1" applyFill="1" applyAlignment="1">
      <alignment horizontal="center"/>
    </xf>
    <xf numFmtId="0" fontId="16" fillId="0" borderId="0" xfId="3" applyNumberFormat="1" applyFont="1" applyAlignment="1">
      <alignment horizontal="center"/>
    </xf>
    <xf numFmtId="0" fontId="16" fillId="0" borderId="1" xfId="3" applyNumberFormat="1" applyFont="1" applyBorder="1" applyAlignment="1">
      <alignment horizontal="left"/>
    </xf>
    <xf numFmtId="0" fontId="17" fillId="0" borderId="0" xfId="3" applyNumberFormat="1" applyFont="1" applyAlignment="1">
      <alignment horizontal="left"/>
    </xf>
    <xf numFmtId="0" fontId="17" fillId="0" borderId="0" xfId="3" applyNumberFormat="1" applyFont="1" applyAlignment="1">
      <alignment horizontal="center"/>
    </xf>
    <xf numFmtId="3" fontId="15" fillId="0" borderId="0" xfId="0" applyNumberFormat="1" applyFont="1" applyFill="1" applyAlignment="1">
      <alignment horizontal="left"/>
    </xf>
    <xf numFmtId="9" fontId="15" fillId="0" borderId="0" xfId="7" applyFont="1" applyFill="1" applyAlignment="1">
      <alignment horizontal="center"/>
    </xf>
    <xf numFmtId="166" fontId="17" fillId="0" borderId="1" xfId="2" applyNumberFormat="1" applyFont="1" applyFill="1" applyBorder="1" applyAlignment="1"/>
    <xf numFmtId="14" fontId="0" fillId="0" borderId="0" xfId="0" applyNumberFormat="1" applyFont="1"/>
    <xf numFmtId="3" fontId="17" fillId="0" borderId="0" xfId="3" applyFont="1" applyFill="1" applyBorder="1" applyAlignment="1">
      <alignment horizontal="left"/>
    </xf>
    <xf numFmtId="3" fontId="15" fillId="0" borderId="0" xfId="0" applyNumberFormat="1" applyFont="1" applyFill="1" applyBorder="1" applyAlignment="1">
      <alignment horizontal="left"/>
    </xf>
    <xf numFmtId="3" fontId="17" fillId="0" borderId="0" xfId="3" applyFont="1" applyFill="1" applyBorder="1" applyAlignment="1">
      <alignment horizontal="center"/>
    </xf>
    <xf numFmtId="43" fontId="16" fillId="0" borderId="0" xfId="3" applyNumberFormat="1" applyFont="1" applyAlignment="1">
      <alignment horizontal="left"/>
    </xf>
    <xf numFmtId="37" fontId="6" fillId="0" borderId="0" xfId="0" applyNumberFormat="1" applyFont="1" applyAlignment="1">
      <alignment horizontal="right"/>
    </xf>
    <xf numFmtId="37" fontId="14" fillId="0" borderId="0" xfId="0" applyNumberFormat="1" applyFont="1" applyAlignment="1">
      <alignment horizontal="right"/>
    </xf>
    <xf numFmtId="3" fontId="14" fillId="0" borderId="0" xfId="0" applyNumberFormat="1" applyFont="1" applyFill="1" applyBorder="1" applyAlignment="1"/>
    <xf numFmtId="3" fontId="14" fillId="0" borderId="0" xfId="0" applyNumberFormat="1" applyFont="1" applyFill="1" applyAlignment="1"/>
    <xf numFmtId="3" fontId="14" fillId="0" borderId="0" xfId="0" applyNumberFormat="1" applyFont="1" applyAlignment="1">
      <alignment horizontal="right"/>
    </xf>
    <xf numFmtId="3" fontId="14" fillId="0" borderId="0" xfId="0" applyNumberFormat="1" applyFont="1" applyFill="1" applyAlignment="1">
      <alignment horizontal="right"/>
    </xf>
    <xf numFmtId="9" fontId="14" fillId="0" borderId="0" xfId="7" applyFont="1" applyFill="1" applyAlignment="1">
      <alignment horizontal="right"/>
    </xf>
    <xf numFmtId="0" fontId="6" fillId="0" borderId="0" xfId="0" applyFont="1" applyFill="1"/>
    <xf numFmtId="0" fontId="17" fillId="0" borderId="0" xfId="3" applyNumberFormat="1" applyFont="1" applyFill="1" applyAlignment="1">
      <alignment horizontal="left"/>
    </xf>
    <xf numFmtId="3" fontId="17" fillId="0" borderId="0" xfId="3" applyFont="1" applyFill="1" applyAlignment="1">
      <alignment horizontal="left"/>
    </xf>
    <xf numFmtId="43" fontId="17" fillId="0" borderId="0" xfId="3" applyNumberFormat="1" applyFont="1" applyFill="1" applyAlignment="1">
      <alignment horizontal="left"/>
    </xf>
    <xf numFmtId="43" fontId="15" fillId="0" borderId="0" xfId="0" applyNumberFormat="1" applyFont="1" applyAlignment="1">
      <alignment horizontal="right"/>
    </xf>
    <xf numFmtId="37" fontId="17" fillId="0" borderId="0" xfId="2" applyNumberFormat="1" applyFont="1" applyFill="1" applyAlignment="1">
      <alignment horizontal="right"/>
    </xf>
    <xf numFmtId="0" fontId="6" fillId="0" borderId="0" xfId="0" applyFont="1" applyFill="1" applyAlignment="1">
      <alignment horizontal="right"/>
    </xf>
    <xf numFmtId="0" fontId="6" fillId="0" borderId="0" xfId="0" applyFont="1" applyAlignment="1">
      <alignment horizontal="right"/>
    </xf>
    <xf numFmtId="37" fontId="16" fillId="0" borderId="0" xfId="2" applyNumberFormat="1" applyFont="1" applyAlignment="1">
      <alignment horizontal="right"/>
    </xf>
    <xf numFmtId="3" fontId="0" fillId="0" borderId="0" xfId="0" applyNumberFormat="1" applyFont="1" applyBorder="1"/>
    <xf numFmtId="5" fontId="0" fillId="0" borderId="0" xfId="0" applyNumberFormat="1" applyFont="1" applyBorder="1"/>
    <xf numFmtId="165" fontId="6" fillId="0" borderId="0" xfId="0" applyNumberFormat="1" applyFont="1"/>
    <xf numFmtId="44" fontId="0" fillId="0" borderId="0" xfId="0" applyNumberFormat="1" applyFont="1" applyBorder="1"/>
    <xf numFmtId="165" fontId="0" fillId="0" borderId="0" xfId="0" applyNumberFormat="1" applyFont="1" applyBorder="1"/>
    <xf numFmtId="9" fontId="0" fillId="2" borderId="0" xfId="7" applyFont="1" applyFill="1" applyBorder="1" applyAlignment="1">
      <alignment horizontal="right"/>
    </xf>
    <xf numFmtId="165" fontId="0" fillId="2" borderId="0" xfId="0" applyNumberFormat="1" applyFont="1" applyFill="1"/>
    <xf numFmtId="3" fontId="16" fillId="0" borderId="0" xfId="3" applyFont="1" applyFill="1" applyBorder="1" applyAlignment="1">
      <alignment horizontal="center"/>
    </xf>
    <xf numFmtId="37" fontId="6" fillId="0" borderId="0" xfId="0" applyNumberFormat="1" applyFont="1"/>
    <xf numFmtId="37" fontId="14" fillId="0" borderId="0" xfId="0" applyNumberFormat="1" applyFont="1" applyAlignment="1"/>
    <xf numFmtId="9" fontId="0" fillId="0" borderId="0" xfId="7" applyFont="1" applyFill="1"/>
    <xf numFmtId="3" fontId="16" fillId="0" borderId="0" xfId="3" applyFont="1" applyFill="1" applyBorder="1" applyAlignment="1">
      <alignment horizontal="center"/>
    </xf>
    <xf numFmtId="3" fontId="16" fillId="0" borderId="0" xfId="3" applyFont="1" applyAlignment="1">
      <alignment horizontal="center"/>
    </xf>
    <xf numFmtId="3" fontId="16" fillId="0" borderId="0" xfId="3" applyFont="1" applyFill="1" applyAlignment="1">
      <alignment horizontal="center"/>
    </xf>
    <xf numFmtId="0" fontId="0" fillId="0" borderId="13" xfId="0" applyFont="1" applyFill="1" applyBorder="1"/>
    <xf numFmtId="0" fontId="0" fillId="0" borderId="14" xfId="0" applyFont="1" applyFill="1" applyBorder="1"/>
    <xf numFmtId="37" fontId="15" fillId="0" borderId="15" xfId="0" applyNumberFormat="1" applyFont="1" applyFill="1" applyBorder="1" applyAlignment="1"/>
    <xf numFmtId="0" fontId="0" fillId="0" borderId="16" xfId="0" applyFont="1" applyFill="1" applyBorder="1"/>
    <xf numFmtId="37" fontId="15" fillId="0" borderId="17" xfId="0" applyNumberFormat="1" applyFont="1" applyFill="1" applyBorder="1" applyAlignment="1"/>
    <xf numFmtId="0" fontId="0" fillId="0" borderId="18" xfId="0" applyFont="1" applyFill="1" applyBorder="1"/>
    <xf numFmtId="0" fontId="0" fillId="0" borderId="19" xfId="0" applyFont="1" applyFill="1" applyBorder="1"/>
    <xf numFmtId="37" fontId="15" fillId="0" borderId="20" xfId="0" applyNumberFormat="1" applyFont="1" applyFill="1" applyBorder="1" applyAlignment="1"/>
    <xf numFmtId="37" fontId="0" fillId="0" borderId="0" xfId="2" applyNumberFormat="1" applyFont="1" applyAlignment="1">
      <alignment horizontal="right"/>
    </xf>
    <xf numFmtId="37" fontId="0" fillId="0" borderId="0" xfId="2" applyNumberFormat="1" applyFont="1"/>
    <xf numFmtId="37" fontId="0" fillId="0" borderId="0" xfId="2" applyNumberFormat="1" applyFont="1" applyFill="1"/>
    <xf numFmtId="5" fontId="0" fillId="0" borderId="0" xfId="2" applyNumberFormat="1" applyFont="1" applyAlignment="1">
      <alignment horizontal="right"/>
    </xf>
    <xf numFmtId="5" fontId="0" fillId="0" borderId="0" xfId="2" applyNumberFormat="1" applyFont="1"/>
    <xf numFmtId="37" fontId="0" fillId="0" borderId="1" xfId="2" applyNumberFormat="1" applyFont="1" applyBorder="1" applyAlignment="1">
      <alignment horizontal="right"/>
    </xf>
    <xf numFmtId="37" fontId="0" fillId="0" borderId="1" xfId="2" applyNumberFormat="1" applyFont="1" applyFill="1" applyBorder="1"/>
    <xf numFmtId="37" fontId="0" fillId="0" borderId="1" xfId="2" applyNumberFormat="1" applyFont="1" applyBorder="1"/>
    <xf numFmtId="3" fontId="12" fillId="0" borderId="0" xfId="0" applyNumberFormat="1" applyFont="1" applyAlignment="1">
      <alignment horizontal="right"/>
    </xf>
    <xf numFmtId="3" fontId="0" fillId="0" borderId="0" xfId="0" applyNumberFormat="1" applyFont="1" applyAlignment="1">
      <alignment horizontal="center"/>
    </xf>
    <xf numFmtId="0" fontId="0" fillId="0" borderId="0" xfId="0" applyFont="1" applyAlignment="1">
      <alignment wrapText="1"/>
    </xf>
    <xf numFmtId="3" fontId="0" fillId="0" borderId="0" xfId="0" applyNumberFormat="1" applyFont="1"/>
    <xf numFmtId="37" fontId="0" fillId="0" borderId="0" xfId="0" applyNumberFormat="1" applyFont="1"/>
    <xf numFmtId="5" fontId="0" fillId="0" borderId="2" xfId="0" applyNumberFormat="1" applyFont="1" applyBorder="1"/>
    <xf numFmtId="5" fontId="0" fillId="0" borderId="0" xfId="0" applyNumberFormat="1" applyFont="1"/>
    <xf numFmtId="5" fontId="0" fillId="0" borderId="0" xfId="0" applyNumberFormat="1" applyFont="1" applyFill="1"/>
    <xf numFmtId="3" fontId="15" fillId="0" borderId="0" xfId="0" applyNumberFormat="1" applyFont="1" applyAlignment="1">
      <alignment vertical="top"/>
    </xf>
    <xf numFmtId="3" fontId="15" fillId="0" borderId="0" xfId="0" applyNumberFormat="1" applyFont="1" applyAlignment="1">
      <alignment horizontal="center" vertical="top"/>
    </xf>
    <xf numFmtId="3" fontId="14" fillId="0" borderId="0" xfId="0" applyNumberFormat="1" applyFont="1" applyAlignment="1">
      <alignment vertical="top"/>
    </xf>
    <xf numFmtId="3" fontId="15" fillId="0" borderId="0" xfId="0" applyNumberFormat="1" applyFont="1" applyAlignment="1">
      <alignment horizontal="left" vertical="top" wrapText="1"/>
    </xf>
    <xf numFmtId="3" fontId="16" fillId="0" borderId="0" xfId="3" applyFont="1" applyFill="1" applyAlignment="1">
      <alignment horizontal="center" vertical="top"/>
    </xf>
    <xf numFmtId="3" fontId="16" fillId="0" borderId="0" xfId="3" applyFont="1" applyFill="1" applyAlignment="1">
      <alignment horizontal="left" vertical="top" wrapText="1"/>
    </xf>
    <xf numFmtId="0" fontId="0" fillId="0" borderId="0" xfId="0" applyFont="1" applyAlignment="1">
      <alignment vertical="top"/>
    </xf>
    <xf numFmtId="3" fontId="16" fillId="0" borderId="0" xfId="3" applyFont="1" applyAlignment="1">
      <alignment horizontal="center" vertical="top"/>
    </xf>
    <xf numFmtId="3" fontId="14" fillId="0" borderId="0" xfId="3" applyFont="1" applyAlignment="1">
      <alignment horizontal="center"/>
    </xf>
    <xf numFmtId="3" fontId="16" fillId="0" borderId="0" xfId="3" applyFont="1" applyAlignment="1">
      <alignment horizontal="left" vertical="top" wrapText="1"/>
    </xf>
    <xf numFmtId="3" fontId="14" fillId="0" borderId="0" xfId="0" applyNumberFormat="1" applyFont="1" applyAlignment="1">
      <alignment horizontal="center" vertical="top"/>
    </xf>
    <xf numFmtId="3" fontId="16" fillId="0" borderId="0" xfId="0" applyNumberFormat="1" applyFont="1" applyAlignment="1">
      <alignment horizontal="center"/>
    </xf>
    <xf numFmtId="0" fontId="17" fillId="0" borderId="0" xfId="0" applyFont="1" applyAlignment="1">
      <alignment horizontal="center"/>
    </xf>
    <xf numFmtId="3" fontId="14" fillId="0" borderId="0" xfId="0" applyNumberFormat="1" applyFont="1" applyAlignment="1">
      <alignment horizontal="left" vertical="top" wrapText="1"/>
    </xf>
    <xf numFmtId="3" fontId="14" fillId="0" borderId="0" xfId="0" applyNumberFormat="1" applyFont="1" applyAlignment="1">
      <alignment horizontal="center" vertical="top" wrapText="1"/>
    </xf>
    <xf numFmtId="3" fontId="16" fillId="0" borderId="1" xfId="3" applyFont="1" applyBorder="1" applyAlignment="1">
      <alignment horizontal="center" vertical="top"/>
    </xf>
    <xf numFmtId="3" fontId="16" fillId="0" borderId="0" xfId="3" applyFont="1" applyAlignment="1">
      <alignment vertical="top"/>
    </xf>
    <xf numFmtId="3" fontId="16" fillId="0" borderId="0" xfId="3" applyFont="1" applyBorder="1" applyAlignment="1">
      <alignment horizontal="center" vertical="top"/>
    </xf>
    <xf numFmtId="14" fontId="16" fillId="0" borderId="1" xfId="3" applyNumberFormat="1" applyFont="1" applyBorder="1" applyAlignment="1">
      <alignment horizontal="center" vertical="top"/>
    </xf>
    <xf numFmtId="3" fontId="16" fillId="0" borderId="1" xfId="3" applyFont="1" applyBorder="1" applyAlignment="1">
      <alignment horizontal="center" vertical="top" wrapText="1"/>
    </xf>
    <xf numFmtId="3" fontId="18" fillId="0" borderId="0" xfId="3" applyFont="1" applyAlignment="1">
      <alignment horizontal="center" vertical="top"/>
    </xf>
    <xf numFmtId="3" fontId="20" fillId="0" borderId="0" xfId="3" applyFont="1" applyAlignment="1">
      <alignment horizontal="center" vertical="top"/>
    </xf>
    <xf numFmtId="3" fontId="18" fillId="0" borderId="0" xfId="3" applyFont="1" applyAlignment="1">
      <alignment vertical="top"/>
    </xf>
    <xf numFmtId="0" fontId="0" fillId="0" borderId="0" xfId="0" applyFont="1" applyAlignment="1">
      <alignment horizontal="center" vertical="top"/>
    </xf>
    <xf numFmtId="0" fontId="0" fillId="0" borderId="0" xfId="0" applyFont="1" applyAlignment="1">
      <alignment horizontal="left" vertical="top" wrapText="1"/>
    </xf>
    <xf numFmtId="3" fontId="17" fillId="0" borderId="0" xfId="3" applyFont="1" applyAlignment="1">
      <alignment horizontal="center" vertical="top"/>
    </xf>
    <xf numFmtId="3" fontId="16" fillId="0" borderId="1" xfId="3" applyFont="1" applyBorder="1" applyAlignment="1">
      <alignment vertical="top"/>
    </xf>
    <xf numFmtId="3" fontId="16" fillId="0" borderId="0" xfId="3" applyFont="1" applyFill="1" applyAlignment="1">
      <alignment horizontal="left" vertical="top"/>
    </xf>
    <xf numFmtId="3" fontId="17" fillId="0" borderId="0" xfId="3" applyFont="1" applyFill="1" applyAlignment="1">
      <alignment horizontal="left" vertical="top" indent="1"/>
    </xf>
    <xf numFmtId="3" fontId="17" fillId="0" borderId="0" xfId="3" applyFont="1" applyFill="1" applyAlignment="1">
      <alignment horizontal="left" vertical="top"/>
    </xf>
    <xf numFmtId="3" fontId="17" fillId="0" borderId="0" xfId="3" applyFont="1" applyFill="1" applyAlignment="1">
      <alignment horizontal="center" vertical="top"/>
    </xf>
    <xf numFmtId="0" fontId="0" fillId="0" borderId="0" xfId="0" applyFont="1" applyAlignment="1">
      <alignment horizontal="center" vertical="top" wrapText="1"/>
    </xf>
    <xf numFmtId="0" fontId="0" fillId="0" borderId="0" xfId="0" applyFont="1" applyFill="1" applyAlignment="1">
      <alignment vertical="top" wrapText="1"/>
    </xf>
    <xf numFmtId="3" fontId="16" fillId="0" borderId="1" xfId="3" applyFont="1" applyFill="1" applyBorder="1" applyAlignment="1">
      <alignment horizontal="left" vertical="top"/>
    </xf>
    <xf numFmtId="3" fontId="16" fillId="0" borderId="1" xfId="3" applyFont="1" applyFill="1" applyBorder="1" applyAlignment="1">
      <alignment horizontal="center" vertical="top"/>
    </xf>
    <xf numFmtId="0" fontId="0" fillId="0" borderId="0" xfId="0" applyFont="1" applyFill="1" applyAlignment="1">
      <alignment vertical="top"/>
    </xf>
    <xf numFmtId="3" fontId="15" fillId="0" borderId="1" xfId="0" applyNumberFormat="1" applyFont="1" applyBorder="1" applyAlignment="1">
      <alignment vertical="top"/>
    </xf>
    <xf numFmtId="3" fontId="16" fillId="0" borderId="1" xfId="3" applyFont="1" applyBorder="1" applyAlignment="1">
      <alignment horizontal="left" vertical="top"/>
    </xf>
    <xf numFmtId="3" fontId="17" fillId="0" borderId="1" xfId="3" applyFont="1" applyFill="1" applyBorder="1" applyAlignment="1">
      <alignment horizontal="center" vertical="top"/>
    </xf>
    <xf numFmtId="44" fontId="0" fillId="0" borderId="1" xfId="0" applyNumberFormat="1" applyFont="1" applyBorder="1" applyAlignment="1">
      <alignment horizontal="left" vertical="top" wrapText="1"/>
    </xf>
    <xf numFmtId="3" fontId="16" fillId="0" borderId="0" xfId="3" applyFont="1" applyAlignment="1">
      <alignment horizontal="right" vertical="top"/>
    </xf>
    <xf numFmtId="3" fontId="16" fillId="0" borderId="0" xfId="3" applyFont="1" applyAlignment="1">
      <alignment horizontal="right" wrapText="1"/>
    </xf>
    <xf numFmtId="0" fontId="0" fillId="0" borderId="0" xfId="0" applyFont="1" applyAlignment="1"/>
    <xf numFmtId="3" fontId="20" fillId="0" borderId="1" xfId="3" applyFont="1" applyBorder="1" applyAlignment="1">
      <alignment vertical="top"/>
    </xf>
    <xf numFmtId="3" fontId="20" fillId="0" borderId="1" xfId="3" applyFont="1" applyBorder="1" applyAlignment="1">
      <alignment horizontal="center" vertical="top"/>
    </xf>
    <xf numFmtId="3" fontId="17" fillId="0" borderId="0" xfId="3" applyFont="1" applyAlignment="1">
      <alignment horizontal="left" vertical="top"/>
    </xf>
    <xf numFmtId="3" fontId="17" fillId="0" borderId="1" xfId="3" applyFont="1" applyFill="1" applyBorder="1" applyAlignment="1">
      <alignment horizontal="left" vertical="top"/>
    </xf>
    <xf numFmtId="3" fontId="16" fillId="0" borderId="0" xfId="3" applyFont="1" applyAlignment="1">
      <alignment horizontal="left" vertical="top"/>
    </xf>
    <xf numFmtId="3" fontId="17" fillId="0" borderId="0" xfId="3" applyFont="1" applyAlignment="1">
      <alignment vertical="top"/>
    </xf>
    <xf numFmtId="44" fontId="0" fillId="0" borderId="0" xfId="0" applyNumberFormat="1" applyFont="1" applyAlignment="1">
      <alignment horizontal="center" vertical="top"/>
    </xf>
    <xf numFmtId="44" fontId="0" fillId="0" borderId="0" xfId="0" applyNumberFormat="1" applyFont="1" applyAlignment="1">
      <alignment horizontal="left" vertical="top" wrapText="1"/>
    </xf>
    <xf numFmtId="3" fontId="18" fillId="0" borderId="0" xfId="3" applyFont="1" applyFill="1" applyAlignment="1">
      <alignment horizontal="left" vertical="top"/>
    </xf>
    <xf numFmtId="3" fontId="18" fillId="0" borderId="0" xfId="3" applyFont="1" applyFill="1" applyAlignment="1">
      <alignment horizontal="center" vertical="top"/>
    </xf>
    <xf numFmtId="0" fontId="0" fillId="0" borderId="0" xfId="0" applyNumberFormat="1" applyFont="1" applyAlignment="1">
      <alignment horizontal="left" vertical="top" wrapText="1"/>
    </xf>
    <xf numFmtId="0" fontId="0" fillId="0" borderId="0" xfId="0" applyNumberFormat="1" applyFont="1" applyAlignment="1">
      <alignment horizontal="center" vertical="top" wrapText="1"/>
    </xf>
    <xf numFmtId="44" fontId="0" fillId="0" borderId="1" xfId="0" applyNumberFormat="1" applyFont="1" applyBorder="1" applyAlignment="1">
      <alignment horizontal="center" vertical="top"/>
    </xf>
    <xf numFmtId="3" fontId="16" fillId="0" borderId="0" xfId="3" applyFont="1" applyAlignment="1">
      <alignment horizontal="right" vertical="top" wrapText="1"/>
    </xf>
    <xf numFmtId="3" fontId="17" fillId="0" borderId="0" xfId="3" applyFont="1" applyBorder="1" applyAlignment="1">
      <alignment horizontal="right" vertical="top"/>
    </xf>
    <xf numFmtId="3" fontId="17" fillId="0" borderId="0" xfId="3" applyFont="1" applyBorder="1" applyAlignment="1">
      <alignment vertical="top"/>
    </xf>
    <xf numFmtId="3" fontId="17" fillId="0" borderId="0" xfId="3" applyFont="1" applyBorder="1" applyAlignment="1">
      <alignment horizontal="center" vertical="top"/>
    </xf>
    <xf numFmtId="3" fontId="15" fillId="0" borderId="0" xfId="0" applyNumberFormat="1" applyFont="1" applyAlignment="1">
      <alignment wrapText="1"/>
    </xf>
    <xf numFmtId="3" fontId="15" fillId="0" borderId="0" xfId="0" applyNumberFormat="1" applyFont="1" applyAlignment="1">
      <alignment horizontal="left"/>
    </xf>
    <xf numFmtId="3" fontId="12"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3" fontId="16" fillId="0" borderId="0" xfId="3" applyFont="1" applyFill="1" applyAlignment="1"/>
    <xf numFmtId="3" fontId="16" fillId="0" borderId="0" xfId="3" applyFont="1" applyAlignment="1">
      <alignment wrapText="1"/>
    </xf>
    <xf numFmtId="3" fontId="15" fillId="0" borderId="0" xfId="0" applyNumberFormat="1" applyFont="1" applyFill="1" applyBorder="1" applyAlignment="1">
      <alignment horizontal="right"/>
    </xf>
    <xf numFmtId="3" fontId="14" fillId="0" borderId="0" xfId="0" applyNumberFormat="1" applyFont="1" applyAlignment="1">
      <alignment wrapText="1"/>
    </xf>
    <xf numFmtId="3" fontId="14" fillId="0" borderId="0" xfId="0" applyNumberFormat="1" applyFont="1" applyAlignment="1">
      <alignment horizontal="center" wrapText="1"/>
    </xf>
    <xf numFmtId="3" fontId="14" fillId="0" borderId="1" xfId="0" applyNumberFormat="1" applyFont="1" applyBorder="1" applyAlignment="1"/>
    <xf numFmtId="3" fontId="16" fillId="0" borderId="0" xfId="3" applyFont="1" applyFill="1" applyBorder="1" applyAlignment="1">
      <alignment horizontal="left"/>
    </xf>
    <xf numFmtId="3" fontId="16" fillId="0" borderId="0" xfId="3" applyFont="1" applyFill="1" applyBorder="1" applyAlignment="1">
      <alignment wrapText="1"/>
    </xf>
    <xf numFmtId="0" fontId="17" fillId="0" borderId="0" xfId="3" applyNumberFormat="1" applyFont="1" applyFill="1" applyBorder="1" applyAlignment="1">
      <alignment horizontal="center"/>
    </xf>
    <xf numFmtId="3" fontId="16" fillId="0" borderId="0" xfId="3" applyFont="1" applyFill="1" applyBorder="1" applyAlignment="1">
      <alignment horizontal="left" wrapText="1"/>
    </xf>
    <xf numFmtId="5" fontId="15" fillId="0" borderId="0" xfId="2" applyNumberFormat="1" applyFont="1" applyFill="1" applyBorder="1" applyAlignment="1"/>
    <xf numFmtId="165" fontId="15" fillId="0" borderId="0" xfId="2" applyNumberFormat="1" applyFont="1" applyFill="1" applyBorder="1" applyAlignment="1"/>
    <xf numFmtId="37" fontId="15" fillId="0" borderId="0" xfId="2" applyNumberFormat="1" applyFont="1" applyFill="1" applyBorder="1" applyAlignment="1" applyProtection="1">
      <protection locked="0"/>
    </xf>
    <xf numFmtId="3" fontId="17" fillId="0" borderId="0" xfId="3" applyFont="1" applyFill="1" applyBorder="1" applyAlignment="1">
      <alignment horizontal="left" wrapText="1"/>
    </xf>
    <xf numFmtId="42" fontId="15" fillId="0" borderId="0" xfId="2" applyNumberFormat="1" applyFont="1" applyFill="1" applyBorder="1" applyAlignment="1"/>
    <xf numFmtId="41" fontId="15" fillId="0" borderId="0" xfId="2" applyNumberFormat="1" applyFont="1" applyFill="1" applyBorder="1" applyAlignment="1"/>
    <xf numFmtId="3" fontId="15" fillId="0" borderId="0" xfId="0" applyNumberFormat="1" applyFont="1" applyFill="1" applyBorder="1" applyAlignment="1">
      <alignment horizontal="left" wrapText="1"/>
    </xf>
    <xf numFmtId="3" fontId="20" fillId="0" borderId="0" xfId="3" applyFont="1" applyFill="1" applyBorder="1" applyAlignment="1">
      <alignment horizontal="left" wrapText="1"/>
    </xf>
    <xf numFmtId="37" fontId="17" fillId="0" borderId="0" xfId="3" applyNumberFormat="1" applyFont="1" applyFill="1" applyBorder="1" applyAlignment="1">
      <alignment horizontal="center"/>
    </xf>
    <xf numFmtId="37" fontId="17" fillId="0" borderId="0" xfId="2" applyNumberFormat="1" applyFont="1" applyFill="1" applyBorder="1" applyAlignment="1">
      <alignment horizontal="center"/>
    </xf>
    <xf numFmtId="42" fontId="17" fillId="0" borderId="0" xfId="2" applyNumberFormat="1" applyFont="1" applyFill="1" applyBorder="1" applyAlignment="1">
      <alignment horizontal="center"/>
    </xf>
    <xf numFmtId="41" fontId="17" fillId="0" borderId="0" xfId="2" applyNumberFormat="1" applyFont="1" applyFill="1" applyBorder="1" applyAlignment="1">
      <alignment horizontal="center"/>
    </xf>
    <xf numFmtId="3" fontId="17" fillId="0" borderId="1" xfId="3" applyFont="1" applyFill="1" applyBorder="1" applyAlignment="1">
      <alignment horizontal="left" wrapText="1"/>
    </xf>
    <xf numFmtId="3" fontId="15" fillId="0" borderId="1" xfId="0" applyNumberFormat="1" applyFont="1" applyFill="1" applyBorder="1" applyAlignment="1"/>
    <xf numFmtId="0" fontId="17" fillId="0" borderId="1" xfId="3" applyNumberFormat="1" applyFont="1" applyFill="1" applyBorder="1" applyAlignment="1">
      <alignment horizontal="center"/>
    </xf>
    <xf numFmtId="3" fontId="18" fillId="0" borderId="1" xfId="3" applyFont="1" applyFill="1" applyBorder="1" applyAlignment="1">
      <alignment horizontal="center"/>
    </xf>
    <xf numFmtId="3" fontId="17" fillId="0" borderId="1" xfId="3" applyFont="1" applyFill="1" applyBorder="1" applyAlignment="1">
      <alignment horizontal="left"/>
    </xf>
    <xf numFmtId="3" fontId="17" fillId="0" borderId="1" xfId="3" applyFont="1" applyFill="1" applyBorder="1" applyAlignment="1">
      <alignment horizontal="center"/>
    </xf>
    <xf numFmtId="37" fontId="15" fillId="0" borderId="1" xfId="2" applyNumberFormat="1" applyFont="1" applyFill="1" applyBorder="1" applyAlignment="1" applyProtection="1">
      <protection locked="0"/>
    </xf>
    <xf numFmtId="167" fontId="17" fillId="0" borderId="0" xfId="3" applyNumberFormat="1" applyFont="1" applyFill="1" applyBorder="1" applyAlignment="1"/>
    <xf numFmtId="3" fontId="16" fillId="0" borderId="1" xfId="3" applyFont="1" applyFill="1" applyBorder="1" applyAlignment="1">
      <alignment horizontal="left" wrapText="1"/>
    </xf>
    <xf numFmtId="37" fontId="14" fillId="0" borderId="0" xfId="2" applyNumberFormat="1" applyFont="1" applyFill="1" applyBorder="1" applyAlignment="1"/>
    <xf numFmtId="168" fontId="17" fillId="0" borderId="0" xfId="3" applyNumberFormat="1" applyFont="1" applyFill="1" applyBorder="1" applyAlignment="1"/>
    <xf numFmtId="3" fontId="14" fillId="0" borderId="1" xfId="0" applyNumberFormat="1" applyFont="1" applyFill="1" applyBorder="1" applyAlignment="1"/>
    <xf numFmtId="37" fontId="14" fillId="0" borderId="0" xfId="2" applyNumberFormat="1" applyFont="1" applyFill="1" applyBorder="1" applyAlignment="1" applyProtection="1">
      <protection locked="0"/>
    </xf>
    <xf numFmtId="37" fontId="16" fillId="0" borderId="0" xfId="3" applyNumberFormat="1" applyFont="1" applyFill="1" applyBorder="1" applyAlignment="1"/>
    <xf numFmtId="3" fontId="14" fillId="0" borderId="0" xfId="0" applyNumberFormat="1" applyFont="1" applyFill="1" applyBorder="1" applyAlignment="1">
      <alignment horizontal="left" wrapText="1"/>
    </xf>
    <xf numFmtId="3" fontId="17" fillId="0" borderId="0" xfId="3" applyFont="1" applyFill="1" applyBorder="1" applyAlignment="1">
      <alignment wrapText="1"/>
    </xf>
    <xf numFmtId="3" fontId="15" fillId="0" borderId="0" xfId="0" applyNumberFormat="1" applyFont="1" applyFill="1" applyBorder="1" applyAlignment="1">
      <alignment wrapText="1"/>
    </xf>
    <xf numFmtId="3" fontId="15" fillId="0" borderId="1" xfId="0" applyNumberFormat="1" applyFont="1" applyFill="1" applyBorder="1" applyAlignment="1">
      <alignment wrapText="1"/>
    </xf>
    <xf numFmtId="37" fontId="17" fillId="0" borderId="1" xfId="3" applyNumberFormat="1" applyFont="1" applyFill="1" applyBorder="1" applyAlignment="1"/>
    <xf numFmtId="37" fontId="15" fillId="0" borderId="1" xfId="0" applyNumberFormat="1" applyFont="1" applyFill="1" applyBorder="1" applyAlignment="1"/>
    <xf numFmtId="37" fontId="14" fillId="0" borderId="0" xfId="0" applyNumberFormat="1" applyFont="1" applyFill="1" applyBorder="1" applyAlignment="1"/>
    <xf numFmtId="3" fontId="14" fillId="0" borderId="0" xfId="0" applyNumberFormat="1" applyFont="1" applyFill="1" applyBorder="1" applyAlignment="1">
      <alignment wrapText="1"/>
    </xf>
    <xf numFmtId="3" fontId="15" fillId="0" borderId="1" xfId="0" applyNumberFormat="1" applyFont="1" applyFill="1" applyBorder="1" applyAlignment="1">
      <alignment horizontal="left"/>
    </xf>
    <xf numFmtId="9" fontId="15" fillId="0" borderId="0" xfId="7" applyFont="1" applyFill="1" applyBorder="1" applyAlignment="1"/>
    <xf numFmtId="3" fontId="14" fillId="0" borderId="1" xfId="0" applyNumberFormat="1" applyFont="1" applyFill="1" applyBorder="1" applyAlignment="1">
      <alignment wrapText="1"/>
    </xf>
    <xf numFmtId="0" fontId="15" fillId="0" borderId="0" xfId="0" applyNumberFormat="1" applyFont="1" applyFill="1" applyBorder="1" applyAlignment="1"/>
    <xf numFmtId="3" fontId="14" fillId="0" borderId="0" xfId="0" applyNumberFormat="1" applyFont="1" applyFill="1" applyBorder="1" applyAlignment="1">
      <alignment horizontal="center"/>
    </xf>
    <xf numFmtId="0" fontId="15" fillId="0" borderId="1" xfId="0" applyNumberFormat="1" applyFont="1" applyFill="1" applyBorder="1" applyAlignment="1"/>
    <xf numFmtId="37" fontId="14" fillId="0" borderId="4" xfId="0" applyNumberFormat="1" applyFont="1" applyFill="1" applyBorder="1" applyAlignment="1"/>
    <xf numFmtId="0" fontId="14" fillId="0" borderId="0" xfId="0" applyNumberFormat="1" applyFont="1" applyFill="1" applyBorder="1" applyAlignment="1">
      <alignment horizontal="center" wrapText="1"/>
    </xf>
    <xf numFmtId="3" fontId="14" fillId="0" borderId="0" xfId="0" applyNumberFormat="1" applyFont="1" applyFill="1" applyBorder="1" applyAlignment="1">
      <alignment horizontal="center" wrapText="1"/>
    </xf>
    <xf numFmtId="3" fontId="16" fillId="0" borderId="1" xfId="3" applyFont="1" applyFill="1" applyBorder="1" applyAlignment="1">
      <alignment horizontal="left"/>
    </xf>
    <xf numFmtId="3" fontId="16" fillId="0" borderId="1" xfId="3" applyFont="1" applyFill="1" applyBorder="1" applyAlignment="1">
      <alignment horizontal="center"/>
    </xf>
    <xf numFmtId="3" fontId="15"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center"/>
    </xf>
    <xf numFmtId="165" fontId="14" fillId="0" borderId="0" xfId="0" applyNumberFormat="1" applyFont="1" applyFill="1" applyBorder="1" applyAlignment="1"/>
    <xf numFmtId="166" fontId="15" fillId="0" borderId="1" xfId="2" applyNumberFormat="1" applyFont="1" applyFill="1" applyBorder="1" applyAlignment="1" applyProtection="1">
      <protection locked="0"/>
    </xf>
    <xf numFmtId="3" fontId="16" fillId="0" borderId="0" xfId="3" applyFont="1" applyFill="1" applyAlignment="1">
      <alignment horizontal="left"/>
    </xf>
    <xf numFmtId="42" fontId="17" fillId="0" borderId="0" xfId="2" applyNumberFormat="1" applyFont="1" applyFill="1" applyAlignment="1">
      <alignment horizontal="right"/>
    </xf>
    <xf numFmtId="0" fontId="16" fillId="0" borderId="0" xfId="3" applyNumberFormat="1" applyFont="1" applyFill="1" applyAlignment="1">
      <alignment horizontal="left"/>
    </xf>
    <xf numFmtId="0" fontId="17" fillId="0" borderId="0" xfId="2" applyNumberFormat="1" applyFont="1" applyFill="1" applyAlignment="1">
      <alignment horizontal="right"/>
    </xf>
    <xf numFmtId="3" fontId="16" fillId="0" borderId="0" xfId="3" applyFont="1" applyAlignment="1">
      <alignment horizontal="center"/>
    </xf>
    <xf numFmtId="0" fontId="6" fillId="0" borderId="0" xfId="0" applyFont="1" applyFill="1" applyAlignment="1">
      <alignment horizontal="center"/>
    </xf>
    <xf numFmtId="0" fontId="6" fillId="0" borderId="0" xfId="0" applyFont="1" applyFill="1" applyBorder="1" applyAlignment="1">
      <alignment horizontal="center"/>
    </xf>
    <xf numFmtId="0" fontId="22" fillId="0" borderId="0" xfId="4" applyFont="1"/>
    <xf numFmtId="0" fontId="14" fillId="0" borderId="0" xfId="4" applyFont="1"/>
    <xf numFmtId="42" fontId="0" fillId="0" borderId="0" xfId="0" applyNumberFormat="1" applyFont="1"/>
    <xf numFmtId="0" fontId="23" fillId="0" borderId="0" xfId="4" applyFont="1"/>
    <xf numFmtId="0" fontId="15" fillId="0" borderId="0" xfId="4" applyFont="1"/>
    <xf numFmtId="41" fontId="0" fillId="0" borderId="0" xfId="0" applyNumberFormat="1" applyFont="1"/>
    <xf numFmtId="42" fontId="0" fillId="0" borderId="1" xfId="0" applyNumberFormat="1" applyFont="1" applyBorder="1"/>
    <xf numFmtId="41" fontId="0" fillId="0" borderId="1" xfId="0" applyNumberFormat="1" applyFont="1" applyBorder="1"/>
    <xf numFmtId="0" fontId="14" fillId="0" borderId="0" xfId="4" applyFont="1" applyAlignment="1">
      <alignment horizontal="left"/>
    </xf>
    <xf numFmtId="0" fontId="14" fillId="0" borderId="0" xfId="4" applyFont="1" applyAlignment="1">
      <alignment horizontal="right"/>
    </xf>
    <xf numFmtId="42" fontId="15" fillId="0" borderId="0" xfId="2" applyNumberFormat="1" applyFont="1" applyBorder="1" applyAlignment="1" applyProtection="1">
      <protection locked="0"/>
    </xf>
    <xf numFmtId="41" fontId="17" fillId="0" borderId="1" xfId="2" applyNumberFormat="1" applyFont="1" applyFill="1" applyBorder="1" applyAlignment="1"/>
    <xf numFmtId="42" fontId="15" fillId="0" borderId="2" xfId="2" applyNumberFormat="1" applyFont="1" applyBorder="1" applyAlignment="1" applyProtection="1">
      <protection locked="0"/>
    </xf>
    <xf numFmtId="42" fontId="0" fillId="6" borderId="1" xfId="0" applyNumberFormat="1" applyFont="1" applyFill="1" applyBorder="1"/>
    <xf numFmtId="42" fontId="17" fillId="0" borderId="0" xfId="2" applyNumberFormat="1" applyFont="1" applyBorder="1" applyAlignment="1"/>
    <xf numFmtId="41" fontId="17" fillId="0" borderId="0" xfId="2" applyNumberFormat="1" applyFont="1" applyFill="1" applyBorder="1" applyAlignment="1"/>
    <xf numFmtId="42" fontId="15" fillId="0" borderId="1" xfId="2" applyNumberFormat="1" applyFont="1" applyBorder="1" applyAlignment="1" applyProtection="1">
      <protection locked="0"/>
    </xf>
    <xf numFmtId="42" fontId="0" fillId="0" borderId="5" xfId="0" applyNumberFormat="1" applyFont="1" applyBorder="1"/>
    <xf numFmtId="165" fontId="21" fillId="0" borderId="0" xfId="2" applyNumberFormat="1" applyFont="1" applyAlignment="1" applyProtection="1">
      <protection locked="0"/>
    </xf>
    <xf numFmtId="165" fontId="17" fillId="0" borderId="0" xfId="2" applyNumberFormat="1" applyFont="1" applyAlignment="1"/>
    <xf numFmtId="44" fontId="17" fillId="0" borderId="0" xfId="2" applyFont="1" applyAlignment="1">
      <alignment horizontal="right"/>
    </xf>
    <xf numFmtId="3" fontId="17" fillId="4" borderId="0" xfId="3" applyFont="1" applyFill="1" applyAlignment="1">
      <alignment horizontal="left" indent="1"/>
    </xf>
    <xf numFmtId="42" fontId="15" fillId="0" borderId="5" xfId="2" applyNumberFormat="1" applyFont="1" applyBorder="1" applyAlignment="1" applyProtection="1">
      <protection locked="0"/>
    </xf>
    <xf numFmtId="165" fontId="17" fillId="0" borderId="0" xfId="2" applyNumberFormat="1" applyFont="1" applyBorder="1" applyAlignment="1"/>
    <xf numFmtId="3" fontId="0" fillId="0" borderId="0" xfId="0" applyNumberFormat="1" applyFont="1" applyFill="1"/>
    <xf numFmtId="0" fontId="0" fillId="7" borderId="0" xfId="0" applyFont="1" applyFill="1"/>
    <xf numFmtId="3" fontId="16" fillId="0" borderId="0" xfId="3" applyFont="1" applyFill="1" applyAlignment="1">
      <alignment horizontal="left" indent="1"/>
    </xf>
    <xf numFmtId="0" fontId="0" fillId="0" borderId="1" xfId="0" applyFont="1" applyBorder="1" applyAlignment="1">
      <alignment horizontal="center"/>
    </xf>
    <xf numFmtId="37" fontId="0" fillId="0" borderId="5" xfId="0" applyNumberFormat="1" applyFont="1" applyBorder="1"/>
    <xf numFmtId="37" fontId="0" fillId="0" borderId="6" xfId="0" applyNumberFormat="1" applyFont="1" applyBorder="1"/>
    <xf numFmtId="3" fontId="0" fillId="3" borderId="0" xfId="0" applyNumberFormat="1" applyFont="1" applyFill="1"/>
    <xf numFmtId="37" fontId="0" fillId="7" borderId="0" xfId="0" applyNumberFormat="1" applyFont="1" applyFill="1"/>
    <xf numFmtId="5" fontId="15" fillId="0" borderId="6" xfId="2" applyNumberFormat="1" applyFont="1" applyBorder="1" applyAlignment="1" applyProtection="1">
      <protection locked="0"/>
    </xf>
    <xf numFmtId="37" fontId="17" fillId="0" borderId="0" xfId="2" applyNumberFormat="1" applyFont="1" applyBorder="1" applyAlignment="1"/>
    <xf numFmtId="37" fontId="17" fillId="0" borderId="1" xfId="2" applyNumberFormat="1" applyFont="1" applyBorder="1" applyAlignment="1"/>
    <xf numFmtId="44" fontId="0" fillId="0" borderId="0" xfId="0" applyNumberFormat="1" applyFont="1" applyFill="1"/>
    <xf numFmtId="169" fontId="0" fillId="0" borderId="0" xfId="7" applyNumberFormat="1" applyFont="1"/>
    <xf numFmtId="5" fontId="14" fillId="0" borderId="2" xfId="0" applyNumberFormat="1" applyFont="1" applyFill="1" applyBorder="1" applyAlignment="1"/>
    <xf numFmtId="5" fontId="15" fillId="0" borderId="0" xfId="0" applyNumberFormat="1" applyFont="1" applyFill="1" applyBorder="1" applyAlignment="1"/>
    <xf numFmtId="5" fontId="0" fillId="0" borderId="0" xfId="0" applyNumberFormat="1" applyFont="1" applyFill="1" applyAlignment="1">
      <alignment vertical="top"/>
    </xf>
    <xf numFmtId="5" fontId="0" fillId="0" borderId="0" xfId="2" applyNumberFormat="1" applyFont="1" applyFill="1" applyAlignment="1">
      <alignment vertical="top"/>
    </xf>
    <xf numFmtId="5" fontId="0" fillId="0" borderId="0" xfId="0" applyNumberFormat="1" applyFont="1" applyAlignment="1">
      <alignment vertical="top"/>
    </xf>
    <xf numFmtId="5" fontId="0" fillId="0" borderId="0" xfId="2" applyNumberFormat="1" applyFont="1" applyAlignment="1">
      <alignment vertical="top"/>
    </xf>
    <xf numFmtId="37" fontId="0" fillId="0" borderId="0" xfId="1" applyNumberFormat="1" applyFont="1" applyFill="1" applyAlignment="1">
      <alignment vertical="top"/>
    </xf>
    <xf numFmtId="37" fontId="0" fillId="0" borderId="0" xfId="1" applyNumberFormat="1" applyFont="1" applyAlignment="1">
      <alignment vertical="top"/>
    </xf>
    <xf numFmtId="37" fontId="0" fillId="0" borderId="1" xfId="1" applyNumberFormat="1" applyFont="1" applyFill="1" applyBorder="1" applyAlignment="1">
      <alignment vertical="top"/>
    </xf>
    <xf numFmtId="37" fontId="0" fillId="0" borderId="1" xfId="1" applyNumberFormat="1" applyFont="1" applyBorder="1" applyAlignment="1">
      <alignment vertical="top"/>
    </xf>
    <xf numFmtId="37" fontId="6" fillId="0" borderId="6" xfId="1" applyNumberFormat="1" applyFont="1" applyBorder="1" applyAlignment="1"/>
    <xf numFmtId="37" fontId="6" fillId="0" borderId="0" xfId="1" applyNumberFormat="1" applyFont="1" applyAlignment="1"/>
    <xf numFmtId="37" fontId="0" fillId="0" borderId="0" xfId="2" applyNumberFormat="1" applyFont="1" applyAlignment="1">
      <alignment vertical="top"/>
    </xf>
    <xf numFmtId="37" fontId="0" fillId="0" borderId="0" xfId="0" applyNumberFormat="1" applyFont="1" applyAlignment="1">
      <alignment vertical="top"/>
    </xf>
    <xf numFmtId="37" fontId="0" fillId="0" borderId="1" xfId="2" applyNumberFormat="1" applyFont="1" applyBorder="1" applyAlignment="1">
      <alignment vertical="top"/>
    </xf>
    <xf numFmtId="37" fontId="0" fillId="0" borderId="1" xfId="0" applyNumberFormat="1" applyFont="1" applyBorder="1" applyAlignment="1">
      <alignment vertical="top"/>
    </xf>
    <xf numFmtId="37" fontId="6" fillId="0" borderId="6" xfId="0" applyNumberFormat="1" applyFont="1" applyBorder="1" applyAlignment="1"/>
    <xf numFmtId="37" fontId="6" fillId="0" borderId="0" xfId="0" applyNumberFormat="1" applyFont="1" applyAlignment="1">
      <alignment vertical="top"/>
    </xf>
    <xf numFmtId="37" fontId="6" fillId="0" borderId="0" xfId="0" applyNumberFormat="1" applyFont="1" applyAlignment="1"/>
    <xf numFmtId="37" fontId="0" fillId="0" borderId="0" xfId="0" applyNumberFormat="1" applyFont="1" applyAlignment="1"/>
    <xf numFmtId="37" fontId="6" fillId="0" borderId="2" xfId="0" applyNumberFormat="1" applyFont="1" applyBorder="1" applyAlignment="1"/>
    <xf numFmtId="5" fontId="6" fillId="0" borderId="2" xfId="0" applyNumberFormat="1" applyFont="1" applyBorder="1" applyAlignment="1"/>
    <xf numFmtId="5" fontId="6" fillId="0" borderId="0" xfId="0" applyNumberFormat="1" applyFont="1" applyAlignment="1"/>
    <xf numFmtId="3" fontId="16" fillId="0" borderId="0" xfId="3" applyFont="1" applyFill="1" applyBorder="1" applyAlignment="1">
      <alignment horizontal="center"/>
    </xf>
    <xf numFmtId="42" fontId="0" fillId="3" borderId="0" xfId="0" applyNumberFormat="1" applyFont="1" applyFill="1"/>
    <xf numFmtId="0" fontId="0" fillId="3" borderId="0" xfId="0" applyFont="1" applyFill="1"/>
    <xf numFmtId="3" fontId="17" fillId="3" borderId="0" xfId="3" applyFont="1" applyFill="1" applyAlignment="1">
      <alignment horizontal="left" indent="1"/>
    </xf>
    <xf numFmtId="41" fontId="17" fillId="3" borderId="0" xfId="2" applyNumberFormat="1" applyFont="1" applyFill="1" applyBorder="1" applyAlignment="1"/>
    <xf numFmtId="44" fontId="17" fillId="3" borderId="0" xfId="2" applyFont="1" applyFill="1" applyAlignment="1">
      <alignment horizontal="right"/>
    </xf>
    <xf numFmtId="37" fontId="0" fillId="0" borderId="0" xfId="0" applyNumberFormat="1" applyFont="1" applyFill="1"/>
    <xf numFmtId="0" fontId="0" fillId="0" borderId="0" xfId="0" applyFont="1" applyFill="1" applyAlignment="1">
      <alignment horizontal="center" vertical="top" wrapText="1"/>
    </xf>
    <xf numFmtId="0" fontId="0" fillId="0" borderId="0" xfId="0" applyFont="1" applyFill="1" applyAlignment="1">
      <alignment horizontal="center" vertical="top"/>
    </xf>
    <xf numFmtId="0" fontId="0" fillId="0" borderId="0" xfId="0" applyFont="1" applyFill="1" applyAlignment="1">
      <alignment horizontal="left" vertical="top" wrapText="1"/>
    </xf>
    <xf numFmtId="165" fontId="0" fillId="0" borderId="0" xfId="2" applyNumberFormat="1" applyFont="1" applyFill="1"/>
    <xf numFmtId="3" fontId="16" fillId="0" borderId="0" xfId="3" applyFont="1" applyFill="1" applyBorder="1" applyAlignment="1">
      <alignment horizontal="center"/>
    </xf>
    <xf numFmtId="3" fontId="16" fillId="0" borderId="0" xfId="3" applyFont="1" applyFill="1" applyAlignment="1">
      <alignment horizontal="center" vertical="top"/>
    </xf>
    <xf numFmtId="49" fontId="0" fillId="0" borderId="0" xfId="0" applyNumberFormat="1" applyFont="1"/>
    <xf numFmtId="3" fontId="12" fillId="0" borderId="0" xfId="0" applyNumberFormat="1" applyFont="1" applyFill="1" applyAlignment="1">
      <alignment horizontal="right"/>
    </xf>
    <xf numFmtId="3" fontId="14" fillId="0" borderId="0" xfId="0" applyNumberFormat="1" applyFont="1" applyFill="1" applyAlignment="1">
      <alignment horizontal="center" vertical="top"/>
    </xf>
    <xf numFmtId="0" fontId="0" fillId="0" borderId="1" xfId="0" applyFont="1" applyFill="1" applyBorder="1" applyAlignment="1">
      <alignment vertical="top" wrapText="1"/>
    </xf>
    <xf numFmtId="43" fontId="0" fillId="0" borderId="0" xfId="1" applyFont="1" applyFill="1" applyAlignment="1">
      <alignment vertical="top"/>
    </xf>
    <xf numFmtId="43" fontId="6" fillId="0" borderId="0" xfId="1" applyFont="1" applyFill="1" applyAlignment="1">
      <alignment vertical="top"/>
    </xf>
    <xf numFmtId="7" fontId="0" fillId="0" borderId="0" xfId="0" applyNumberFormat="1" applyFont="1" applyFill="1" applyAlignment="1">
      <alignment vertical="top"/>
    </xf>
    <xf numFmtId="166" fontId="0" fillId="0" borderId="0" xfId="0" applyNumberFormat="1" applyFont="1" applyFill="1"/>
    <xf numFmtId="37" fontId="17" fillId="0" borderId="0" xfId="3" applyNumberFormat="1" applyFont="1" applyFill="1" applyBorder="1" applyAlignment="1">
      <alignment horizontal="right"/>
    </xf>
    <xf numFmtId="0" fontId="15" fillId="0" borderId="0" xfId="4" applyFont="1" applyFill="1"/>
    <xf numFmtId="42" fontId="0" fillId="0" borderId="0" xfId="0" applyNumberFormat="1" applyFont="1" applyFill="1"/>
    <xf numFmtId="41" fontId="0" fillId="0" borderId="0" xfId="0" applyNumberFormat="1" applyFont="1" applyFill="1"/>
    <xf numFmtId="3" fontId="16" fillId="0" borderId="0" xfId="3" applyFont="1" applyFill="1" applyBorder="1" applyAlignment="1">
      <alignment horizontal="center"/>
    </xf>
    <xf numFmtId="3" fontId="16" fillId="0" borderId="0" xfId="3" applyFont="1" applyAlignment="1">
      <alignment horizontal="center"/>
    </xf>
    <xf numFmtId="3" fontId="16" fillId="0" borderId="0" xfId="3" applyFont="1" applyFill="1" applyAlignment="1">
      <alignment horizontal="center"/>
    </xf>
    <xf numFmtId="3" fontId="14" fillId="0" borderId="0" xfId="0" applyNumberFormat="1" applyFont="1" applyFill="1" applyBorder="1" applyAlignment="1">
      <alignment horizontal="right" wrapText="1"/>
    </xf>
    <xf numFmtId="3" fontId="16" fillId="0" borderId="0" xfId="3" applyFont="1" applyAlignment="1">
      <alignment horizontal="center" vertical="top"/>
    </xf>
    <xf numFmtId="3" fontId="16" fillId="0" borderId="0" xfId="3" applyFont="1" applyFill="1" applyAlignment="1">
      <alignment horizontal="center" vertical="top"/>
    </xf>
    <xf numFmtId="0" fontId="0" fillId="0" borderId="0" xfId="0" applyAlignment="1">
      <alignment horizontal="center" vertical="center" wrapText="1"/>
    </xf>
    <xf numFmtId="3" fontId="4" fillId="0" borderId="0" xfId="3" applyFont="1" applyAlignment="1">
      <alignment horizontal="center" vertical="top"/>
    </xf>
    <xf numFmtId="3" fontId="4" fillId="0" borderId="0" xfId="3" applyFont="1" applyFill="1" applyAlignment="1">
      <alignment horizontal="center" vertical="top"/>
    </xf>
  </cellXfs>
  <cellStyles count="9">
    <cellStyle name="Comma" xfId="1" builtinId="3"/>
    <cellStyle name="Currency" xfId="2" builtinId="4"/>
    <cellStyle name="Normal" xfId="0" builtinId="0"/>
    <cellStyle name="Normal 2" xfId="4"/>
    <cellStyle name="Normal 2 2" xfId="5"/>
    <cellStyle name="Normal 3" xfId="6"/>
    <cellStyle name="Normal_Base_Period_Data" xfId="8"/>
    <cellStyle name="Normal_Exhibits" xfId="3"/>
    <cellStyle name="Percent" xfId="7" builtinId="5"/>
  </cellStyles>
  <dxfs count="1">
    <dxf>
      <font>
        <color rgb="FFFF000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20KY%20Constants_Financial%20Dat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O&amp;M/Labor%20and%20Labor%20Related%20Exhibi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O&amp;M/Support%20Services%20Exhibi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O&amp;M/Contract%20Services%20Expense%20Exhibi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O&amp;M/Building%20Maintenance%20&amp;%20Services%20Exhibi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O&amp;M/Telecommunications%20Expense%20Exhibi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O&amp;M/Postage,%20Printing%20&amp;%20Stationary%20Expense%20Exhibit.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O&amp;M/Office%20Supplies%20&amp;%20Services%20Expense%20Exhibi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O&amp;M/Advertising%20&amp;%20Marketing%20Exhibi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O&amp;M/Employee%20Related%20Expense%20Exhibit.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O&amp;M/Miscellaneous%20Expense%20Exhibi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venues/KY%20Revenue%20Exhibit.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O&amp;M/Rent%20Expense%20Exhibi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O&amp;M/Transportation%20Lease%20Expense%20Exhibi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O&amp;M/Uncollectibles%20Accounts%20Exhibi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O&amp;M/Customer%20Accounting-Postage%20Exhibit.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O&amp;M/Regulatory%20Expense%20Exhibi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amp;M/Insurance%20Other%20than%20Group%20Exhibit.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O&amp;M/Maintenance%20Supplies%20&amp;%20Services%20Exhibit.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ate%20Base/Amortization%20Expense%20Workpaper.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Taxes/Income%20Tax%20Exhibi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O&amp;M/General%20Tax%20Exhibi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venue%20Requirement%20and%20Conversion%20Factor.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O&amp;M/PSC%20Fee%20(Gross%20Rec)%20Expense%20Exhibi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Capital/Capital%20Structure%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venues/Revenu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ate%20Base/Rate%20Base%20KY%20Capital%20through%2008.31.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amp;M/Purchased%20Water%20Expense%20Exhibi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amp;M/Fuel%20and%20Power%20Expense%20Exhibi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amp;M/Chemical%20Expense%20Exhibi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O&amp;M/Waste%20Disposal%20Expense%20Exhib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Constants"/>
      <sheetName val="Link Out WP"/>
      <sheetName val="Link Out Filing Exhibits"/>
      <sheetName val="Link Out BY"/>
      <sheetName val="Link Out Monthly BY"/>
      <sheetName val="Link Out Forecast"/>
      <sheetName val="Link Out Rev Req"/>
    </sheetNames>
    <sheetDataSet>
      <sheetData sheetId="0">
        <row r="9">
          <cell r="A9" t="str">
            <v>Company Title:</v>
          </cell>
          <cell r="C9" t="str">
            <v>Kentucky American Water Company</v>
          </cell>
        </row>
        <row r="10">
          <cell r="C10" t="str">
            <v>KENTUCKY AMERICAN WATER COMPANY</v>
          </cell>
        </row>
        <row r="11">
          <cell r="C11" t="str">
            <v>Case No. 2015-00418</v>
          </cell>
        </row>
        <row r="12">
          <cell r="C12">
            <v>42490</v>
          </cell>
        </row>
        <row r="13">
          <cell r="C13" t="str">
            <v>August 31, 2017</v>
          </cell>
        </row>
        <row r="14">
          <cell r="C14" t="str">
            <v>For the 12 Months Ending August 31, 2017</v>
          </cell>
        </row>
      </sheetData>
      <sheetData sheetId="1" refreshError="1"/>
      <sheetData sheetId="2" refreshError="1"/>
      <sheetData sheetId="3">
        <row r="7">
          <cell r="A7" t="str">
            <v>P02</v>
          </cell>
          <cell r="B7" t="str">
            <v>Water revenues - residential</v>
          </cell>
          <cell r="C7">
            <v>40111000</v>
          </cell>
          <cell r="D7" t="str">
            <v>Res Sales Billed</v>
          </cell>
          <cell r="E7" t="str">
            <v>461.1</v>
          </cell>
          <cell r="F7">
            <v>-48233803</v>
          </cell>
        </row>
        <row r="8">
          <cell r="A8" t="str">
            <v>P02</v>
          </cell>
          <cell r="B8" t="str">
            <v>Water revenues - residential</v>
          </cell>
          <cell r="C8">
            <v>40111100</v>
          </cell>
          <cell r="D8" t="str">
            <v>ResSls Billed Surch</v>
          </cell>
          <cell r="E8" t="str">
            <v>461.1</v>
          </cell>
          <cell r="F8">
            <v>155</v>
          </cell>
        </row>
        <row r="10">
          <cell r="A10" t="str">
            <v>P02</v>
          </cell>
          <cell r="B10" t="str">
            <v>Water revenues - residential</v>
          </cell>
          <cell r="C10">
            <v>40112000</v>
          </cell>
          <cell r="D10" t="str">
            <v>Res Sales Unbilled</v>
          </cell>
          <cell r="E10" t="str">
            <v>461.1</v>
          </cell>
          <cell r="F10">
            <v>-254323</v>
          </cell>
        </row>
        <row r="12">
          <cell r="A12" t="str">
            <v>P03</v>
          </cell>
          <cell r="B12" t="str">
            <v>Water revenues - commercial</v>
          </cell>
          <cell r="C12">
            <v>40121000</v>
          </cell>
          <cell r="D12" t="str">
            <v>Com Sales Billed</v>
          </cell>
          <cell r="E12" t="str">
            <v>461.2</v>
          </cell>
          <cell r="F12">
            <v>-22074757</v>
          </cell>
        </row>
        <row r="13">
          <cell r="A13" t="str">
            <v>P03</v>
          </cell>
          <cell r="B13" t="str">
            <v>Water revenues - commercial</v>
          </cell>
          <cell r="C13">
            <v>40122000</v>
          </cell>
          <cell r="D13" t="str">
            <v>Com Sales Unbilled</v>
          </cell>
          <cell r="E13" t="str">
            <v>461.2</v>
          </cell>
          <cell r="F13">
            <v>-288581</v>
          </cell>
        </row>
        <row r="15">
          <cell r="A15" t="str">
            <v>P04</v>
          </cell>
          <cell r="B15" t="str">
            <v>Water revenues - industrial</v>
          </cell>
          <cell r="C15">
            <v>40131000</v>
          </cell>
          <cell r="D15" t="str">
            <v>Ind Sales Billed</v>
          </cell>
          <cell r="E15" t="str">
            <v>461.3</v>
          </cell>
          <cell r="F15">
            <v>-2536992</v>
          </cell>
        </row>
        <row r="16">
          <cell r="A16" t="str">
            <v>P04</v>
          </cell>
          <cell r="B16" t="str">
            <v>Water revenues - industrial</v>
          </cell>
          <cell r="C16">
            <v>40132000</v>
          </cell>
          <cell r="D16" t="str">
            <v>Ind Sales Unbilled</v>
          </cell>
          <cell r="E16" t="str">
            <v>461.3</v>
          </cell>
          <cell r="F16">
            <v>-21350</v>
          </cell>
        </row>
        <row r="18">
          <cell r="A18" t="str">
            <v>P05</v>
          </cell>
          <cell r="B18" t="str">
            <v>Water revenues - public fire</v>
          </cell>
          <cell r="C18">
            <v>40141000</v>
          </cell>
          <cell r="D18" t="str">
            <v>Publ Fire Billed</v>
          </cell>
          <cell r="E18" t="str">
            <v>462.1</v>
          </cell>
          <cell r="F18">
            <v>-3764401</v>
          </cell>
        </row>
        <row r="21">
          <cell r="A21" t="str">
            <v>P06</v>
          </cell>
          <cell r="B21" t="str">
            <v>Water revenues - private fire</v>
          </cell>
          <cell r="C21">
            <v>40145000</v>
          </cell>
          <cell r="D21" t="str">
            <v>Priv Fire Billed</v>
          </cell>
          <cell r="E21" t="str">
            <v>462.2</v>
          </cell>
          <cell r="F21">
            <v>-2716050</v>
          </cell>
        </row>
        <row r="22">
          <cell r="A22" t="str">
            <v>P06</v>
          </cell>
          <cell r="B22" t="str">
            <v>Water revenues - private fire</v>
          </cell>
          <cell r="C22">
            <v>40146000</v>
          </cell>
          <cell r="D22" t="str">
            <v>Priv Fire Unbilled</v>
          </cell>
          <cell r="E22" t="str">
            <v>462.2</v>
          </cell>
          <cell r="F22">
            <v>0</v>
          </cell>
        </row>
        <row r="24">
          <cell r="A24" t="str">
            <v>P07</v>
          </cell>
          <cell r="B24" t="str">
            <v>Water revenues - public authority</v>
          </cell>
          <cell r="C24">
            <v>40151000</v>
          </cell>
          <cell r="D24" t="str">
            <v>Publ Auth Billed</v>
          </cell>
          <cell r="E24" t="str">
            <v>461.4</v>
          </cell>
          <cell r="F24">
            <v>-6169507</v>
          </cell>
        </row>
        <row r="25">
          <cell r="A25" t="str">
            <v>P07</v>
          </cell>
          <cell r="B25" t="str">
            <v>Water revenues - public authority</v>
          </cell>
          <cell r="C25">
            <v>40152000</v>
          </cell>
          <cell r="D25" t="str">
            <v>Publ Auth Unbilled</v>
          </cell>
          <cell r="E25" t="str">
            <v>461.4</v>
          </cell>
          <cell r="F25">
            <v>-109419</v>
          </cell>
        </row>
        <row r="27">
          <cell r="A27" t="str">
            <v>P08</v>
          </cell>
          <cell r="B27" t="str">
            <v>Water revenues - sales for resale</v>
          </cell>
          <cell r="C27">
            <v>40161000</v>
          </cell>
          <cell r="D27" t="str">
            <v>Sls/Rsle Billed</v>
          </cell>
          <cell r="E27" t="str">
            <v>466.</v>
          </cell>
          <cell r="F27">
            <v>-1872719</v>
          </cell>
        </row>
        <row r="28">
          <cell r="A28" t="str">
            <v>P08</v>
          </cell>
          <cell r="B28" t="str">
            <v>Water revenues - sales for resale</v>
          </cell>
          <cell r="C28">
            <v>40161050</v>
          </cell>
          <cell r="D28" t="str">
            <v>Sls/Rsle Billed I/C</v>
          </cell>
          <cell r="E28" t="str">
            <v>467.</v>
          </cell>
          <cell r="F28">
            <v>-13465</v>
          </cell>
        </row>
        <row r="29">
          <cell r="A29" t="str">
            <v>P08</v>
          </cell>
          <cell r="B29" t="str">
            <v>Water revenues - sales for resale</v>
          </cell>
          <cell r="C29">
            <v>40162000</v>
          </cell>
          <cell r="D29" t="str">
            <v>SalesforRsle Unbilld</v>
          </cell>
          <cell r="E29" t="str">
            <v>466.</v>
          </cell>
          <cell r="F29">
            <v>-42842</v>
          </cell>
        </row>
        <row r="31">
          <cell r="A31" t="str">
            <v>P09</v>
          </cell>
          <cell r="B31" t="str">
            <v>Water revenues - other</v>
          </cell>
          <cell r="C31">
            <v>40171000</v>
          </cell>
          <cell r="D31" t="str">
            <v>Misc Sales Billed</v>
          </cell>
          <cell r="E31" t="str">
            <v>474.</v>
          </cell>
          <cell r="F31">
            <v>-122299</v>
          </cell>
        </row>
        <row r="32">
          <cell r="A32" t="str">
            <v>P09</v>
          </cell>
          <cell r="B32" t="str">
            <v>Water revenues - other</v>
          </cell>
          <cell r="C32">
            <v>40172000</v>
          </cell>
          <cell r="D32" t="str">
            <v>Misc Sales Unbilled</v>
          </cell>
          <cell r="E32" t="str">
            <v>474.</v>
          </cell>
          <cell r="F32">
            <v>-3078</v>
          </cell>
        </row>
        <row r="33">
          <cell r="A33" t="str">
            <v>P09</v>
          </cell>
          <cell r="B33" t="str">
            <v>Water revenues - other</v>
          </cell>
          <cell r="C33">
            <v>40189900</v>
          </cell>
          <cell r="D33" t="str">
            <v>Other Water Revenue</v>
          </cell>
          <cell r="E33" t="str">
            <v>474.</v>
          </cell>
          <cell r="F33">
            <v>-100</v>
          </cell>
        </row>
        <row r="35">
          <cell r="A35" t="str">
            <v>P10</v>
          </cell>
          <cell r="B35" t="str">
            <v>Sewer revenues</v>
          </cell>
          <cell r="C35">
            <v>40211000</v>
          </cell>
          <cell r="D35" t="str">
            <v>Dom WW Svc Billed</v>
          </cell>
          <cell r="E35" t="str">
            <v>522.1</v>
          </cell>
          <cell r="F35">
            <v>0</v>
          </cell>
        </row>
        <row r="36">
          <cell r="A36" t="str">
            <v>P10</v>
          </cell>
          <cell r="B36" t="str">
            <v>Sewer revenues</v>
          </cell>
          <cell r="C36">
            <v>40212000</v>
          </cell>
          <cell r="D36" t="str">
            <v>Dom WW Svc Unbilled</v>
          </cell>
          <cell r="E36" t="str">
            <v>522.1</v>
          </cell>
          <cell r="F36">
            <v>0</v>
          </cell>
        </row>
        <row r="37">
          <cell r="A37" t="str">
            <v>P10</v>
          </cell>
          <cell r="B37" t="str">
            <v>Sewer revenues</v>
          </cell>
          <cell r="C37">
            <v>40221000</v>
          </cell>
          <cell r="D37" t="str">
            <v>Com WW Svc Billed</v>
          </cell>
          <cell r="E37" t="str">
            <v>522.2</v>
          </cell>
          <cell r="F37">
            <v>0</v>
          </cell>
        </row>
        <row r="38">
          <cell r="A38" t="str">
            <v>P10</v>
          </cell>
          <cell r="B38" t="str">
            <v>Sewer revenues</v>
          </cell>
          <cell r="C38">
            <v>40222000</v>
          </cell>
          <cell r="D38" t="str">
            <v>Com WW Svc Unbilled</v>
          </cell>
          <cell r="E38" t="str">
            <v>522.2</v>
          </cell>
          <cell r="F38">
            <v>0</v>
          </cell>
        </row>
        <row r="39">
          <cell r="A39" t="str">
            <v>P10</v>
          </cell>
          <cell r="B39" t="str">
            <v>Sewer revenues</v>
          </cell>
          <cell r="C39">
            <v>40231000</v>
          </cell>
          <cell r="D39" t="str">
            <v>Ind WW Svc Billed</v>
          </cell>
          <cell r="E39" t="str">
            <v>522.3</v>
          </cell>
          <cell r="F39">
            <v>0</v>
          </cell>
        </row>
        <row r="40">
          <cell r="A40" t="str">
            <v>P10</v>
          </cell>
          <cell r="B40" t="str">
            <v>Sewer revenues</v>
          </cell>
          <cell r="C40">
            <v>40232000</v>
          </cell>
          <cell r="D40" t="str">
            <v>Ind WW Svc Unbilled</v>
          </cell>
          <cell r="E40" t="str">
            <v>522.3</v>
          </cell>
          <cell r="F40">
            <v>0</v>
          </cell>
        </row>
        <row r="41">
          <cell r="A41" t="str">
            <v>P10</v>
          </cell>
          <cell r="B41" t="str">
            <v>Sewer revenues</v>
          </cell>
          <cell r="C41">
            <v>40251000</v>
          </cell>
          <cell r="D41" t="str">
            <v>PubAuth WW Billed</v>
          </cell>
          <cell r="E41" t="str">
            <v>522.4</v>
          </cell>
          <cell r="F41">
            <v>0</v>
          </cell>
        </row>
        <row r="42">
          <cell r="A42" t="str">
            <v>P10</v>
          </cell>
          <cell r="B42" t="str">
            <v>Sewer revenues</v>
          </cell>
          <cell r="C42">
            <v>40252000</v>
          </cell>
          <cell r="D42" t="str">
            <v>PubAuth WW Unbilled</v>
          </cell>
          <cell r="E42" t="str">
            <v>522.4</v>
          </cell>
          <cell r="F42">
            <v>0</v>
          </cell>
        </row>
        <row r="43">
          <cell r="A43" t="str">
            <v>P10 Total</v>
          </cell>
          <cell r="F43">
            <v>0</v>
          </cell>
        </row>
        <row r="44">
          <cell r="A44" t="str">
            <v>P11</v>
          </cell>
          <cell r="B44" t="str">
            <v>Other revenues</v>
          </cell>
          <cell r="C44">
            <v>40310100</v>
          </cell>
          <cell r="D44" t="str">
            <v>OthRev-Late Pymt Fee</v>
          </cell>
          <cell r="E44" t="str">
            <v>470.</v>
          </cell>
          <cell r="F44">
            <v>-952621</v>
          </cell>
        </row>
        <row r="45">
          <cell r="A45" t="str">
            <v>P11</v>
          </cell>
          <cell r="B45" t="str">
            <v>Other revenues</v>
          </cell>
          <cell r="C45">
            <v>40310200</v>
          </cell>
          <cell r="D45" t="str">
            <v>OthRev-Rent</v>
          </cell>
          <cell r="E45" t="str">
            <v>472.</v>
          </cell>
          <cell r="F45">
            <v>-75358</v>
          </cell>
        </row>
        <row r="46">
          <cell r="A46" t="str">
            <v>P11</v>
          </cell>
          <cell r="B46" t="str">
            <v>Other revenues</v>
          </cell>
          <cell r="C46">
            <v>40310250</v>
          </cell>
          <cell r="D46" t="str">
            <v>OthRev-Rent I/C</v>
          </cell>
          <cell r="E46" t="str">
            <v>473.</v>
          </cell>
          <cell r="F46">
            <v>-50904</v>
          </cell>
        </row>
        <row r="47">
          <cell r="A47" t="str">
            <v>P11</v>
          </cell>
          <cell r="B47" t="str">
            <v>Other revenues</v>
          </cell>
          <cell r="C47">
            <v>40310300</v>
          </cell>
          <cell r="D47" t="str">
            <v>OthRev-CFO</v>
          </cell>
          <cell r="E47" t="str">
            <v>471.</v>
          </cell>
          <cell r="F47">
            <v>0</v>
          </cell>
        </row>
        <row r="48">
          <cell r="A48" t="str">
            <v>P11</v>
          </cell>
          <cell r="B48" t="str">
            <v>Other revenues</v>
          </cell>
          <cell r="C48">
            <v>40310400</v>
          </cell>
          <cell r="D48" t="str">
            <v>OthRev-NSF Ck Chrg</v>
          </cell>
          <cell r="E48" t="str">
            <v>471.</v>
          </cell>
          <cell r="F48">
            <v>-30740</v>
          </cell>
        </row>
        <row r="49">
          <cell r="A49" t="str">
            <v>P11</v>
          </cell>
          <cell r="B49" t="str">
            <v>Other revenues</v>
          </cell>
          <cell r="C49">
            <v>40310500</v>
          </cell>
          <cell r="D49" t="str">
            <v>OthRev-Appl/InitFee</v>
          </cell>
          <cell r="E49" t="str">
            <v>471.</v>
          </cell>
          <cell r="F49">
            <v>-754380</v>
          </cell>
        </row>
        <row r="50">
          <cell r="A50" t="str">
            <v>P11</v>
          </cell>
          <cell r="B50" t="str">
            <v>Other revenues</v>
          </cell>
          <cell r="C50">
            <v>40310600</v>
          </cell>
          <cell r="D50" t="str">
            <v>OthRev-Usage Data</v>
          </cell>
          <cell r="E50" t="str">
            <v>471.</v>
          </cell>
          <cell r="F50">
            <v>-51945</v>
          </cell>
        </row>
        <row r="51">
          <cell r="A51" t="str">
            <v>P11</v>
          </cell>
          <cell r="B51" t="str">
            <v>Other revenues</v>
          </cell>
          <cell r="C51">
            <v>40310700</v>
          </cell>
          <cell r="D51" t="str">
            <v>OthRev-Reconnct Fee</v>
          </cell>
          <cell r="E51" t="str">
            <v>471.</v>
          </cell>
          <cell r="F51">
            <v>-331964</v>
          </cell>
        </row>
        <row r="52">
          <cell r="A52" t="str">
            <v>P11</v>
          </cell>
          <cell r="B52" t="str">
            <v>Other revenues</v>
          </cell>
          <cell r="C52">
            <v>40310800</v>
          </cell>
          <cell r="D52" t="str">
            <v>OthRev-Frozen Mtr</v>
          </cell>
          <cell r="E52" t="str">
            <v>471.</v>
          </cell>
          <cell r="F52">
            <v>0</v>
          </cell>
        </row>
        <row r="53">
          <cell r="A53" t="str">
            <v>P11</v>
          </cell>
          <cell r="B53" t="str">
            <v>Other revenues</v>
          </cell>
          <cell r="C53">
            <v>40319900</v>
          </cell>
          <cell r="D53" t="str">
            <v>OthRev-Misc Svc</v>
          </cell>
          <cell r="E53" t="str">
            <v>471.</v>
          </cell>
          <cell r="F53">
            <v>-37776</v>
          </cell>
        </row>
        <row r="54">
          <cell r="A54" t="str">
            <v>P11</v>
          </cell>
          <cell r="B54" t="str">
            <v>Other revenues</v>
          </cell>
          <cell r="C54">
            <v>40359900</v>
          </cell>
          <cell r="D54" t="str">
            <v>OthRev WW-Misc Svc</v>
          </cell>
          <cell r="E54" t="str">
            <v>536.</v>
          </cell>
          <cell r="F54">
            <v>0</v>
          </cell>
        </row>
        <row r="55">
          <cell r="A55" t="str">
            <v>P11 Total</v>
          </cell>
          <cell r="F55">
            <v>-2285688</v>
          </cell>
        </row>
        <row r="56">
          <cell r="A56" t="str">
            <v>P13</v>
          </cell>
          <cell r="B56" t="str">
            <v>Purchased water</v>
          </cell>
          <cell r="C56">
            <v>51010000</v>
          </cell>
          <cell r="D56" t="str">
            <v>Purchased Water</v>
          </cell>
          <cell r="E56" t="str">
            <v>610.1</v>
          </cell>
          <cell r="F56">
            <v>271476</v>
          </cell>
        </row>
        <row r="57">
          <cell r="A57" t="str">
            <v>P13</v>
          </cell>
          <cell r="B57" t="str">
            <v>Purchased water</v>
          </cell>
          <cell r="C57">
            <v>51015000</v>
          </cell>
          <cell r="D57" t="str">
            <v>Purchased Water I/C</v>
          </cell>
          <cell r="E57" t="str">
            <v>610.1</v>
          </cell>
          <cell r="F57">
            <v>0</v>
          </cell>
        </row>
        <row r="58">
          <cell r="A58" t="str">
            <v>P13 Total</v>
          </cell>
          <cell r="F58">
            <v>271476</v>
          </cell>
        </row>
        <row r="59">
          <cell r="A59" t="str">
            <v>P14</v>
          </cell>
          <cell r="B59" t="str">
            <v>Fuel and power</v>
          </cell>
          <cell r="C59">
            <v>51510000</v>
          </cell>
          <cell r="D59" t="str">
            <v>Purchased Power</v>
          </cell>
          <cell r="E59" t="str">
            <v>615.8</v>
          </cell>
          <cell r="F59">
            <v>1704680</v>
          </cell>
        </row>
        <row r="60">
          <cell r="A60" t="str">
            <v>P14</v>
          </cell>
          <cell r="B60" t="str">
            <v>Fuel and power</v>
          </cell>
          <cell r="C60">
            <v>51510011</v>
          </cell>
          <cell r="D60" t="str">
            <v>Purchased Power SS</v>
          </cell>
          <cell r="E60" t="str">
            <v>615.1</v>
          </cell>
          <cell r="F60">
            <v>107692</v>
          </cell>
        </row>
        <row r="61">
          <cell r="A61" t="str">
            <v>P14</v>
          </cell>
          <cell r="B61" t="str">
            <v>Fuel and power</v>
          </cell>
          <cell r="C61">
            <v>51510012</v>
          </cell>
          <cell r="D61" t="str">
            <v>Purchased Power P</v>
          </cell>
          <cell r="E61" t="str">
            <v>615.1</v>
          </cell>
          <cell r="F61">
            <v>342738</v>
          </cell>
        </row>
        <row r="62">
          <cell r="A62" t="str">
            <v>P14</v>
          </cell>
          <cell r="B62" t="str">
            <v>Fuel and power</v>
          </cell>
          <cell r="C62">
            <v>51510013</v>
          </cell>
          <cell r="D62" t="str">
            <v>Purchased Power WT</v>
          </cell>
          <cell r="E62" t="str">
            <v>615.3</v>
          </cell>
          <cell r="F62">
            <v>1793377</v>
          </cell>
        </row>
        <row r="63">
          <cell r="A63" t="str">
            <v>P14</v>
          </cell>
          <cell r="B63" t="str">
            <v>Fuel and power</v>
          </cell>
          <cell r="C63">
            <v>51510014</v>
          </cell>
          <cell r="D63" t="str">
            <v>Purchased Power TD</v>
          </cell>
          <cell r="E63" t="str">
            <v>615.5</v>
          </cell>
          <cell r="F63">
            <v>-60713</v>
          </cell>
        </row>
        <row r="64">
          <cell r="A64" t="str">
            <v>P14</v>
          </cell>
          <cell r="B64" t="str">
            <v>Fuel and power</v>
          </cell>
          <cell r="C64">
            <v>51520000</v>
          </cell>
          <cell r="D64" t="str">
            <v>Fuel for Power Prod</v>
          </cell>
          <cell r="E64" t="str">
            <v>616.1</v>
          </cell>
          <cell r="F64">
            <v>1350</v>
          </cell>
        </row>
        <row r="65">
          <cell r="A65" t="str">
            <v>P14 Total</v>
          </cell>
          <cell r="F65">
            <v>3889124</v>
          </cell>
        </row>
        <row r="66">
          <cell r="A66" t="str">
            <v>P15</v>
          </cell>
          <cell r="B66" t="str">
            <v>Chemicals</v>
          </cell>
          <cell r="C66">
            <v>51800000</v>
          </cell>
          <cell r="D66" t="str">
            <v>Chemicals</v>
          </cell>
          <cell r="E66" t="str">
            <v>618.3</v>
          </cell>
          <cell r="F66">
            <v>1619489</v>
          </cell>
        </row>
        <row r="67">
          <cell r="A67" t="str">
            <v>P15 Total</v>
          </cell>
          <cell r="F67">
            <v>1619489</v>
          </cell>
        </row>
        <row r="68">
          <cell r="A68" t="str">
            <v>P16</v>
          </cell>
          <cell r="B68" t="str">
            <v>Waste disposal</v>
          </cell>
          <cell r="C68">
            <v>51110000</v>
          </cell>
          <cell r="D68" t="str">
            <v>Waste Disposal</v>
          </cell>
          <cell r="E68" t="str">
            <v>675.3</v>
          </cell>
          <cell r="F68">
            <v>200272</v>
          </cell>
        </row>
        <row r="69">
          <cell r="A69" t="str">
            <v>P16</v>
          </cell>
          <cell r="B69" t="str">
            <v>Waste disposal</v>
          </cell>
          <cell r="C69">
            <v>51120000</v>
          </cell>
          <cell r="D69" t="str">
            <v>Amort Waste Disposal</v>
          </cell>
          <cell r="E69" t="str">
            <v>675.3</v>
          </cell>
          <cell r="F69">
            <v>74997</v>
          </cell>
        </row>
        <row r="70">
          <cell r="A70" t="str">
            <v>P16 Total</v>
          </cell>
          <cell r="F70">
            <v>275269</v>
          </cell>
        </row>
        <row r="71">
          <cell r="A71" t="str">
            <v>P17</v>
          </cell>
          <cell r="B71" t="str">
            <v>Salaries and wages</v>
          </cell>
          <cell r="C71">
            <v>50100000</v>
          </cell>
          <cell r="D71" t="str">
            <v>Labor Expense</v>
          </cell>
          <cell r="E71" t="str">
            <v>601.8</v>
          </cell>
          <cell r="F71">
            <v>4892109</v>
          </cell>
        </row>
        <row r="72">
          <cell r="A72" t="str">
            <v>P17</v>
          </cell>
          <cell r="B72" t="str">
            <v>Salaries and wages</v>
          </cell>
          <cell r="C72">
            <v>50100001</v>
          </cell>
          <cell r="D72" t="str">
            <v>Labor ExpenseAccrual</v>
          </cell>
          <cell r="E72" t="str">
            <v>601.8</v>
          </cell>
          <cell r="F72">
            <v>-96797</v>
          </cell>
        </row>
        <row r="73">
          <cell r="A73" t="str">
            <v>P17</v>
          </cell>
          <cell r="B73" t="str">
            <v>Salaries and wages</v>
          </cell>
          <cell r="C73">
            <v>50101210</v>
          </cell>
          <cell r="D73" t="str">
            <v>Labor Oper P PwrProd</v>
          </cell>
          <cell r="E73" t="str">
            <v>601.1</v>
          </cell>
          <cell r="F73">
            <v>0</v>
          </cell>
        </row>
        <row r="74">
          <cell r="A74" t="str">
            <v>P17</v>
          </cell>
          <cell r="B74" t="str">
            <v>Salaries and wages</v>
          </cell>
          <cell r="C74">
            <v>50101300</v>
          </cell>
          <cell r="D74" t="str">
            <v>Labor Oper WT</v>
          </cell>
          <cell r="E74" t="str">
            <v>601.3</v>
          </cell>
          <cell r="F74">
            <v>838475</v>
          </cell>
        </row>
        <row r="75">
          <cell r="A75" t="str">
            <v>P17</v>
          </cell>
          <cell r="B75" t="str">
            <v>Salaries and wages</v>
          </cell>
          <cell r="C75">
            <v>50101305</v>
          </cell>
          <cell r="D75" t="str">
            <v>Labor Oper WT SupEng</v>
          </cell>
          <cell r="E75" t="str">
            <v>601.3</v>
          </cell>
          <cell r="F75">
            <v>67853</v>
          </cell>
        </row>
        <row r="76">
          <cell r="A76" t="str">
            <v>P17</v>
          </cell>
          <cell r="B76" t="str">
            <v>Salaries and wages</v>
          </cell>
          <cell r="C76">
            <v>50101400</v>
          </cell>
          <cell r="D76" t="str">
            <v>Labor Oper TD</v>
          </cell>
          <cell r="E76" t="str">
            <v>601.5</v>
          </cell>
          <cell r="F76">
            <v>166401</v>
          </cell>
        </row>
        <row r="77">
          <cell r="A77" t="str">
            <v>P17</v>
          </cell>
          <cell r="B77" t="str">
            <v>Salaries and wages</v>
          </cell>
          <cell r="C77">
            <v>50101405</v>
          </cell>
          <cell r="D77" t="str">
            <v>Labor Oper TD SupEng</v>
          </cell>
          <cell r="E77" t="str">
            <v>601.5</v>
          </cell>
          <cell r="F77">
            <v>27353</v>
          </cell>
        </row>
        <row r="78">
          <cell r="A78" t="str">
            <v>P17</v>
          </cell>
          <cell r="B78" t="str">
            <v>Salaries and wages</v>
          </cell>
          <cell r="C78">
            <v>50101415</v>
          </cell>
          <cell r="D78" t="str">
            <v>Labor Oper TD Lines</v>
          </cell>
          <cell r="E78" t="str">
            <v>601.5</v>
          </cell>
          <cell r="F78">
            <v>29732</v>
          </cell>
        </row>
        <row r="79">
          <cell r="A79" t="str">
            <v>P17</v>
          </cell>
          <cell r="B79" t="str">
            <v>Salaries and wages</v>
          </cell>
          <cell r="C79">
            <v>50101420</v>
          </cell>
          <cell r="D79" t="str">
            <v>Labor Oper TD Meter</v>
          </cell>
          <cell r="E79" t="str">
            <v>601.5</v>
          </cell>
          <cell r="F79">
            <v>295471</v>
          </cell>
        </row>
        <row r="80">
          <cell r="A80" t="str">
            <v>P17</v>
          </cell>
          <cell r="B80" t="str">
            <v>Salaries and wages</v>
          </cell>
          <cell r="C80">
            <v>50101500</v>
          </cell>
          <cell r="D80" t="str">
            <v>Labor Oper CA</v>
          </cell>
          <cell r="E80" t="str">
            <v>601.7</v>
          </cell>
          <cell r="F80">
            <v>9186</v>
          </cell>
        </row>
        <row r="81">
          <cell r="A81" t="str">
            <v>P17</v>
          </cell>
          <cell r="B81" t="str">
            <v>Salaries and wages</v>
          </cell>
          <cell r="C81">
            <v>50101510</v>
          </cell>
          <cell r="D81" t="str">
            <v>Labor Oper CA MtrRd</v>
          </cell>
          <cell r="E81" t="str">
            <v>601.7</v>
          </cell>
          <cell r="F81">
            <v>108394</v>
          </cell>
        </row>
        <row r="82">
          <cell r="A82" t="str">
            <v>P17</v>
          </cell>
          <cell r="B82" t="str">
            <v>Salaries and wages</v>
          </cell>
          <cell r="C82">
            <v>50101515</v>
          </cell>
          <cell r="D82" t="str">
            <v>Labor Oper CA CstRec</v>
          </cell>
          <cell r="E82" t="str">
            <v>601.7</v>
          </cell>
          <cell r="F82">
            <v>0</v>
          </cell>
        </row>
        <row r="83">
          <cell r="A83" t="str">
            <v>P17</v>
          </cell>
          <cell r="B83" t="str">
            <v>Salaries and wages</v>
          </cell>
          <cell r="C83">
            <v>50101520</v>
          </cell>
          <cell r="D83" t="str">
            <v>Labor Oper CA CstSrv</v>
          </cell>
          <cell r="E83" t="str">
            <v>601.7</v>
          </cell>
          <cell r="F83">
            <v>103489</v>
          </cell>
        </row>
        <row r="84">
          <cell r="A84" t="str">
            <v>P17</v>
          </cell>
          <cell r="B84" t="str">
            <v>Salaries and wages</v>
          </cell>
          <cell r="C84">
            <v>50101600</v>
          </cell>
          <cell r="D84" t="str">
            <v>Labor Oper AG</v>
          </cell>
          <cell r="E84" t="str">
            <v>601.8</v>
          </cell>
          <cell r="F84">
            <v>393673</v>
          </cell>
        </row>
        <row r="85">
          <cell r="A85" t="str">
            <v>P17</v>
          </cell>
          <cell r="B85" t="str">
            <v>Salaries and wages</v>
          </cell>
          <cell r="C85">
            <v>50102215</v>
          </cell>
          <cell r="D85" t="str">
            <v>Labor Mnt P PwrProd</v>
          </cell>
          <cell r="E85" t="str">
            <v>601.2</v>
          </cell>
          <cell r="F85">
            <v>0</v>
          </cell>
        </row>
        <row r="86">
          <cell r="A86" t="str">
            <v>P17</v>
          </cell>
          <cell r="B86" t="str">
            <v>Salaries and wages</v>
          </cell>
          <cell r="C86">
            <v>50102300</v>
          </cell>
          <cell r="D86" t="str">
            <v>Labor Maint WT</v>
          </cell>
          <cell r="E86" t="str">
            <v>601.4</v>
          </cell>
          <cell r="F86">
            <v>66853</v>
          </cell>
        </row>
        <row r="87">
          <cell r="A87" t="str">
            <v>P17</v>
          </cell>
          <cell r="B87" t="str">
            <v>Salaries and wages</v>
          </cell>
          <cell r="C87">
            <v>50102400</v>
          </cell>
          <cell r="D87" t="str">
            <v>Labor Maint TD</v>
          </cell>
          <cell r="E87" t="str">
            <v>601.6</v>
          </cell>
          <cell r="F87">
            <v>221992</v>
          </cell>
        </row>
        <row r="88">
          <cell r="A88" t="str">
            <v>P17</v>
          </cell>
          <cell r="B88" t="str">
            <v>Salaries and wages</v>
          </cell>
          <cell r="C88">
            <v>50102410</v>
          </cell>
          <cell r="D88" t="str">
            <v>Labor Mnt TD Str&amp;Imp</v>
          </cell>
          <cell r="E88" t="str">
            <v>601.6</v>
          </cell>
          <cell r="F88">
            <v>0</v>
          </cell>
        </row>
        <row r="89">
          <cell r="A89" t="str">
            <v>P17</v>
          </cell>
          <cell r="B89" t="str">
            <v>Salaries and wages</v>
          </cell>
          <cell r="C89">
            <v>50102420</v>
          </cell>
          <cell r="D89" t="str">
            <v>Labor Mnt TD Mains</v>
          </cell>
          <cell r="E89" t="str">
            <v>601.6</v>
          </cell>
          <cell r="F89">
            <v>28499</v>
          </cell>
        </row>
        <row r="90">
          <cell r="A90" t="str">
            <v>P17</v>
          </cell>
          <cell r="B90" t="str">
            <v>Salaries and wages</v>
          </cell>
          <cell r="C90">
            <v>50102425</v>
          </cell>
          <cell r="D90" t="str">
            <v>Labor Mnt TD FireMn</v>
          </cell>
          <cell r="E90" t="str">
            <v>601.6</v>
          </cell>
          <cell r="F90">
            <v>0</v>
          </cell>
        </row>
        <row r="91">
          <cell r="A91" t="str">
            <v>P17</v>
          </cell>
          <cell r="B91" t="str">
            <v>Salaries and wages</v>
          </cell>
          <cell r="C91">
            <v>50102430</v>
          </cell>
          <cell r="D91" t="str">
            <v>Labor Mnt TD Service</v>
          </cell>
          <cell r="E91" t="str">
            <v>601.6</v>
          </cell>
          <cell r="F91">
            <v>89542</v>
          </cell>
        </row>
        <row r="92">
          <cell r="A92" t="str">
            <v>P17</v>
          </cell>
          <cell r="B92" t="str">
            <v>Salaries and wages</v>
          </cell>
          <cell r="C92">
            <v>50102435</v>
          </cell>
          <cell r="D92" t="str">
            <v>Labor Mnt TD Meter</v>
          </cell>
          <cell r="E92" t="str">
            <v>601.6</v>
          </cell>
          <cell r="F92">
            <v>42339</v>
          </cell>
        </row>
        <row r="93">
          <cell r="A93" t="str">
            <v>P17</v>
          </cell>
          <cell r="B93" t="str">
            <v>Salaries and wages</v>
          </cell>
          <cell r="C93">
            <v>50102440</v>
          </cell>
          <cell r="D93" t="str">
            <v>Labor Mnt TD Hydrant</v>
          </cell>
          <cell r="E93" t="str">
            <v>601.6</v>
          </cell>
          <cell r="F93">
            <v>33314</v>
          </cell>
        </row>
        <row r="94">
          <cell r="A94" t="str">
            <v>P17</v>
          </cell>
          <cell r="B94" t="str">
            <v>Salaries and wages</v>
          </cell>
          <cell r="C94">
            <v>50109900</v>
          </cell>
          <cell r="D94" t="str">
            <v>Labor Cap Credits</v>
          </cell>
          <cell r="E94" t="str">
            <v>601.8</v>
          </cell>
          <cell r="F94">
            <v>-1355325</v>
          </cell>
        </row>
        <row r="95">
          <cell r="A95" t="str">
            <v>P17</v>
          </cell>
          <cell r="B95" t="str">
            <v>Salaries and wages</v>
          </cell>
          <cell r="C95">
            <v>50110000</v>
          </cell>
          <cell r="D95" t="str">
            <v>Labor NS OT -Natural</v>
          </cell>
          <cell r="E95" t="str">
            <v>601.8</v>
          </cell>
          <cell r="F95">
            <v>417150</v>
          </cell>
        </row>
        <row r="96">
          <cell r="A96" t="str">
            <v>P17</v>
          </cell>
          <cell r="B96" t="str">
            <v>Salaries and wages</v>
          </cell>
          <cell r="C96">
            <v>50111210</v>
          </cell>
          <cell r="D96" t="str">
            <v>LaborOperNS OT P PP</v>
          </cell>
          <cell r="E96" t="str">
            <v>601.1</v>
          </cell>
          <cell r="F96">
            <v>0</v>
          </cell>
        </row>
        <row r="97">
          <cell r="A97" t="str">
            <v>P17</v>
          </cell>
          <cell r="B97" t="str">
            <v>Salaries and wages</v>
          </cell>
          <cell r="C97">
            <v>50111300</v>
          </cell>
          <cell r="D97" t="str">
            <v>LaborOper NS OT WT</v>
          </cell>
          <cell r="E97" t="str">
            <v>601.3</v>
          </cell>
          <cell r="F97">
            <v>178569</v>
          </cell>
        </row>
        <row r="98">
          <cell r="A98" t="str">
            <v>P17</v>
          </cell>
          <cell r="B98" t="str">
            <v>Salaries and wages</v>
          </cell>
          <cell r="C98">
            <v>50111400</v>
          </cell>
          <cell r="D98" t="str">
            <v>LaborOper NS OT TD</v>
          </cell>
          <cell r="E98" t="str">
            <v>601.5</v>
          </cell>
          <cell r="F98">
            <v>39356</v>
          </cell>
        </row>
        <row r="99">
          <cell r="A99" t="str">
            <v>P17</v>
          </cell>
          <cell r="B99" t="str">
            <v>Salaries and wages</v>
          </cell>
          <cell r="C99">
            <v>50111405</v>
          </cell>
          <cell r="D99" t="str">
            <v>LaborOperNS OT TD SE</v>
          </cell>
          <cell r="E99" t="str">
            <v>601.5</v>
          </cell>
          <cell r="F99">
            <v>0</v>
          </cell>
        </row>
        <row r="100">
          <cell r="A100" t="str">
            <v>P17</v>
          </cell>
          <cell r="B100" t="str">
            <v>Salaries and wages</v>
          </cell>
          <cell r="C100">
            <v>50111415</v>
          </cell>
          <cell r="D100" t="str">
            <v>LaborOperNS OT TD Ln</v>
          </cell>
          <cell r="E100" t="str">
            <v>601.5</v>
          </cell>
          <cell r="F100">
            <v>2727</v>
          </cell>
        </row>
        <row r="101">
          <cell r="A101" t="str">
            <v>P17</v>
          </cell>
          <cell r="B101" t="str">
            <v>Salaries and wages</v>
          </cell>
          <cell r="C101">
            <v>50111420</v>
          </cell>
          <cell r="D101" t="str">
            <v>LaborOperNS OT TD Mt</v>
          </cell>
          <cell r="E101" t="str">
            <v>601.5</v>
          </cell>
          <cell r="F101">
            <v>87889</v>
          </cell>
        </row>
        <row r="102">
          <cell r="A102" t="str">
            <v>P17</v>
          </cell>
          <cell r="B102" t="str">
            <v>Salaries and wages</v>
          </cell>
          <cell r="C102">
            <v>50111500</v>
          </cell>
          <cell r="D102" t="str">
            <v>LaborOper NS OT CA</v>
          </cell>
          <cell r="E102" t="str">
            <v>601.7</v>
          </cell>
          <cell r="F102">
            <v>368</v>
          </cell>
        </row>
        <row r="103">
          <cell r="A103" t="str">
            <v>P17</v>
          </cell>
          <cell r="B103" t="str">
            <v>Salaries and wages</v>
          </cell>
          <cell r="C103">
            <v>50111510</v>
          </cell>
          <cell r="D103" t="str">
            <v>LaborOperNS OT CA MR</v>
          </cell>
          <cell r="E103" t="str">
            <v>601.7</v>
          </cell>
          <cell r="F103">
            <v>16459</v>
          </cell>
        </row>
        <row r="104">
          <cell r="A104" t="str">
            <v>P17</v>
          </cell>
          <cell r="B104" t="str">
            <v>Salaries and wages</v>
          </cell>
          <cell r="C104">
            <v>50111520</v>
          </cell>
          <cell r="D104" t="str">
            <v>LaborOperNS OT CA CS</v>
          </cell>
          <cell r="E104" t="str">
            <v>601.7</v>
          </cell>
          <cell r="F104">
            <v>4812</v>
          </cell>
        </row>
        <row r="105">
          <cell r="A105" t="str">
            <v>P17</v>
          </cell>
          <cell r="B105" t="str">
            <v>Salaries and wages</v>
          </cell>
          <cell r="C105">
            <v>50111600</v>
          </cell>
          <cell r="D105" t="str">
            <v>LaborOper NS OT AG</v>
          </cell>
          <cell r="E105" t="str">
            <v>601.8</v>
          </cell>
          <cell r="F105">
            <v>1410</v>
          </cell>
        </row>
        <row r="106">
          <cell r="A106" t="str">
            <v>P17</v>
          </cell>
          <cell r="B106" t="str">
            <v>Salaries and wages</v>
          </cell>
          <cell r="C106">
            <v>50112215</v>
          </cell>
          <cell r="D106" t="str">
            <v>LaborMaintNSOT P PP</v>
          </cell>
          <cell r="E106" t="str">
            <v>601.2</v>
          </cell>
          <cell r="F106">
            <v>0</v>
          </cell>
        </row>
        <row r="107">
          <cell r="A107" t="str">
            <v>P17</v>
          </cell>
          <cell r="B107" t="str">
            <v>Salaries and wages</v>
          </cell>
          <cell r="C107">
            <v>50112300</v>
          </cell>
          <cell r="D107" t="str">
            <v>LaborMaint NS OT WT</v>
          </cell>
          <cell r="E107" t="str">
            <v>601.4</v>
          </cell>
          <cell r="F107">
            <v>33624</v>
          </cell>
        </row>
        <row r="108">
          <cell r="A108" t="str">
            <v>P17</v>
          </cell>
          <cell r="B108" t="str">
            <v>Salaries and wages</v>
          </cell>
          <cell r="C108">
            <v>50112400</v>
          </cell>
          <cell r="D108" t="str">
            <v>LaborMaint NS OT TD</v>
          </cell>
          <cell r="E108" t="str">
            <v>601.6</v>
          </cell>
          <cell r="F108">
            <v>46090</v>
          </cell>
        </row>
        <row r="109">
          <cell r="A109" t="str">
            <v>P17</v>
          </cell>
          <cell r="B109" t="str">
            <v>Salaries and wages</v>
          </cell>
          <cell r="C109">
            <v>50112420</v>
          </cell>
          <cell r="D109" t="str">
            <v>LaborMaintNSOT TD Mn</v>
          </cell>
          <cell r="E109" t="str">
            <v>601.6</v>
          </cell>
          <cell r="F109">
            <v>21643</v>
          </cell>
        </row>
        <row r="110">
          <cell r="A110" t="str">
            <v>P17</v>
          </cell>
          <cell r="B110" t="str">
            <v>Salaries and wages</v>
          </cell>
          <cell r="C110">
            <v>50112430</v>
          </cell>
          <cell r="D110" t="str">
            <v>LaborMaintNSOT TD Sv</v>
          </cell>
          <cell r="E110" t="str">
            <v>601.6</v>
          </cell>
          <cell r="F110">
            <v>33315</v>
          </cell>
        </row>
        <row r="111">
          <cell r="A111" t="str">
            <v>P17</v>
          </cell>
          <cell r="B111" t="str">
            <v>Salaries and wages</v>
          </cell>
          <cell r="C111">
            <v>50112435</v>
          </cell>
          <cell r="D111" t="str">
            <v>LaborMaintNSOT TD Mt</v>
          </cell>
          <cell r="E111" t="str">
            <v>601.6</v>
          </cell>
          <cell r="F111">
            <v>3366</v>
          </cell>
        </row>
        <row r="112">
          <cell r="A112" t="str">
            <v>P17</v>
          </cell>
          <cell r="B112" t="str">
            <v>Salaries and wages</v>
          </cell>
          <cell r="C112">
            <v>50112440</v>
          </cell>
          <cell r="D112" t="str">
            <v>LaborMaintNSOT TD Hy</v>
          </cell>
          <cell r="E112" t="str">
            <v>601.6</v>
          </cell>
          <cell r="F112">
            <v>1124</v>
          </cell>
        </row>
        <row r="113">
          <cell r="A113" t="str">
            <v>P17</v>
          </cell>
          <cell r="B113" t="str">
            <v>Salaries and wages</v>
          </cell>
          <cell r="C113">
            <v>50119900</v>
          </cell>
          <cell r="D113" t="str">
            <v>LaborNSOT CapCredits</v>
          </cell>
          <cell r="E113" t="str">
            <v>601.8</v>
          </cell>
          <cell r="F113">
            <v>-119878</v>
          </cell>
        </row>
        <row r="114">
          <cell r="A114" t="str">
            <v>P17</v>
          </cell>
          <cell r="B114" t="str">
            <v>Salaries and wages</v>
          </cell>
          <cell r="C114">
            <v>50120000</v>
          </cell>
          <cell r="D114" t="str">
            <v>Labor OT - Natural</v>
          </cell>
          <cell r="E114" t="str">
            <v>601.8</v>
          </cell>
          <cell r="F114">
            <v>624</v>
          </cell>
        </row>
        <row r="115">
          <cell r="A115" t="str">
            <v>P17</v>
          </cell>
          <cell r="B115" t="str">
            <v>Salaries and wages</v>
          </cell>
          <cell r="C115">
            <v>50121300</v>
          </cell>
          <cell r="D115" t="str">
            <v>LaborOper OT WT</v>
          </cell>
          <cell r="E115" t="str">
            <v>601.3</v>
          </cell>
          <cell r="F115">
            <v>666</v>
          </cell>
        </row>
        <row r="116">
          <cell r="A116" t="str">
            <v>P17</v>
          </cell>
          <cell r="B116" t="str">
            <v>Salaries and wages</v>
          </cell>
          <cell r="C116">
            <v>50171000</v>
          </cell>
          <cell r="D116" t="str">
            <v>Annual Incent Plan</v>
          </cell>
          <cell r="E116" t="str">
            <v>601.8</v>
          </cell>
          <cell r="F116">
            <v>282777</v>
          </cell>
        </row>
        <row r="117">
          <cell r="A117" t="str">
            <v>P17</v>
          </cell>
          <cell r="B117" t="str">
            <v>Salaries and wages</v>
          </cell>
          <cell r="C117">
            <v>50171600</v>
          </cell>
          <cell r="D117" t="str">
            <v>Comp Exp-Options</v>
          </cell>
          <cell r="E117" t="str">
            <v>601.8</v>
          </cell>
          <cell r="F117">
            <v>4876</v>
          </cell>
        </row>
        <row r="118">
          <cell r="A118" t="str">
            <v>P17</v>
          </cell>
          <cell r="B118" t="str">
            <v>Salaries and wages</v>
          </cell>
          <cell r="C118">
            <v>50171800</v>
          </cell>
          <cell r="D118" t="str">
            <v>Comp Exp-RSU's</v>
          </cell>
          <cell r="E118" t="str">
            <v>601.8</v>
          </cell>
          <cell r="F118">
            <v>51364</v>
          </cell>
        </row>
        <row r="119">
          <cell r="A119" t="str">
            <v>P17</v>
          </cell>
          <cell r="B119" t="str">
            <v>Salaries and wages</v>
          </cell>
          <cell r="C119">
            <v>50185000</v>
          </cell>
          <cell r="D119" t="str">
            <v>Severance</v>
          </cell>
          <cell r="E119" t="str">
            <v>601.8</v>
          </cell>
          <cell r="F119">
            <v>32927</v>
          </cell>
        </row>
        <row r="120">
          <cell r="A120" t="str">
            <v>P17 Total</v>
          </cell>
          <cell r="F120">
            <v>7103811</v>
          </cell>
        </row>
        <row r="121">
          <cell r="A121" t="str">
            <v>P18</v>
          </cell>
          <cell r="B121" t="str">
            <v>Pension expense</v>
          </cell>
          <cell r="C121">
            <v>50610000</v>
          </cell>
          <cell r="D121" t="str">
            <v>Pension Expense</v>
          </cell>
          <cell r="E121" t="str">
            <v>604.8</v>
          </cell>
          <cell r="F121">
            <v>785272</v>
          </cell>
        </row>
        <row r="122">
          <cell r="A122" t="str">
            <v>P18</v>
          </cell>
          <cell r="B122" t="str">
            <v>Pension expense</v>
          </cell>
          <cell r="C122">
            <v>50610100</v>
          </cell>
          <cell r="D122" t="str">
            <v>Pension Cap Credits</v>
          </cell>
          <cell r="E122" t="str">
            <v>604.8</v>
          </cell>
          <cell r="F122">
            <v>-154925</v>
          </cell>
        </row>
        <row r="123">
          <cell r="A123" t="str">
            <v>P18 Total</v>
          </cell>
          <cell r="F123">
            <v>630347</v>
          </cell>
        </row>
        <row r="124">
          <cell r="A124" t="str">
            <v>P19</v>
          </cell>
          <cell r="B124" t="str">
            <v>Group insurance expense</v>
          </cell>
          <cell r="C124">
            <v>50510000</v>
          </cell>
          <cell r="D124" t="str">
            <v>PBOP Expense</v>
          </cell>
          <cell r="E124" t="str">
            <v>604.8</v>
          </cell>
          <cell r="F124">
            <v>652903</v>
          </cell>
        </row>
        <row r="125">
          <cell r="A125" t="str">
            <v>P19</v>
          </cell>
          <cell r="B125" t="str">
            <v>Group insurance expense</v>
          </cell>
          <cell r="C125">
            <v>50510100</v>
          </cell>
          <cell r="D125" t="str">
            <v>PBOP Cap Credits</v>
          </cell>
          <cell r="E125" t="str">
            <v>604.8</v>
          </cell>
          <cell r="F125">
            <v>-147422</v>
          </cell>
        </row>
        <row r="126">
          <cell r="A126" t="str">
            <v>P19</v>
          </cell>
          <cell r="B126" t="str">
            <v>Group insurance expense</v>
          </cell>
          <cell r="C126">
            <v>50550000</v>
          </cell>
          <cell r="D126" t="str">
            <v>Group Insur Expense</v>
          </cell>
          <cell r="E126" t="str">
            <v>604.8</v>
          </cell>
          <cell r="F126">
            <v>1449927</v>
          </cell>
        </row>
        <row r="127">
          <cell r="A127" t="str">
            <v>P19</v>
          </cell>
          <cell r="B127" t="str">
            <v>Group insurance expense</v>
          </cell>
          <cell r="C127">
            <v>50550100</v>
          </cell>
          <cell r="D127" t="str">
            <v>Group Ins Cap Credts</v>
          </cell>
          <cell r="E127" t="str">
            <v>604.8</v>
          </cell>
          <cell r="F127">
            <v>-297956</v>
          </cell>
        </row>
        <row r="128">
          <cell r="A128" t="str">
            <v>P19 Total</v>
          </cell>
          <cell r="F128">
            <v>1657452</v>
          </cell>
        </row>
        <row r="129">
          <cell r="A129" t="str">
            <v>P20</v>
          </cell>
          <cell r="B129" t="str">
            <v>Other benefits</v>
          </cell>
          <cell r="C129">
            <v>50421000</v>
          </cell>
          <cell r="D129" t="str">
            <v>401k Expense</v>
          </cell>
          <cell r="E129" t="str">
            <v>604.8</v>
          </cell>
          <cell r="F129">
            <v>188798</v>
          </cell>
        </row>
        <row r="130">
          <cell r="A130" t="str">
            <v>P20</v>
          </cell>
          <cell r="B130" t="str">
            <v>Other benefits</v>
          </cell>
          <cell r="C130">
            <v>50421100</v>
          </cell>
          <cell r="D130" t="str">
            <v>401k Exp Cap Credits</v>
          </cell>
          <cell r="E130" t="str">
            <v>604.8</v>
          </cell>
          <cell r="F130">
            <v>-35228</v>
          </cell>
        </row>
        <row r="131">
          <cell r="A131" t="str">
            <v>P20</v>
          </cell>
          <cell r="B131" t="str">
            <v>Other benefits</v>
          </cell>
          <cell r="C131">
            <v>50422000</v>
          </cell>
          <cell r="D131" t="str">
            <v>DCP Expense</v>
          </cell>
          <cell r="E131" t="str">
            <v>604.8</v>
          </cell>
          <cell r="F131">
            <v>199892</v>
          </cell>
        </row>
        <row r="132">
          <cell r="A132" t="str">
            <v>P20</v>
          </cell>
          <cell r="B132" t="str">
            <v>Other benefits</v>
          </cell>
          <cell r="C132">
            <v>50422100</v>
          </cell>
          <cell r="D132" t="str">
            <v>DCP Exp Cap Credits</v>
          </cell>
          <cell r="E132" t="str">
            <v>604.8</v>
          </cell>
          <cell r="F132">
            <v>-38561</v>
          </cell>
        </row>
        <row r="133">
          <cell r="A133" t="str">
            <v>P20</v>
          </cell>
          <cell r="B133" t="str">
            <v>Other benefits</v>
          </cell>
          <cell r="C133">
            <v>50423000</v>
          </cell>
          <cell r="D133" t="str">
            <v>ESPP Expense</v>
          </cell>
          <cell r="E133" t="str">
            <v>604.8</v>
          </cell>
          <cell r="F133">
            <v>10652</v>
          </cell>
        </row>
        <row r="134">
          <cell r="A134" t="str">
            <v>P20</v>
          </cell>
          <cell r="B134" t="str">
            <v>Other benefits</v>
          </cell>
          <cell r="C134">
            <v>50426000</v>
          </cell>
          <cell r="D134" t="str">
            <v>Retiree Medical Exp</v>
          </cell>
          <cell r="E134" t="str">
            <v>604.8</v>
          </cell>
          <cell r="F134">
            <v>12851</v>
          </cell>
        </row>
        <row r="135">
          <cell r="A135" t="str">
            <v>P20</v>
          </cell>
          <cell r="B135" t="str">
            <v>Other benefits</v>
          </cell>
          <cell r="C135">
            <v>50426100</v>
          </cell>
          <cell r="D135" t="str">
            <v>Retiree Med Cap Cr</v>
          </cell>
          <cell r="E135" t="str">
            <v>604.8</v>
          </cell>
          <cell r="F135">
            <v>-1764</v>
          </cell>
        </row>
        <row r="136">
          <cell r="A136" t="str">
            <v>P20</v>
          </cell>
          <cell r="B136" t="str">
            <v>Other benefits</v>
          </cell>
          <cell r="C136">
            <v>50450000</v>
          </cell>
          <cell r="D136" t="str">
            <v>Other Welfare</v>
          </cell>
          <cell r="E136" t="str">
            <v>604.8</v>
          </cell>
          <cell r="F136">
            <v>26250</v>
          </cell>
        </row>
        <row r="137">
          <cell r="A137" t="str">
            <v>P20</v>
          </cell>
          <cell r="B137" t="str">
            <v>Other benefits</v>
          </cell>
          <cell r="C137">
            <v>50450013</v>
          </cell>
          <cell r="D137" t="str">
            <v>Other Welfare WT</v>
          </cell>
          <cell r="E137" t="str">
            <v>604.3</v>
          </cell>
          <cell r="F137">
            <v>568</v>
          </cell>
        </row>
        <row r="138">
          <cell r="A138" t="str">
            <v>P20</v>
          </cell>
          <cell r="B138" t="str">
            <v>Other benefits</v>
          </cell>
          <cell r="C138">
            <v>50450014</v>
          </cell>
          <cell r="D138" t="str">
            <v>Other Welfare TD</v>
          </cell>
          <cell r="E138" t="str">
            <v>604.5</v>
          </cell>
          <cell r="F138">
            <v>523</v>
          </cell>
        </row>
        <row r="139">
          <cell r="A139" t="str">
            <v>P20</v>
          </cell>
          <cell r="B139" t="str">
            <v>Other benefits</v>
          </cell>
          <cell r="C139">
            <v>50450015</v>
          </cell>
          <cell r="D139" t="str">
            <v>Other Welfare CA</v>
          </cell>
          <cell r="E139" t="str">
            <v>604.7</v>
          </cell>
          <cell r="F139">
            <v>383</v>
          </cell>
        </row>
        <row r="140">
          <cell r="A140" t="str">
            <v>P20</v>
          </cell>
          <cell r="B140" t="str">
            <v>Other benefits</v>
          </cell>
          <cell r="C140">
            <v>50450016</v>
          </cell>
          <cell r="D140" t="str">
            <v>Other Welfare AG</v>
          </cell>
          <cell r="E140" t="str">
            <v>604.8</v>
          </cell>
          <cell r="F140">
            <v>10614</v>
          </cell>
        </row>
        <row r="141">
          <cell r="A141" t="str">
            <v>P20</v>
          </cell>
          <cell r="B141" t="str">
            <v>Other benefits</v>
          </cell>
          <cell r="C141">
            <v>50451000</v>
          </cell>
          <cell r="D141" t="str">
            <v>Employee Awards</v>
          </cell>
          <cell r="E141" t="str">
            <v>604.8</v>
          </cell>
          <cell r="F141">
            <v>5915</v>
          </cell>
        </row>
        <row r="142">
          <cell r="A142" t="str">
            <v>P20</v>
          </cell>
          <cell r="B142" t="str">
            <v>Other benefits</v>
          </cell>
          <cell r="C142">
            <v>50452000</v>
          </cell>
          <cell r="D142" t="str">
            <v>Emp Physical Exams</v>
          </cell>
          <cell r="E142" t="str">
            <v>604.8</v>
          </cell>
          <cell r="F142">
            <v>4740</v>
          </cell>
        </row>
        <row r="143">
          <cell r="A143" t="str">
            <v>P20</v>
          </cell>
          <cell r="B143" t="str">
            <v>Other benefits</v>
          </cell>
          <cell r="C143">
            <v>50454000</v>
          </cell>
          <cell r="D143" t="str">
            <v>Safety Incent Awards</v>
          </cell>
          <cell r="E143" t="str">
            <v>604.8</v>
          </cell>
          <cell r="F143">
            <v>2700</v>
          </cell>
        </row>
        <row r="144">
          <cell r="A144" t="str">
            <v>P20</v>
          </cell>
          <cell r="B144" t="str">
            <v>Other benefits</v>
          </cell>
          <cell r="C144">
            <v>50456000</v>
          </cell>
          <cell r="D144" t="str">
            <v>Tuition Aid</v>
          </cell>
          <cell r="E144" t="str">
            <v>604.8</v>
          </cell>
          <cell r="F144">
            <v>12975</v>
          </cell>
        </row>
        <row r="145">
          <cell r="A145" t="str">
            <v>P20</v>
          </cell>
          <cell r="B145" t="str">
            <v>Other benefits</v>
          </cell>
          <cell r="C145">
            <v>50457000</v>
          </cell>
          <cell r="D145" t="str">
            <v>Training</v>
          </cell>
          <cell r="E145" t="str">
            <v>604.8</v>
          </cell>
          <cell r="F145">
            <v>28781</v>
          </cell>
        </row>
        <row r="146">
          <cell r="A146" t="str">
            <v>P20</v>
          </cell>
          <cell r="B146" t="str">
            <v>Other benefits</v>
          </cell>
          <cell r="C146">
            <v>50458000</v>
          </cell>
          <cell r="D146" t="str">
            <v>Referral Bonus</v>
          </cell>
          <cell r="E146" t="str">
            <v>604.8</v>
          </cell>
          <cell r="F146">
            <v>0</v>
          </cell>
        </row>
        <row r="147">
          <cell r="A147" t="str">
            <v>P20 Total</v>
          </cell>
          <cell r="F147">
            <v>430089</v>
          </cell>
        </row>
        <row r="148">
          <cell r="A148" t="str">
            <v>P21</v>
          </cell>
          <cell r="B148" t="str">
            <v>Service Company Costs</v>
          </cell>
          <cell r="C148">
            <v>53401000</v>
          </cell>
          <cell r="D148" t="str">
            <v>AWWSC Labor OPEX</v>
          </cell>
          <cell r="E148" t="str">
            <v>634.8</v>
          </cell>
          <cell r="F148">
            <v>3871463</v>
          </cell>
        </row>
        <row r="149">
          <cell r="A149" t="str">
            <v>P21</v>
          </cell>
          <cell r="B149" t="str">
            <v>Service Company Costs</v>
          </cell>
          <cell r="C149">
            <v>53401100</v>
          </cell>
          <cell r="D149" t="str">
            <v>AWWSC Pension OPEX</v>
          </cell>
          <cell r="E149" t="str">
            <v>634.8</v>
          </cell>
          <cell r="F149">
            <v>315836</v>
          </cell>
        </row>
        <row r="150">
          <cell r="A150" t="str">
            <v>P21</v>
          </cell>
          <cell r="B150" t="str">
            <v>Service Company Costs</v>
          </cell>
          <cell r="C150">
            <v>53401200</v>
          </cell>
          <cell r="D150" t="str">
            <v>AWWSC Group Ins OPEX</v>
          </cell>
          <cell r="E150" t="str">
            <v>634.8</v>
          </cell>
          <cell r="F150">
            <v>506442</v>
          </cell>
        </row>
        <row r="151">
          <cell r="A151" t="str">
            <v>P21</v>
          </cell>
          <cell r="B151" t="str">
            <v>Service Company Costs</v>
          </cell>
          <cell r="C151">
            <v>53401300</v>
          </cell>
          <cell r="D151" t="str">
            <v>AWWSC Other Ben OPEX</v>
          </cell>
          <cell r="E151" t="str">
            <v>634.8</v>
          </cell>
          <cell r="F151">
            <v>256642</v>
          </cell>
        </row>
        <row r="152">
          <cell r="A152" t="str">
            <v>P21</v>
          </cell>
          <cell r="B152" t="str">
            <v>Service Company Costs</v>
          </cell>
          <cell r="C152">
            <v>53401400</v>
          </cell>
          <cell r="D152" t="str">
            <v>AWWSC Cont Svcs OPEX</v>
          </cell>
          <cell r="E152" t="str">
            <v>634.8</v>
          </cell>
          <cell r="F152">
            <v>597894</v>
          </cell>
        </row>
        <row r="153">
          <cell r="A153" t="str">
            <v>P21</v>
          </cell>
          <cell r="B153" t="str">
            <v>Service Company Costs</v>
          </cell>
          <cell r="C153">
            <v>53401500</v>
          </cell>
          <cell r="D153" t="str">
            <v>AWWSC Off Suppl OPEX</v>
          </cell>
          <cell r="E153" t="str">
            <v>634.8</v>
          </cell>
          <cell r="F153">
            <v>407754</v>
          </cell>
        </row>
        <row r="154">
          <cell r="A154" t="str">
            <v>P21</v>
          </cell>
          <cell r="B154" t="str">
            <v>Service Company Costs</v>
          </cell>
          <cell r="C154">
            <v>53401600</v>
          </cell>
          <cell r="D154" t="str">
            <v>AWWSC Transportaion</v>
          </cell>
          <cell r="E154" t="str">
            <v>634.8</v>
          </cell>
          <cell r="F154">
            <v>64525</v>
          </cell>
        </row>
        <row r="155">
          <cell r="A155" t="str">
            <v>P21</v>
          </cell>
          <cell r="B155" t="str">
            <v>Service Company Costs</v>
          </cell>
          <cell r="C155">
            <v>53401700</v>
          </cell>
          <cell r="D155" t="str">
            <v>AWWSC Rents OPEX</v>
          </cell>
          <cell r="E155" t="str">
            <v>634.8</v>
          </cell>
          <cell r="F155">
            <v>252402</v>
          </cell>
        </row>
        <row r="156">
          <cell r="A156" t="str">
            <v>P21</v>
          </cell>
          <cell r="B156" t="str">
            <v>Service Company Costs</v>
          </cell>
          <cell r="C156">
            <v>53401800</v>
          </cell>
          <cell r="D156" t="str">
            <v>AWWSC Other operting supplies</v>
          </cell>
          <cell r="E156" t="str">
            <v>634.8</v>
          </cell>
          <cell r="F156">
            <v>33388</v>
          </cell>
        </row>
        <row r="157">
          <cell r="A157" t="str">
            <v>P21</v>
          </cell>
          <cell r="B157" t="str">
            <v>Service Company Costs</v>
          </cell>
          <cell r="C157">
            <v>53401900</v>
          </cell>
          <cell r="D157" t="str">
            <v>AWWSC Maint OPEX</v>
          </cell>
          <cell r="E157" t="str">
            <v>634.8</v>
          </cell>
          <cell r="F157">
            <v>286675</v>
          </cell>
        </row>
        <row r="158">
          <cell r="A158" t="str">
            <v>P21</v>
          </cell>
          <cell r="B158" t="str">
            <v>Service Company Costs</v>
          </cell>
          <cell r="C158">
            <v>53402100</v>
          </cell>
          <cell r="D158" t="str">
            <v>AWWSC Oth O&amp;M OPEX</v>
          </cell>
          <cell r="E158" t="str">
            <v>634.8</v>
          </cell>
          <cell r="F158">
            <v>255212</v>
          </cell>
        </row>
        <row r="159">
          <cell r="A159" t="str">
            <v>P21</v>
          </cell>
          <cell r="B159" t="str">
            <v>Service Company Costs</v>
          </cell>
          <cell r="C159">
            <v>53402200</v>
          </cell>
          <cell r="D159" t="str">
            <v>AWWSC Dpr/Amrt OPEX</v>
          </cell>
          <cell r="E159" t="str">
            <v>634.8</v>
          </cell>
          <cell r="F159">
            <v>914633</v>
          </cell>
        </row>
        <row r="160">
          <cell r="A160" t="str">
            <v>P21</v>
          </cell>
          <cell r="B160" t="str">
            <v>Service Company Costs</v>
          </cell>
          <cell r="C160">
            <v>53402300</v>
          </cell>
          <cell r="D160" t="str">
            <v>AWWSC Gen Tax OPEX</v>
          </cell>
          <cell r="E160" t="str">
            <v>634.8</v>
          </cell>
          <cell r="F160">
            <v>324308</v>
          </cell>
        </row>
        <row r="161">
          <cell r="A161" t="str">
            <v>P21</v>
          </cell>
          <cell r="B161" t="str">
            <v>Service Company Costs</v>
          </cell>
          <cell r="C161">
            <v>53402400</v>
          </cell>
          <cell r="D161" t="str">
            <v>AWWSC Interest OPEX</v>
          </cell>
          <cell r="E161" t="str">
            <v>634.8</v>
          </cell>
          <cell r="F161">
            <v>83198</v>
          </cell>
        </row>
        <row r="162">
          <cell r="A162" t="str">
            <v>P21</v>
          </cell>
          <cell r="B162" t="str">
            <v>Service Company Costs</v>
          </cell>
          <cell r="C162">
            <v>53402500</v>
          </cell>
          <cell r="D162" t="str">
            <v>AWWSC Oth Inc OPEX</v>
          </cell>
          <cell r="E162" t="str">
            <v>634.8</v>
          </cell>
          <cell r="F162">
            <v>-9413</v>
          </cell>
        </row>
        <row r="163">
          <cell r="A163" t="str">
            <v>P21</v>
          </cell>
          <cell r="B163" t="str">
            <v>Service Company Costs</v>
          </cell>
          <cell r="C163">
            <v>53402600</v>
          </cell>
          <cell r="D163" t="str">
            <v>AWWSC Inc Tax OPEX</v>
          </cell>
          <cell r="E163" t="str">
            <v>634.8</v>
          </cell>
          <cell r="F163">
            <v>4659</v>
          </cell>
        </row>
        <row r="178">
          <cell r="A178" t="str">
            <v>P21 Total</v>
          </cell>
          <cell r="F178">
            <v>8165618</v>
          </cell>
        </row>
        <row r="179">
          <cell r="A179" t="str">
            <v>P22</v>
          </cell>
          <cell r="B179" t="str">
            <v>Contracted services</v>
          </cell>
          <cell r="C179">
            <v>53110000</v>
          </cell>
          <cell r="D179" t="str">
            <v>Contr Svc-Eng</v>
          </cell>
          <cell r="E179" t="str">
            <v>631.8</v>
          </cell>
          <cell r="F179">
            <v>0</v>
          </cell>
        </row>
        <row r="180">
          <cell r="A180" t="str">
            <v>P22</v>
          </cell>
          <cell r="B180" t="str">
            <v>Contracted services</v>
          </cell>
          <cell r="C180">
            <v>53110011</v>
          </cell>
          <cell r="D180" t="str">
            <v>Contr Svc-Eng SS</v>
          </cell>
          <cell r="E180" t="str">
            <v>631.1</v>
          </cell>
          <cell r="F180">
            <v>770</v>
          </cell>
        </row>
        <row r="181">
          <cell r="A181" t="str">
            <v>P22</v>
          </cell>
          <cell r="B181" t="str">
            <v>Contracted services</v>
          </cell>
          <cell r="C181">
            <v>53110016</v>
          </cell>
          <cell r="D181" t="str">
            <v>Contr Svc-Eng AG</v>
          </cell>
          <cell r="E181" t="str">
            <v>631.8</v>
          </cell>
          <cell r="F181">
            <v>25097</v>
          </cell>
        </row>
        <row r="182">
          <cell r="A182" t="str">
            <v>P22</v>
          </cell>
          <cell r="B182" t="str">
            <v>Contracted services</v>
          </cell>
          <cell r="C182">
            <v>53150000</v>
          </cell>
          <cell r="D182" t="str">
            <v>Contr Svc-Other</v>
          </cell>
          <cell r="E182" t="str">
            <v>636.8</v>
          </cell>
          <cell r="F182">
            <v>168086</v>
          </cell>
        </row>
        <row r="183">
          <cell r="A183" t="str">
            <v>P22</v>
          </cell>
          <cell r="B183" t="str">
            <v>Contracted services</v>
          </cell>
          <cell r="C183">
            <v>53150011</v>
          </cell>
          <cell r="D183" t="str">
            <v>Contr Svc-Other SS</v>
          </cell>
          <cell r="E183" t="str">
            <v>636.1</v>
          </cell>
          <cell r="F183">
            <v>0</v>
          </cell>
        </row>
        <row r="184">
          <cell r="A184" t="str">
            <v>P22</v>
          </cell>
          <cell r="B184" t="str">
            <v>Contracted services</v>
          </cell>
          <cell r="C184">
            <v>53150013</v>
          </cell>
          <cell r="D184" t="str">
            <v>Contr Svc-Other WT</v>
          </cell>
          <cell r="E184" t="str">
            <v>636.3</v>
          </cell>
          <cell r="F184">
            <v>33598</v>
          </cell>
        </row>
        <row r="185">
          <cell r="A185" t="str">
            <v>P22</v>
          </cell>
          <cell r="B185" t="str">
            <v>Contracted services</v>
          </cell>
          <cell r="C185">
            <v>53150014</v>
          </cell>
          <cell r="D185" t="str">
            <v>Contr Svc-Other TD</v>
          </cell>
          <cell r="E185" t="str">
            <v>636.5</v>
          </cell>
          <cell r="F185">
            <v>105474</v>
          </cell>
        </row>
        <row r="186">
          <cell r="A186" t="str">
            <v>P22</v>
          </cell>
          <cell r="B186" t="str">
            <v>Contracted services</v>
          </cell>
          <cell r="C186">
            <v>53150015</v>
          </cell>
          <cell r="D186" t="str">
            <v>Contr Svc-Other CA</v>
          </cell>
          <cell r="E186" t="str">
            <v>636.7</v>
          </cell>
          <cell r="F186">
            <v>38702</v>
          </cell>
        </row>
        <row r="187">
          <cell r="A187" t="str">
            <v>P22</v>
          </cell>
          <cell r="B187" t="str">
            <v>Contracted services</v>
          </cell>
          <cell r="C187">
            <v>53150016</v>
          </cell>
          <cell r="D187" t="str">
            <v>Contr Svc-Other AG</v>
          </cell>
          <cell r="E187" t="str">
            <v>636.8</v>
          </cell>
          <cell r="F187">
            <v>52161</v>
          </cell>
        </row>
        <row r="188">
          <cell r="A188" t="str">
            <v>P22</v>
          </cell>
          <cell r="B188" t="str">
            <v>Contracted services</v>
          </cell>
          <cell r="C188">
            <v>53151000</v>
          </cell>
          <cell r="D188" t="str">
            <v>Contr Svc-Temp EE</v>
          </cell>
          <cell r="E188" t="str">
            <v>636.8</v>
          </cell>
          <cell r="F188">
            <v>0</v>
          </cell>
        </row>
        <row r="189">
          <cell r="A189" t="str">
            <v>P22</v>
          </cell>
          <cell r="B189" t="str">
            <v>Contracted services</v>
          </cell>
          <cell r="C189">
            <v>53151016</v>
          </cell>
          <cell r="D189" t="str">
            <v>Contr Svc-Temp EE AG</v>
          </cell>
          <cell r="E189" t="str">
            <v>636.8</v>
          </cell>
          <cell r="F189">
            <v>20027</v>
          </cell>
        </row>
        <row r="190">
          <cell r="A190" t="str">
            <v>P22</v>
          </cell>
          <cell r="B190" t="str">
            <v>Contracted services</v>
          </cell>
          <cell r="C190">
            <v>53152000</v>
          </cell>
          <cell r="D190" t="str">
            <v>Contr Svc-Lab Testng</v>
          </cell>
          <cell r="E190" t="str">
            <v>635.3</v>
          </cell>
          <cell r="F190">
            <v>63060</v>
          </cell>
        </row>
        <row r="191">
          <cell r="A191" t="str">
            <v>P22</v>
          </cell>
          <cell r="B191" t="str">
            <v>Contracted services</v>
          </cell>
          <cell r="C191">
            <v>53153000</v>
          </cell>
          <cell r="D191" t="str">
            <v>Contr Svc-Accounting</v>
          </cell>
          <cell r="E191" t="str">
            <v>632.8</v>
          </cell>
          <cell r="F191">
            <v>275229</v>
          </cell>
        </row>
        <row r="192">
          <cell r="A192" t="str">
            <v>P22</v>
          </cell>
          <cell r="B192" t="str">
            <v>Contracted services</v>
          </cell>
          <cell r="C192">
            <v>53154000</v>
          </cell>
          <cell r="D192" t="str">
            <v>Contr Svc-Audit Fees</v>
          </cell>
          <cell r="E192" t="str">
            <v>632.8</v>
          </cell>
          <cell r="F192">
            <v>93998</v>
          </cell>
        </row>
        <row r="193">
          <cell r="A193" t="str">
            <v>P22</v>
          </cell>
          <cell r="B193" t="str">
            <v>Contracted services</v>
          </cell>
          <cell r="C193">
            <v>53155000</v>
          </cell>
          <cell r="D193" t="str">
            <v>Contr Svc-Legal</v>
          </cell>
          <cell r="E193" t="str">
            <v>633.8</v>
          </cell>
          <cell r="F193">
            <v>144348</v>
          </cell>
        </row>
        <row r="194">
          <cell r="A194" t="str">
            <v>P22</v>
          </cell>
          <cell r="B194" t="str">
            <v>Contracted services</v>
          </cell>
          <cell r="C194">
            <v>53157000</v>
          </cell>
          <cell r="D194" t="str">
            <v>Contr Svc-Outplacemt</v>
          </cell>
          <cell r="E194" t="str">
            <v>675.8</v>
          </cell>
          <cell r="F194">
            <v>3922</v>
          </cell>
        </row>
        <row r="195">
          <cell r="A195" t="str">
            <v>P22 Total</v>
          </cell>
          <cell r="F195">
            <v>1024472</v>
          </cell>
        </row>
        <row r="196">
          <cell r="A196" t="str">
            <v>P23</v>
          </cell>
          <cell r="B196" t="str">
            <v>Building Maintenance and Services</v>
          </cell>
          <cell r="C196">
            <v>52532000</v>
          </cell>
          <cell r="D196" t="str">
            <v>Electricity</v>
          </cell>
          <cell r="E196" t="str">
            <v>675.8</v>
          </cell>
          <cell r="F196">
            <v>73375</v>
          </cell>
        </row>
        <row r="197">
          <cell r="A197" t="str">
            <v>P23</v>
          </cell>
          <cell r="B197" t="str">
            <v>Building Maintenance and Services</v>
          </cell>
          <cell r="C197">
            <v>52532011</v>
          </cell>
          <cell r="D197" t="str">
            <v>Electricity SS</v>
          </cell>
          <cell r="E197" t="str">
            <v>675.1</v>
          </cell>
          <cell r="F197">
            <v>356</v>
          </cell>
        </row>
        <row r="198">
          <cell r="A198" t="str">
            <v>P23</v>
          </cell>
          <cell r="B198" t="str">
            <v>Building Maintenance and Services</v>
          </cell>
          <cell r="C198">
            <v>52532013</v>
          </cell>
          <cell r="D198" t="str">
            <v>Electricity WT</v>
          </cell>
          <cell r="E198" t="str">
            <v>675.3</v>
          </cell>
          <cell r="F198">
            <v>3642</v>
          </cell>
        </row>
        <row r="199">
          <cell r="A199" t="str">
            <v>P23</v>
          </cell>
          <cell r="B199" t="str">
            <v>Building Maintenance and Services</v>
          </cell>
          <cell r="C199">
            <v>52532014</v>
          </cell>
          <cell r="D199" t="str">
            <v>Electricity TD</v>
          </cell>
          <cell r="E199" t="str">
            <v>675.5</v>
          </cell>
          <cell r="F199">
            <v>14253</v>
          </cell>
        </row>
        <row r="200">
          <cell r="A200" t="str">
            <v>P23</v>
          </cell>
          <cell r="B200" t="str">
            <v>Building Maintenance and Services</v>
          </cell>
          <cell r="C200">
            <v>52532016</v>
          </cell>
          <cell r="D200" t="str">
            <v>Electricity AG</v>
          </cell>
          <cell r="E200" t="str">
            <v>675.8</v>
          </cell>
          <cell r="F200">
            <v>32858</v>
          </cell>
        </row>
        <row r="201">
          <cell r="A201" t="str">
            <v>P23</v>
          </cell>
          <cell r="B201" t="str">
            <v>Building Maintenance and Services</v>
          </cell>
          <cell r="C201">
            <v>52546000</v>
          </cell>
          <cell r="D201" t="str">
            <v>Grounds Keeping</v>
          </cell>
          <cell r="E201" t="str">
            <v>675.8</v>
          </cell>
          <cell r="F201">
            <v>54084</v>
          </cell>
        </row>
        <row r="202">
          <cell r="A202" t="str">
            <v>P23</v>
          </cell>
          <cell r="B202" t="str">
            <v>Building Maintenance and Services</v>
          </cell>
          <cell r="C202">
            <v>52546011</v>
          </cell>
          <cell r="D202" t="str">
            <v>Grounds Keeping SS</v>
          </cell>
          <cell r="E202" t="str">
            <v>675.1</v>
          </cell>
          <cell r="F202">
            <v>0</v>
          </cell>
        </row>
        <row r="203">
          <cell r="A203" t="str">
            <v>P23</v>
          </cell>
          <cell r="B203" t="str">
            <v>Building Maintenance and Services</v>
          </cell>
          <cell r="C203">
            <v>52546013</v>
          </cell>
          <cell r="D203" t="str">
            <v>Grounds Keeping WT</v>
          </cell>
          <cell r="E203" t="str">
            <v>675.3</v>
          </cell>
          <cell r="F203">
            <v>4756</v>
          </cell>
        </row>
        <row r="204">
          <cell r="A204" t="str">
            <v>P23</v>
          </cell>
          <cell r="B204" t="str">
            <v>Building Maintenance and Services</v>
          </cell>
          <cell r="C204">
            <v>52546014</v>
          </cell>
          <cell r="D204" t="str">
            <v>Grounds Keeping TD</v>
          </cell>
          <cell r="E204" t="str">
            <v>675.5</v>
          </cell>
          <cell r="F204">
            <v>16333</v>
          </cell>
        </row>
        <row r="205">
          <cell r="A205" t="str">
            <v>P23</v>
          </cell>
          <cell r="B205" t="str">
            <v>Building Maintenance and Services</v>
          </cell>
          <cell r="C205">
            <v>52546016</v>
          </cell>
          <cell r="D205" t="str">
            <v>Grounds Keeping AG</v>
          </cell>
          <cell r="E205" t="str">
            <v>675.8</v>
          </cell>
          <cell r="F205">
            <v>44908</v>
          </cell>
        </row>
        <row r="206">
          <cell r="A206" t="str">
            <v>P23</v>
          </cell>
          <cell r="B206" t="str">
            <v>Building Maintenance and Services</v>
          </cell>
          <cell r="C206">
            <v>52548000</v>
          </cell>
          <cell r="D206" t="str">
            <v>Heating Oil/Gas</v>
          </cell>
          <cell r="E206" t="str">
            <v>675.8</v>
          </cell>
          <cell r="F206">
            <v>42864</v>
          </cell>
        </row>
        <row r="207">
          <cell r="A207" t="str">
            <v>P23</v>
          </cell>
          <cell r="B207" t="str">
            <v>Building Maintenance and Services</v>
          </cell>
          <cell r="C207">
            <v>52548013</v>
          </cell>
          <cell r="D207" t="str">
            <v>Heating Oil/Gas WT</v>
          </cell>
          <cell r="E207" t="str">
            <v>675.3</v>
          </cell>
          <cell r="F207">
            <v>886</v>
          </cell>
        </row>
        <row r="208">
          <cell r="A208" t="str">
            <v>P23</v>
          </cell>
          <cell r="B208" t="str">
            <v>Building Maintenance and Services</v>
          </cell>
          <cell r="C208">
            <v>52548014</v>
          </cell>
          <cell r="D208" t="str">
            <v>Heating Oil/Gas TD</v>
          </cell>
          <cell r="E208" t="str">
            <v>675.5</v>
          </cell>
          <cell r="F208">
            <v>-1960</v>
          </cell>
        </row>
        <row r="209">
          <cell r="A209" t="str">
            <v>P23</v>
          </cell>
          <cell r="B209" t="str">
            <v>Building Maintenance and Services</v>
          </cell>
          <cell r="C209">
            <v>52548016</v>
          </cell>
          <cell r="D209" t="str">
            <v>Heating Oil/Gas AG</v>
          </cell>
          <cell r="E209" t="str">
            <v>675.8</v>
          </cell>
          <cell r="F209">
            <v>-471</v>
          </cell>
        </row>
        <row r="210">
          <cell r="A210" t="str">
            <v>P23</v>
          </cell>
          <cell r="B210" t="str">
            <v>Building Maintenance and Services</v>
          </cell>
          <cell r="C210">
            <v>52550000</v>
          </cell>
          <cell r="D210" t="str">
            <v>Janitorial</v>
          </cell>
          <cell r="E210" t="str">
            <v>675.8</v>
          </cell>
          <cell r="F210">
            <v>35024</v>
          </cell>
        </row>
        <row r="211">
          <cell r="A211" t="str">
            <v>P23</v>
          </cell>
          <cell r="B211" t="str">
            <v>Building Maintenance and Services</v>
          </cell>
          <cell r="C211">
            <v>52550013</v>
          </cell>
          <cell r="D211" t="str">
            <v>Janitorial WT</v>
          </cell>
          <cell r="E211" t="str">
            <v>675.3</v>
          </cell>
          <cell r="F211">
            <v>2737</v>
          </cell>
        </row>
        <row r="212">
          <cell r="A212" t="str">
            <v>P23</v>
          </cell>
          <cell r="B212" t="str">
            <v>Building Maintenance and Services</v>
          </cell>
          <cell r="C212">
            <v>52550014</v>
          </cell>
          <cell r="D212" t="str">
            <v>Janitorial TD</v>
          </cell>
          <cell r="E212" t="str">
            <v>675.5</v>
          </cell>
          <cell r="F212">
            <v>5135</v>
          </cell>
        </row>
        <row r="213">
          <cell r="A213" t="str">
            <v>P23</v>
          </cell>
          <cell r="B213" t="str">
            <v>Building Maintenance and Services</v>
          </cell>
          <cell r="C213">
            <v>52550016</v>
          </cell>
          <cell r="D213" t="str">
            <v>Janitorial AG</v>
          </cell>
          <cell r="E213" t="str">
            <v>675.8</v>
          </cell>
          <cell r="F213">
            <v>16811</v>
          </cell>
        </row>
        <row r="214">
          <cell r="A214" t="str">
            <v>P23</v>
          </cell>
          <cell r="B214" t="str">
            <v>Building Maintenance and Services</v>
          </cell>
          <cell r="C214">
            <v>52571000</v>
          </cell>
          <cell r="D214" t="str">
            <v>Security Svc</v>
          </cell>
          <cell r="E214" t="str">
            <v>675.8</v>
          </cell>
          <cell r="F214">
            <v>36398</v>
          </cell>
        </row>
        <row r="215">
          <cell r="A215" t="str">
            <v>P23</v>
          </cell>
          <cell r="B215" t="str">
            <v>Building Maintenance and Services</v>
          </cell>
          <cell r="C215">
            <v>52571011</v>
          </cell>
          <cell r="D215" t="str">
            <v>Security Svc SS</v>
          </cell>
          <cell r="E215" t="str">
            <v>675.1</v>
          </cell>
          <cell r="F215">
            <v>8434</v>
          </cell>
        </row>
        <row r="216">
          <cell r="A216" t="str">
            <v>P23</v>
          </cell>
          <cell r="B216" t="str">
            <v>Building Maintenance and Services</v>
          </cell>
          <cell r="C216">
            <v>52571014</v>
          </cell>
          <cell r="D216" t="str">
            <v>Security Svc TD</v>
          </cell>
          <cell r="E216" t="str">
            <v>675.5</v>
          </cell>
          <cell r="F216">
            <v>156</v>
          </cell>
        </row>
        <row r="217">
          <cell r="A217" t="str">
            <v>P23</v>
          </cell>
          <cell r="B217" t="str">
            <v>Building Maintenance and Services</v>
          </cell>
          <cell r="C217">
            <v>52571016</v>
          </cell>
          <cell r="D217" t="str">
            <v>Security Svc AG</v>
          </cell>
          <cell r="E217" t="str">
            <v>675.8</v>
          </cell>
          <cell r="F217">
            <v>16486</v>
          </cell>
        </row>
        <row r="218">
          <cell r="A218" t="str">
            <v>P23</v>
          </cell>
          <cell r="B218" t="str">
            <v>Building Maintenance and Services</v>
          </cell>
          <cell r="C218">
            <v>52571100</v>
          </cell>
          <cell r="D218" t="str">
            <v>Add'l Security Costs</v>
          </cell>
          <cell r="E218" t="str">
            <v>675.8</v>
          </cell>
          <cell r="F218">
            <v>964</v>
          </cell>
        </row>
        <row r="219">
          <cell r="A219" t="str">
            <v>P23</v>
          </cell>
          <cell r="B219" t="str">
            <v>Building Maintenance and Services</v>
          </cell>
          <cell r="C219">
            <v>52578000</v>
          </cell>
          <cell r="D219" t="str">
            <v>Trash Removal</v>
          </cell>
          <cell r="E219" t="str">
            <v>675.8</v>
          </cell>
          <cell r="F219">
            <v>10878</v>
          </cell>
        </row>
        <row r="220">
          <cell r="A220" t="str">
            <v>P23</v>
          </cell>
          <cell r="B220" t="str">
            <v>Building Maintenance and Services</v>
          </cell>
          <cell r="C220">
            <v>52578013</v>
          </cell>
          <cell r="D220" t="str">
            <v>Trash Removal WT</v>
          </cell>
          <cell r="E220" t="str">
            <v>675.3</v>
          </cell>
          <cell r="F220">
            <v>4981</v>
          </cell>
        </row>
        <row r="221">
          <cell r="A221" t="str">
            <v>P23</v>
          </cell>
          <cell r="B221" t="str">
            <v>Building Maintenance and Services</v>
          </cell>
          <cell r="C221">
            <v>52578014</v>
          </cell>
          <cell r="D221" t="str">
            <v>Trash Removal TD</v>
          </cell>
          <cell r="E221" t="str">
            <v>675.5</v>
          </cell>
          <cell r="F221">
            <v>0</v>
          </cell>
        </row>
        <row r="222">
          <cell r="A222" t="str">
            <v>P23</v>
          </cell>
          <cell r="B222" t="str">
            <v>Building Maintenance and Services</v>
          </cell>
          <cell r="C222">
            <v>52578016</v>
          </cell>
          <cell r="D222" t="str">
            <v>Trash Removal AG</v>
          </cell>
          <cell r="E222" t="str">
            <v>675.8</v>
          </cell>
          <cell r="F222">
            <v>6325</v>
          </cell>
        </row>
        <row r="223">
          <cell r="A223" t="str">
            <v>P23</v>
          </cell>
          <cell r="B223" t="str">
            <v>Building Maintenance and Services</v>
          </cell>
          <cell r="C223">
            <v>52583000</v>
          </cell>
          <cell r="D223" t="str">
            <v>Water &amp; WW</v>
          </cell>
          <cell r="E223" t="str">
            <v>675.8</v>
          </cell>
          <cell r="F223">
            <v>46864</v>
          </cell>
        </row>
        <row r="224">
          <cell r="A224" t="str">
            <v>P23</v>
          </cell>
          <cell r="B224" t="str">
            <v>Building Maintenance and Services</v>
          </cell>
          <cell r="C224">
            <v>52583011</v>
          </cell>
          <cell r="D224" t="str">
            <v>Water &amp; WW SS</v>
          </cell>
          <cell r="E224" t="str">
            <v>675.1</v>
          </cell>
          <cell r="F224">
            <v>39796</v>
          </cell>
        </row>
        <row r="225">
          <cell r="A225" t="str">
            <v>P23</v>
          </cell>
          <cell r="B225" t="str">
            <v>Building Maintenance and Services</v>
          </cell>
          <cell r="C225">
            <v>52583013</v>
          </cell>
          <cell r="D225" t="str">
            <v>Water &amp; WW WT</v>
          </cell>
          <cell r="E225" t="str">
            <v>675.3</v>
          </cell>
          <cell r="F225">
            <v>0</v>
          </cell>
        </row>
        <row r="226">
          <cell r="A226" t="str">
            <v>P23</v>
          </cell>
          <cell r="B226" t="str">
            <v>Building Maintenance and Services</v>
          </cell>
          <cell r="C226">
            <v>52583016</v>
          </cell>
          <cell r="D226" t="str">
            <v>Water &amp; WW AG</v>
          </cell>
          <cell r="E226" t="str">
            <v>675.8</v>
          </cell>
          <cell r="F226">
            <v>12671</v>
          </cell>
        </row>
        <row r="227">
          <cell r="A227" t="str">
            <v>P23 Total</v>
          </cell>
          <cell r="F227">
            <v>529544</v>
          </cell>
        </row>
        <row r="228">
          <cell r="A228" t="str">
            <v>P24</v>
          </cell>
          <cell r="B228" t="str">
            <v>Telecommunication expenses</v>
          </cell>
          <cell r="C228">
            <v>52574000</v>
          </cell>
          <cell r="D228" t="str">
            <v>Telephone</v>
          </cell>
          <cell r="E228" t="str">
            <v>675.8</v>
          </cell>
          <cell r="F228">
            <v>84025</v>
          </cell>
        </row>
        <row r="229">
          <cell r="A229" t="str">
            <v>P24</v>
          </cell>
          <cell r="B229" t="str">
            <v>Telecommunication expenses</v>
          </cell>
          <cell r="C229">
            <v>52574013</v>
          </cell>
          <cell r="D229" t="str">
            <v>Telephone WT</v>
          </cell>
          <cell r="E229" t="str">
            <v>675.3</v>
          </cell>
          <cell r="F229">
            <v>7957</v>
          </cell>
        </row>
        <row r="230">
          <cell r="A230" t="str">
            <v>P24</v>
          </cell>
          <cell r="B230" t="str">
            <v>Telecommunication expenses</v>
          </cell>
          <cell r="C230">
            <v>52574014</v>
          </cell>
          <cell r="D230" t="str">
            <v>Telephone TD</v>
          </cell>
          <cell r="E230" t="str">
            <v>675.5</v>
          </cell>
          <cell r="F230">
            <v>2416</v>
          </cell>
        </row>
        <row r="231">
          <cell r="A231" t="str">
            <v>P24</v>
          </cell>
          <cell r="B231" t="str">
            <v>Telecommunication expenses</v>
          </cell>
          <cell r="C231">
            <v>52574015</v>
          </cell>
          <cell r="D231" t="str">
            <v>Telephone CA</v>
          </cell>
          <cell r="E231" t="str">
            <v>675.7</v>
          </cell>
          <cell r="F231">
            <v>52074</v>
          </cell>
        </row>
        <row r="232">
          <cell r="A232" t="str">
            <v>P24</v>
          </cell>
          <cell r="B232" t="str">
            <v>Telecommunication expenses</v>
          </cell>
          <cell r="C232">
            <v>52574016</v>
          </cell>
          <cell r="D232" t="str">
            <v>Telephone AG</v>
          </cell>
          <cell r="E232" t="str">
            <v>675.8</v>
          </cell>
          <cell r="F232">
            <v>11605</v>
          </cell>
        </row>
        <row r="233">
          <cell r="A233" t="str">
            <v>P24</v>
          </cell>
          <cell r="B233" t="str">
            <v>Telecommunication expenses</v>
          </cell>
          <cell r="C233">
            <v>52574100</v>
          </cell>
          <cell r="D233" t="str">
            <v>Cell Phone</v>
          </cell>
          <cell r="E233" t="str">
            <v>675.8</v>
          </cell>
          <cell r="F233">
            <v>35932</v>
          </cell>
        </row>
        <row r="234">
          <cell r="A234" t="str">
            <v>P24</v>
          </cell>
          <cell r="B234" t="str">
            <v>Telecommunication expenses</v>
          </cell>
          <cell r="C234">
            <v>52574111</v>
          </cell>
          <cell r="D234" t="str">
            <v>Cell Phone SS</v>
          </cell>
          <cell r="E234" t="str">
            <v>675.1</v>
          </cell>
          <cell r="F234">
            <v>0</v>
          </cell>
        </row>
        <row r="235">
          <cell r="A235" t="str">
            <v>P24</v>
          </cell>
          <cell r="B235" t="str">
            <v>Telecommunication expenses</v>
          </cell>
          <cell r="C235">
            <v>52574113</v>
          </cell>
          <cell r="D235" t="str">
            <v>Cell Phone WT</v>
          </cell>
          <cell r="E235" t="str">
            <v>675.3</v>
          </cell>
          <cell r="F235">
            <v>2883</v>
          </cell>
        </row>
        <row r="236">
          <cell r="A236" t="str">
            <v>P24</v>
          </cell>
          <cell r="B236" t="str">
            <v>Telecommunication expenses</v>
          </cell>
          <cell r="C236">
            <v>52574114</v>
          </cell>
          <cell r="D236" t="str">
            <v>Cell Phone TD</v>
          </cell>
          <cell r="E236" t="str">
            <v>675.5</v>
          </cell>
          <cell r="F236">
            <v>605</v>
          </cell>
        </row>
        <row r="237">
          <cell r="A237" t="str">
            <v>P24</v>
          </cell>
          <cell r="B237" t="str">
            <v>Telecommunication expenses</v>
          </cell>
          <cell r="C237">
            <v>52574115</v>
          </cell>
          <cell r="D237" t="str">
            <v>Cell Phone CA</v>
          </cell>
          <cell r="E237" t="str">
            <v>675.7</v>
          </cell>
          <cell r="F237">
            <v>4192</v>
          </cell>
        </row>
        <row r="238">
          <cell r="A238" t="str">
            <v>P24</v>
          </cell>
          <cell r="B238" t="str">
            <v>Telecommunication expenses</v>
          </cell>
          <cell r="C238">
            <v>52574116</v>
          </cell>
          <cell r="D238" t="str">
            <v>Cell Phone AG</v>
          </cell>
          <cell r="E238" t="str">
            <v>675.8</v>
          </cell>
          <cell r="F238">
            <v>37316</v>
          </cell>
        </row>
        <row r="239">
          <cell r="A239" t="str">
            <v>P24</v>
          </cell>
          <cell r="B239" t="str">
            <v>Telecommunication expenses</v>
          </cell>
          <cell r="C239">
            <v>52574200</v>
          </cell>
          <cell r="D239" t="str">
            <v>Data Lines AG</v>
          </cell>
          <cell r="E239" t="str">
            <v>675.8</v>
          </cell>
          <cell r="F239">
            <v>53</v>
          </cell>
        </row>
        <row r="240">
          <cell r="A240" t="str">
            <v>P24 Total</v>
          </cell>
          <cell r="F240">
            <v>239058</v>
          </cell>
        </row>
        <row r="241">
          <cell r="A241" t="str">
            <v>P25</v>
          </cell>
          <cell r="B241" t="str">
            <v>Postage, printing and stationary</v>
          </cell>
          <cell r="C241">
            <v>52562500</v>
          </cell>
          <cell r="D241" t="str">
            <v>Overnight Shippng</v>
          </cell>
          <cell r="E241" t="str">
            <v>675.8</v>
          </cell>
          <cell r="F241">
            <v>8740</v>
          </cell>
        </row>
        <row r="242">
          <cell r="A242" t="str">
            <v>P25</v>
          </cell>
          <cell r="B242" t="str">
            <v>Postage, printing and stationary</v>
          </cell>
          <cell r="C242">
            <v>52562511</v>
          </cell>
          <cell r="D242" t="str">
            <v>Overnight Shippng SS</v>
          </cell>
          <cell r="E242" t="str">
            <v>675.1</v>
          </cell>
          <cell r="F242">
            <v>0</v>
          </cell>
        </row>
        <row r="243">
          <cell r="A243" t="str">
            <v>P25</v>
          </cell>
          <cell r="B243" t="str">
            <v>Postage, printing and stationary</v>
          </cell>
          <cell r="C243">
            <v>52562513</v>
          </cell>
          <cell r="D243" t="str">
            <v>Overnight Shippng WT</v>
          </cell>
          <cell r="E243" t="str">
            <v>675.3</v>
          </cell>
          <cell r="F243">
            <v>8954</v>
          </cell>
        </row>
        <row r="244">
          <cell r="A244" t="str">
            <v>P25</v>
          </cell>
          <cell r="B244" t="str">
            <v>Postage, printing and stationary</v>
          </cell>
          <cell r="C244">
            <v>52562514</v>
          </cell>
          <cell r="D244" t="str">
            <v>Overnight Shippng TD</v>
          </cell>
          <cell r="E244" t="str">
            <v>675.5</v>
          </cell>
          <cell r="F244">
            <v>283</v>
          </cell>
        </row>
        <row r="245">
          <cell r="A245" t="str">
            <v>P25</v>
          </cell>
          <cell r="B245" t="str">
            <v>Postage, printing and stationary</v>
          </cell>
          <cell r="C245">
            <v>52562516</v>
          </cell>
          <cell r="D245" t="str">
            <v>Overnight Shippng AG</v>
          </cell>
          <cell r="E245" t="str">
            <v>675.8</v>
          </cell>
          <cell r="F245">
            <v>1279</v>
          </cell>
        </row>
        <row r="246">
          <cell r="A246" t="str">
            <v>P25</v>
          </cell>
          <cell r="B246" t="str">
            <v>Postage, printing and stationary</v>
          </cell>
          <cell r="C246">
            <v>52566000</v>
          </cell>
          <cell r="D246" t="str">
            <v>Postage</v>
          </cell>
          <cell r="E246" t="str">
            <v>675.8</v>
          </cell>
          <cell r="F246">
            <v>250</v>
          </cell>
        </row>
        <row r="247">
          <cell r="A247" t="str">
            <v>P25</v>
          </cell>
          <cell r="B247" t="str">
            <v>Postage, printing and stationary</v>
          </cell>
          <cell r="C247">
            <v>52566016</v>
          </cell>
          <cell r="D247" t="str">
            <v>Postage AG</v>
          </cell>
          <cell r="E247" t="str">
            <v>675.8</v>
          </cell>
          <cell r="F247">
            <v>1179</v>
          </cell>
        </row>
        <row r="248">
          <cell r="A248" t="str">
            <v>P25</v>
          </cell>
          <cell r="B248" t="str">
            <v>Postage, printing and stationary</v>
          </cell>
          <cell r="C248">
            <v>52566700</v>
          </cell>
          <cell r="D248" t="str">
            <v>Printing</v>
          </cell>
          <cell r="E248" t="str">
            <v>675.8</v>
          </cell>
          <cell r="F248">
            <v>8586</v>
          </cell>
        </row>
        <row r="249">
          <cell r="A249" t="str">
            <v>P25 Total</v>
          </cell>
          <cell r="F249">
            <v>29271</v>
          </cell>
        </row>
        <row r="252">
          <cell r="A252" t="str">
            <v>P26</v>
          </cell>
          <cell r="B252" t="str">
            <v>Office supplies and services</v>
          </cell>
          <cell r="C252">
            <v>52512500</v>
          </cell>
          <cell r="D252" t="str">
            <v>Books&amp;Publications</v>
          </cell>
          <cell r="E252" t="str">
            <v>675.8</v>
          </cell>
          <cell r="F252">
            <v>113</v>
          </cell>
        </row>
        <row r="253">
          <cell r="A253" t="str">
            <v>P26</v>
          </cell>
          <cell r="B253" t="str">
            <v>Office supplies and services</v>
          </cell>
          <cell r="C253">
            <v>52526100</v>
          </cell>
          <cell r="D253" t="str">
            <v>Credit Line Fees I/C</v>
          </cell>
          <cell r="E253" t="str">
            <v>675.8</v>
          </cell>
          <cell r="F253">
            <v>91300</v>
          </cell>
        </row>
        <row r="255">
          <cell r="A255" t="str">
            <v>P26</v>
          </cell>
          <cell r="B255" t="str">
            <v>Office supplies and services</v>
          </cell>
          <cell r="C255">
            <v>52542016</v>
          </cell>
          <cell r="D255" t="str">
            <v>Forms AG</v>
          </cell>
          <cell r="E255" t="str">
            <v>675.8</v>
          </cell>
          <cell r="F255">
            <v>1493</v>
          </cell>
        </row>
        <row r="256">
          <cell r="A256" t="str">
            <v>P26</v>
          </cell>
          <cell r="B256" t="str">
            <v>Office supplies and services</v>
          </cell>
          <cell r="C256">
            <v>52562000</v>
          </cell>
          <cell r="D256" t="str">
            <v>Office Supplies</v>
          </cell>
          <cell r="E256" t="str">
            <v>675.8</v>
          </cell>
          <cell r="F256">
            <v>28030</v>
          </cell>
        </row>
        <row r="257">
          <cell r="A257" t="str">
            <v>P26</v>
          </cell>
          <cell r="B257" t="str">
            <v>Office supplies and services</v>
          </cell>
          <cell r="C257">
            <v>52562011</v>
          </cell>
          <cell r="D257" t="str">
            <v>Off&amp;Adm Supplies SS</v>
          </cell>
          <cell r="E257" t="str">
            <v>675.1</v>
          </cell>
          <cell r="F257">
            <v>0</v>
          </cell>
        </row>
        <row r="258">
          <cell r="A258" t="str">
            <v>P26</v>
          </cell>
          <cell r="B258" t="str">
            <v>Office supplies and services</v>
          </cell>
          <cell r="C258">
            <v>52562013</v>
          </cell>
          <cell r="D258" t="str">
            <v>Off&amp;Adm Supplies WT</v>
          </cell>
          <cell r="E258" t="str">
            <v>675.3</v>
          </cell>
          <cell r="F258">
            <v>5188</v>
          </cell>
        </row>
        <row r="259">
          <cell r="A259" t="str">
            <v>P26</v>
          </cell>
          <cell r="B259" t="str">
            <v>Office supplies and services</v>
          </cell>
          <cell r="C259">
            <v>52562014</v>
          </cell>
          <cell r="D259" t="str">
            <v>Off&amp;Adm Supplies TD</v>
          </cell>
          <cell r="E259" t="str">
            <v>675.5</v>
          </cell>
          <cell r="F259">
            <v>3411</v>
          </cell>
        </row>
        <row r="260">
          <cell r="A260" t="str">
            <v>P26</v>
          </cell>
          <cell r="B260" t="str">
            <v>Office supplies and services</v>
          </cell>
          <cell r="C260">
            <v>52562015</v>
          </cell>
          <cell r="D260" t="str">
            <v>Off&amp;Adm Supplies CA</v>
          </cell>
          <cell r="E260" t="str">
            <v>675.7</v>
          </cell>
          <cell r="F260">
            <v>0</v>
          </cell>
        </row>
        <row r="261">
          <cell r="A261" t="str">
            <v>P26</v>
          </cell>
          <cell r="B261" t="str">
            <v>Office supplies and services</v>
          </cell>
          <cell r="C261">
            <v>52562016</v>
          </cell>
          <cell r="D261" t="str">
            <v>Off&amp;Adm Supplies AG</v>
          </cell>
          <cell r="E261" t="str">
            <v>675.8</v>
          </cell>
          <cell r="F261">
            <v>17533</v>
          </cell>
        </row>
        <row r="262">
          <cell r="A262" t="str">
            <v>P26</v>
          </cell>
          <cell r="B262" t="str">
            <v>Office supplies and services</v>
          </cell>
          <cell r="C262">
            <v>52571500</v>
          </cell>
          <cell r="D262" t="str">
            <v>Software Licenses</v>
          </cell>
          <cell r="E262" t="str">
            <v>675.8</v>
          </cell>
          <cell r="F262">
            <v>57387</v>
          </cell>
        </row>
        <row r="263">
          <cell r="A263" t="str">
            <v>P26</v>
          </cell>
          <cell r="B263" t="str">
            <v>Office supplies and services</v>
          </cell>
          <cell r="C263">
            <v>52582000</v>
          </cell>
          <cell r="D263" t="str">
            <v>Uniforms</v>
          </cell>
          <cell r="E263" t="str">
            <v>675.7</v>
          </cell>
          <cell r="F263">
            <v>19967</v>
          </cell>
        </row>
        <row r="265">
          <cell r="A265" t="str">
            <v>P26</v>
          </cell>
          <cell r="B265" t="str">
            <v>Office supplies and services</v>
          </cell>
          <cell r="C265">
            <v>52582012</v>
          </cell>
          <cell r="D265" t="str">
            <v>Uniforms P</v>
          </cell>
          <cell r="E265" t="str">
            <v>675.3</v>
          </cell>
          <cell r="F265">
            <v>197</v>
          </cell>
        </row>
        <row r="266">
          <cell r="A266" t="str">
            <v>P26</v>
          </cell>
          <cell r="B266" t="str">
            <v>Office supplies and services</v>
          </cell>
          <cell r="C266">
            <v>52582013</v>
          </cell>
          <cell r="D266" t="str">
            <v>Uniforms WT</v>
          </cell>
          <cell r="E266" t="str">
            <v>675.3</v>
          </cell>
          <cell r="F266">
            <v>7872</v>
          </cell>
        </row>
        <row r="267">
          <cell r="A267" t="str">
            <v>P26</v>
          </cell>
          <cell r="B267" t="str">
            <v>Office supplies and services</v>
          </cell>
          <cell r="C267">
            <v>52582014</v>
          </cell>
          <cell r="D267" t="str">
            <v>Uniforms TD</v>
          </cell>
          <cell r="E267" t="str">
            <v>675.5</v>
          </cell>
          <cell r="F267">
            <v>7511</v>
          </cell>
        </row>
        <row r="268">
          <cell r="A268" t="str">
            <v>P26</v>
          </cell>
          <cell r="B268" t="str">
            <v>Office supplies and services</v>
          </cell>
          <cell r="C268">
            <v>52582016</v>
          </cell>
          <cell r="D268" t="str">
            <v>Uniforms AG</v>
          </cell>
          <cell r="E268" t="str">
            <v>675.7</v>
          </cell>
          <cell r="F268">
            <v>1072</v>
          </cell>
        </row>
        <row r="269">
          <cell r="A269" t="str">
            <v>P26</v>
          </cell>
          <cell r="B269" t="str">
            <v>Office supplies and services</v>
          </cell>
          <cell r="C269">
            <v>52801100</v>
          </cell>
          <cell r="D269" t="str">
            <v>Indirect OH Clearing</v>
          </cell>
          <cell r="E269" t="str">
            <v>675.8</v>
          </cell>
          <cell r="F269">
            <v>9</v>
          </cell>
        </row>
        <row r="271">
          <cell r="A271" t="str">
            <v>P26 Total</v>
          </cell>
          <cell r="F271">
            <v>241083</v>
          </cell>
        </row>
        <row r="272">
          <cell r="A272" t="str">
            <v>P27</v>
          </cell>
          <cell r="B272" t="str">
            <v>Advertising &amp; marketing expenses</v>
          </cell>
          <cell r="C272">
            <v>52503000</v>
          </cell>
          <cell r="D272" t="str">
            <v>Advertising</v>
          </cell>
          <cell r="E272" t="str">
            <v>660.8</v>
          </cell>
          <cell r="F272">
            <v>20040</v>
          </cell>
        </row>
        <row r="273">
          <cell r="A273" t="str">
            <v>P27 Total</v>
          </cell>
          <cell r="F273">
            <v>20040</v>
          </cell>
        </row>
        <row r="274">
          <cell r="A274" t="str">
            <v>P28</v>
          </cell>
          <cell r="B274" t="str">
            <v>Employee related expense travel &amp; entertainme</v>
          </cell>
          <cell r="C274">
            <v>52534000</v>
          </cell>
          <cell r="D274" t="str">
            <v>Employee Expenses</v>
          </cell>
          <cell r="E274" t="str">
            <v>675.8</v>
          </cell>
          <cell r="F274">
            <v>106511</v>
          </cell>
        </row>
        <row r="275">
          <cell r="A275" t="str">
            <v>P28</v>
          </cell>
          <cell r="B275" t="str">
            <v>Employee related expense travel &amp; entertainme</v>
          </cell>
          <cell r="C275">
            <v>52534021</v>
          </cell>
          <cell r="D275" t="str">
            <v>Travel - Meals</v>
          </cell>
          <cell r="E275" t="str">
            <v>675.8</v>
          </cell>
          <cell r="F275">
            <v>12163</v>
          </cell>
        </row>
        <row r="276">
          <cell r="A276" t="str">
            <v>P28</v>
          </cell>
          <cell r="B276" t="str">
            <v>Employee related expense travel &amp; entertainme</v>
          </cell>
          <cell r="C276">
            <v>52534200</v>
          </cell>
          <cell r="D276" t="str">
            <v>Conferences &amp; Reg</v>
          </cell>
          <cell r="E276" t="str">
            <v>675.8</v>
          </cell>
          <cell r="F276">
            <v>12410</v>
          </cell>
        </row>
        <row r="277">
          <cell r="A277" t="str">
            <v>P28</v>
          </cell>
          <cell r="B277" t="str">
            <v>Employee related expense travel &amp; entertainme</v>
          </cell>
          <cell r="C277">
            <v>52535000</v>
          </cell>
          <cell r="D277" t="str">
            <v>Meals Deductible</v>
          </cell>
          <cell r="E277" t="str">
            <v>675.8</v>
          </cell>
          <cell r="F277">
            <v>37355</v>
          </cell>
        </row>
        <row r="278">
          <cell r="A278" t="str">
            <v>P28</v>
          </cell>
          <cell r="B278" t="str">
            <v>Employee related expense travel &amp; entertainme</v>
          </cell>
          <cell r="C278">
            <v>52535100</v>
          </cell>
          <cell r="D278" t="str">
            <v>Meals Nondeductible</v>
          </cell>
          <cell r="E278" t="str">
            <v>675.8</v>
          </cell>
          <cell r="F278">
            <v>0</v>
          </cell>
        </row>
        <row r="279">
          <cell r="A279" t="str">
            <v>P28</v>
          </cell>
          <cell r="B279" t="str">
            <v>Employee related expense travel &amp; entertainme</v>
          </cell>
          <cell r="C279">
            <v>52567000</v>
          </cell>
          <cell r="D279" t="str">
            <v>Relocation Expenses</v>
          </cell>
          <cell r="E279" t="str">
            <v>675.8</v>
          </cell>
          <cell r="F279">
            <v>269</v>
          </cell>
        </row>
        <row r="280">
          <cell r="A280" t="str">
            <v>P28 Total</v>
          </cell>
          <cell r="F280">
            <v>168708</v>
          </cell>
        </row>
        <row r="281">
          <cell r="A281" t="str">
            <v>P29</v>
          </cell>
          <cell r="B281" t="str">
            <v>Miscellaneous expenses</v>
          </cell>
          <cell r="C281">
            <v>52000000</v>
          </cell>
          <cell r="D281" t="str">
            <v>M&amp;S Expense (O&amp;M)</v>
          </cell>
          <cell r="E281" t="str">
            <v>620.5</v>
          </cell>
          <cell r="F281">
            <v>65368</v>
          </cell>
        </row>
        <row r="282">
          <cell r="A282" t="str">
            <v>P29</v>
          </cell>
          <cell r="B282" t="str">
            <v>Miscellaneous expenses</v>
          </cell>
          <cell r="C282">
            <v>52001000</v>
          </cell>
          <cell r="D282" t="str">
            <v>M&amp;S Expense (O&amp;M)</v>
          </cell>
          <cell r="E282" t="str">
            <v>620.5</v>
          </cell>
          <cell r="F282">
            <v>82096</v>
          </cell>
        </row>
        <row r="283">
          <cell r="A283" t="str">
            <v>P29</v>
          </cell>
          <cell r="B283" t="str">
            <v>Miscellaneous expenses</v>
          </cell>
          <cell r="C283">
            <v>52001100</v>
          </cell>
          <cell r="D283" t="str">
            <v>M&amp;S Oper SS</v>
          </cell>
          <cell r="E283" t="str">
            <v>620.1</v>
          </cell>
          <cell r="F283">
            <v>117</v>
          </cell>
        </row>
        <row r="284">
          <cell r="A284" t="str">
            <v>P29</v>
          </cell>
          <cell r="B284" t="str">
            <v>Miscellaneous expenses</v>
          </cell>
          <cell r="C284">
            <v>52001200</v>
          </cell>
          <cell r="D284" t="str">
            <v>M&amp;S Oper P</v>
          </cell>
          <cell r="E284" t="str">
            <v>620.1</v>
          </cell>
          <cell r="F284">
            <v>306</v>
          </cell>
        </row>
        <row r="285">
          <cell r="A285" t="str">
            <v>P29</v>
          </cell>
          <cell r="B285" t="str">
            <v>Miscellaneous expenses</v>
          </cell>
          <cell r="C285">
            <v>52001300</v>
          </cell>
          <cell r="D285" t="str">
            <v>M&amp;S Oper WT</v>
          </cell>
          <cell r="E285" t="str">
            <v>620.3</v>
          </cell>
          <cell r="F285">
            <v>34148</v>
          </cell>
        </row>
        <row r="286">
          <cell r="A286" t="str">
            <v>P29</v>
          </cell>
          <cell r="B286" t="str">
            <v>Miscellaneous expenses</v>
          </cell>
          <cell r="C286">
            <v>52001400</v>
          </cell>
          <cell r="D286" t="str">
            <v>M&amp;S Oper TD</v>
          </cell>
          <cell r="E286" t="str">
            <v>620.5</v>
          </cell>
          <cell r="F286">
            <v>-16385</v>
          </cell>
        </row>
        <row r="287">
          <cell r="A287" t="str">
            <v>P29</v>
          </cell>
          <cell r="B287" t="str">
            <v>Miscellaneous expenses</v>
          </cell>
          <cell r="C287">
            <v>52001600</v>
          </cell>
          <cell r="D287" t="str">
            <v>M&amp;S Oper AG</v>
          </cell>
          <cell r="E287" t="str">
            <v>620.8</v>
          </cell>
          <cell r="F287">
            <v>10496</v>
          </cell>
        </row>
        <row r="288">
          <cell r="A288" t="str">
            <v>P29</v>
          </cell>
          <cell r="B288" t="str">
            <v>Miscellaneous expenses</v>
          </cell>
          <cell r="C288">
            <v>52500000</v>
          </cell>
          <cell r="D288" t="str">
            <v>Misc Expense (O&amp;M)</v>
          </cell>
          <cell r="E288" t="str">
            <v>675.8</v>
          </cell>
          <cell r="F288">
            <v>14942</v>
          </cell>
        </row>
        <row r="289">
          <cell r="A289" t="str">
            <v>P29</v>
          </cell>
          <cell r="B289" t="str">
            <v>Miscellaneous expenses</v>
          </cell>
          <cell r="C289">
            <v>52501200</v>
          </cell>
          <cell r="D289" t="str">
            <v>Misc Oper P</v>
          </cell>
          <cell r="E289" t="str">
            <v>675.1</v>
          </cell>
          <cell r="F289">
            <v>16</v>
          </cell>
        </row>
        <row r="290">
          <cell r="A290" t="str">
            <v>P29</v>
          </cell>
          <cell r="B290" t="str">
            <v>Miscellaneous expenses</v>
          </cell>
          <cell r="C290">
            <v>52501300</v>
          </cell>
          <cell r="D290" t="str">
            <v>Misc Oper WT</v>
          </cell>
          <cell r="E290" t="str">
            <v>675.3</v>
          </cell>
          <cell r="F290">
            <v>11355</v>
          </cell>
        </row>
        <row r="291">
          <cell r="A291" t="str">
            <v>P29</v>
          </cell>
          <cell r="B291" t="str">
            <v>Miscellaneous expenses</v>
          </cell>
          <cell r="C291">
            <v>52501400</v>
          </cell>
          <cell r="D291" t="str">
            <v>Misc Oper TD</v>
          </cell>
          <cell r="E291" t="str">
            <v>675.5</v>
          </cell>
          <cell r="F291">
            <v>30441</v>
          </cell>
        </row>
        <row r="292">
          <cell r="A292" t="str">
            <v>P29</v>
          </cell>
          <cell r="B292" t="str">
            <v>Miscellaneous expenses</v>
          </cell>
          <cell r="C292">
            <v>52501600</v>
          </cell>
          <cell r="D292" t="str">
            <v>Misc Oper AG</v>
          </cell>
          <cell r="E292" t="str">
            <v>675.8</v>
          </cell>
          <cell r="F292">
            <v>64326</v>
          </cell>
        </row>
        <row r="293">
          <cell r="A293" t="str">
            <v>P29</v>
          </cell>
          <cell r="B293" t="str">
            <v>Miscellaneous expenses</v>
          </cell>
          <cell r="C293">
            <v>52514000</v>
          </cell>
          <cell r="D293" t="str">
            <v>Charitb Contr Deduct</v>
          </cell>
          <cell r="E293" t="str">
            <v>675.8</v>
          </cell>
          <cell r="F293">
            <v>2968</v>
          </cell>
        </row>
        <row r="294">
          <cell r="A294" t="str">
            <v>P29</v>
          </cell>
          <cell r="B294" t="str">
            <v>Miscellaneous expenses</v>
          </cell>
          <cell r="C294">
            <v>52514500</v>
          </cell>
          <cell r="D294" t="str">
            <v>Charitb Don-H/Ed/En</v>
          </cell>
          <cell r="E294" t="str">
            <v>675.8</v>
          </cell>
          <cell r="F294">
            <v>76700</v>
          </cell>
        </row>
        <row r="295">
          <cell r="A295" t="str">
            <v>P29</v>
          </cell>
          <cell r="B295" t="str">
            <v>Miscellaneous expenses</v>
          </cell>
          <cell r="C295">
            <v>52514600</v>
          </cell>
          <cell r="D295" t="str">
            <v>Charitb Don-Commnty</v>
          </cell>
          <cell r="E295" t="str">
            <v>675.8</v>
          </cell>
          <cell r="F295">
            <v>45386</v>
          </cell>
        </row>
        <row r="296">
          <cell r="A296" t="str">
            <v>P29</v>
          </cell>
          <cell r="B296" t="str">
            <v>Miscellaneous expenses</v>
          </cell>
          <cell r="C296">
            <v>52514700</v>
          </cell>
          <cell r="D296" t="str">
            <v>Community Partnrshps</v>
          </cell>
          <cell r="E296" t="str">
            <v>675.8</v>
          </cell>
          <cell r="F296">
            <v>74064</v>
          </cell>
        </row>
        <row r="297">
          <cell r="A297" t="str">
            <v>P29</v>
          </cell>
          <cell r="B297" t="str">
            <v>Miscellaneous expenses</v>
          </cell>
          <cell r="C297">
            <v>52514901</v>
          </cell>
          <cell r="D297" t="str">
            <v>Cust Edu Comm-Reg</v>
          </cell>
          <cell r="E297" t="str">
            <v>675.8</v>
          </cell>
          <cell r="F297">
            <v>2070</v>
          </cell>
        </row>
        <row r="298">
          <cell r="A298" t="str">
            <v>P29</v>
          </cell>
          <cell r="B298" t="str">
            <v>Miscellaneous expenses</v>
          </cell>
          <cell r="C298">
            <v>52514903</v>
          </cell>
          <cell r="D298" t="str">
            <v>Cust Edu Comm-Issues</v>
          </cell>
          <cell r="E298" t="str">
            <v>675.8</v>
          </cell>
          <cell r="F298">
            <v>25211</v>
          </cell>
        </row>
        <row r="299">
          <cell r="A299" t="str">
            <v>P29</v>
          </cell>
          <cell r="B299" t="str">
            <v>Miscellaneous expenses</v>
          </cell>
          <cell r="C299">
            <v>52514904</v>
          </cell>
          <cell r="D299" t="str">
            <v>Cust Edu Comm-Consrv</v>
          </cell>
          <cell r="E299" t="str">
            <v>675.8</v>
          </cell>
          <cell r="F299">
            <v>99659</v>
          </cell>
        </row>
        <row r="300">
          <cell r="A300" t="str">
            <v>P29</v>
          </cell>
          <cell r="B300" t="str">
            <v>Miscellaneous expenses</v>
          </cell>
          <cell r="C300">
            <v>52514905</v>
          </cell>
          <cell r="D300" t="str">
            <v>Cust Edu Comm-Printd</v>
          </cell>
          <cell r="E300" t="str">
            <v>675.8</v>
          </cell>
          <cell r="F300">
            <v>16101</v>
          </cell>
        </row>
        <row r="301">
          <cell r="A301" t="str">
            <v>P29</v>
          </cell>
          <cell r="B301" t="str">
            <v>Miscellaneous expenses</v>
          </cell>
          <cell r="C301">
            <v>52514907</v>
          </cell>
          <cell r="D301" t="str">
            <v>Cust Edu-Press Rls</v>
          </cell>
          <cell r="E301" t="str">
            <v>675.8</v>
          </cell>
          <cell r="F301">
            <v>1025</v>
          </cell>
        </row>
        <row r="302">
          <cell r="A302" t="str">
            <v>P29</v>
          </cell>
          <cell r="B302" t="str">
            <v>Miscellaneous expenses</v>
          </cell>
          <cell r="C302">
            <v>52514909</v>
          </cell>
          <cell r="D302" t="str">
            <v>Cust Edu-Video&amp;Photo</v>
          </cell>
          <cell r="E302" t="str">
            <v>675.8</v>
          </cell>
          <cell r="F302">
            <v>5653</v>
          </cell>
        </row>
        <row r="303">
          <cell r="A303" t="str">
            <v>P29</v>
          </cell>
          <cell r="B303" t="str">
            <v>Miscellaneous expenses</v>
          </cell>
          <cell r="C303">
            <v>52515000</v>
          </cell>
          <cell r="D303" t="str">
            <v>Commun Relations-E</v>
          </cell>
          <cell r="E303" t="str">
            <v>675.8</v>
          </cell>
          <cell r="F303">
            <v>15128</v>
          </cell>
        </row>
        <row r="304">
          <cell r="A304" t="str">
            <v>P29</v>
          </cell>
          <cell r="B304" t="str">
            <v>Miscellaneous expenses</v>
          </cell>
          <cell r="C304">
            <v>52515001</v>
          </cell>
          <cell r="D304" t="str">
            <v>Commun Relations-S</v>
          </cell>
          <cell r="E304" t="str">
            <v>675.8</v>
          </cell>
          <cell r="F304">
            <v>11872</v>
          </cell>
        </row>
        <row r="305">
          <cell r="A305" t="str">
            <v>P29</v>
          </cell>
          <cell r="B305" t="str">
            <v>Miscellaneous expenses</v>
          </cell>
          <cell r="C305">
            <v>52522000</v>
          </cell>
          <cell r="D305" t="str">
            <v>Community Relations</v>
          </cell>
          <cell r="E305" t="str">
            <v>675.8</v>
          </cell>
          <cell r="F305">
            <v>2161</v>
          </cell>
        </row>
        <row r="306">
          <cell r="A306" t="str">
            <v>P29</v>
          </cell>
          <cell r="B306" t="str">
            <v>Miscellaneous expenses</v>
          </cell>
          <cell r="C306">
            <v>52524000</v>
          </cell>
          <cell r="D306" t="str">
            <v>Co Dues/Mmbrshp Ded</v>
          </cell>
          <cell r="E306" t="str">
            <v>675.8</v>
          </cell>
          <cell r="F306">
            <v>95455</v>
          </cell>
        </row>
        <row r="307">
          <cell r="A307" t="str">
            <v>P29</v>
          </cell>
          <cell r="B307" t="str">
            <v>Miscellaneous expenses</v>
          </cell>
          <cell r="C307">
            <v>52527000</v>
          </cell>
          <cell r="D307" t="str">
            <v>Directors Fees</v>
          </cell>
          <cell r="E307" t="str">
            <v>675.8</v>
          </cell>
          <cell r="F307">
            <v>38500</v>
          </cell>
        </row>
        <row r="308">
          <cell r="A308" t="str">
            <v>P29</v>
          </cell>
          <cell r="B308" t="str">
            <v>Miscellaneous expenses</v>
          </cell>
          <cell r="C308">
            <v>52528000</v>
          </cell>
          <cell r="D308" t="str">
            <v>Dues/Membership Deductible</v>
          </cell>
          <cell r="E308" t="str">
            <v>675.8</v>
          </cell>
          <cell r="F308">
            <v>805</v>
          </cell>
        </row>
        <row r="309">
          <cell r="A309" t="str">
            <v>P29</v>
          </cell>
          <cell r="B309" t="str">
            <v>Miscellaneous expenses</v>
          </cell>
          <cell r="C309">
            <v>52540000</v>
          </cell>
          <cell r="D309" t="str">
            <v>Amort Bus Svc ProjXp</v>
          </cell>
          <cell r="E309" t="str">
            <v>675.8</v>
          </cell>
          <cell r="F309">
            <v>0</v>
          </cell>
        </row>
        <row r="310">
          <cell r="A310" t="str">
            <v>P29</v>
          </cell>
          <cell r="B310" t="str">
            <v>Miscellaneous expenses</v>
          </cell>
          <cell r="C310">
            <v>52548100</v>
          </cell>
          <cell r="D310" t="str">
            <v>Hiring Costs</v>
          </cell>
          <cell r="E310" t="str">
            <v>675.8</v>
          </cell>
          <cell r="F310">
            <v>137</v>
          </cell>
        </row>
        <row r="311">
          <cell r="A311" t="str">
            <v>P29</v>
          </cell>
          <cell r="B311" t="str">
            <v>Miscellaneous expenses</v>
          </cell>
          <cell r="C311">
            <v>52549000</v>
          </cell>
          <cell r="D311" t="str">
            <v>Injuries and Damages</v>
          </cell>
          <cell r="E311" t="str">
            <v>675.8</v>
          </cell>
          <cell r="F311">
            <v>234</v>
          </cell>
        </row>
        <row r="312">
          <cell r="A312" t="str">
            <v>P29</v>
          </cell>
          <cell r="B312" t="str">
            <v>Miscellaneous expenses</v>
          </cell>
          <cell r="C312">
            <v>52549500</v>
          </cell>
          <cell r="D312" t="str">
            <v>Inv Phys W/O Scrap</v>
          </cell>
          <cell r="E312" t="str">
            <v>675.8</v>
          </cell>
          <cell r="F312">
            <v>28244</v>
          </cell>
        </row>
        <row r="313">
          <cell r="A313" t="str">
            <v>P29</v>
          </cell>
          <cell r="B313" t="str">
            <v>Miscellaneous expenses</v>
          </cell>
          <cell r="C313">
            <v>52554500</v>
          </cell>
          <cell r="D313" t="str">
            <v>Lab Supplies</v>
          </cell>
          <cell r="E313" t="str">
            <v>675.3</v>
          </cell>
          <cell r="F313">
            <v>104087</v>
          </cell>
        </row>
        <row r="314">
          <cell r="A314" t="str">
            <v>P29</v>
          </cell>
          <cell r="B314" t="str">
            <v>Miscellaneous expenses</v>
          </cell>
          <cell r="C314">
            <v>52556500</v>
          </cell>
          <cell r="D314" t="str">
            <v>Low Income Pay Prog</v>
          </cell>
          <cell r="E314" t="str">
            <v>675.8</v>
          </cell>
          <cell r="F314">
            <v>60000</v>
          </cell>
        </row>
        <row r="315">
          <cell r="A315" t="str">
            <v>P29</v>
          </cell>
          <cell r="B315" t="str">
            <v>Miscellaneous expenses</v>
          </cell>
          <cell r="C315">
            <v>52564000</v>
          </cell>
          <cell r="D315" t="str">
            <v>Penalties Non-deduct</v>
          </cell>
          <cell r="E315" t="str">
            <v>675.8</v>
          </cell>
          <cell r="F315">
            <v>309395</v>
          </cell>
        </row>
        <row r="316">
          <cell r="A316" t="str">
            <v>P29</v>
          </cell>
          <cell r="B316" t="str">
            <v>Miscellaneous expenses</v>
          </cell>
          <cell r="C316">
            <v>52568000</v>
          </cell>
          <cell r="D316" t="str">
            <v>Research &amp; Develop</v>
          </cell>
          <cell r="E316" t="str">
            <v>675.8</v>
          </cell>
          <cell r="F316">
            <v>22392</v>
          </cell>
        </row>
        <row r="317">
          <cell r="A317" t="str">
            <v>P29</v>
          </cell>
          <cell r="B317" t="str">
            <v>Miscellaneous expenses</v>
          </cell>
          <cell r="C317">
            <v>52579000</v>
          </cell>
          <cell r="D317" t="str">
            <v>Trustee Fees</v>
          </cell>
          <cell r="E317" t="str">
            <v>675.8</v>
          </cell>
          <cell r="F317">
            <v>20165</v>
          </cell>
        </row>
        <row r="318">
          <cell r="A318" t="str">
            <v>P29</v>
          </cell>
          <cell r="B318" t="str">
            <v>Miscellaneous expenses</v>
          </cell>
          <cell r="C318">
            <v>52585000</v>
          </cell>
          <cell r="D318" t="str">
            <v>Discounts Available</v>
          </cell>
          <cell r="E318" t="str">
            <v>675.8</v>
          </cell>
          <cell r="F318">
            <v>-35743</v>
          </cell>
        </row>
        <row r="319">
          <cell r="A319" t="str">
            <v>P29</v>
          </cell>
          <cell r="B319" t="str">
            <v>Miscellaneous expenses</v>
          </cell>
          <cell r="C319">
            <v>52586000</v>
          </cell>
          <cell r="D319" t="str">
            <v>PO Small Differences</v>
          </cell>
          <cell r="E319" t="str">
            <v>675.8</v>
          </cell>
          <cell r="F319">
            <v>346</v>
          </cell>
        </row>
        <row r="320">
          <cell r="A320" t="str">
            <v>P29 Total</v>
          </cell>
          <cell r="F320">
            <v>1319241</v>
          </cell>
        </row>
        <row r="321">
          <cell r="A321" t="str">
            <v>P30</v>
          </cell>
          <cell r="B321" t="str">
            <v>Rents</v>
          </cell>
          <cell r="C321">
            <v>54110000</v>
          </cell>
          <cell r="D321" t="str">
            <v>Rents-Real Prop</v>
          </cell>
          <cell r="E321" t="str">
            <v>641.8</v>
          </cell>
          <cell r="F321">
            <v>5214</v>
          </cell>
        </row>
        <row r="323">
          <cell r="A323" t="str">
            <v>P30</v>
          </cell>
          <cell r="B323" t="str">
            <v>Rents</v>
          </cell>
          <cell r="C323">
            <v>54110014</v>
          </cell>
          <cell r="D323" t="str">
            <v>Rents-Real Prop TD</v>
          </cell>
          <cell r="E323" t="str">
            <v>641.5</v>
          </cell>
          <cell r="F323">
            <v>1948</v>
          </cell>
        </row>
        <row r="324">
          <cell r="A324" t="str">
            <v>P30</v>
          </cell>
          <cell r="B324" t="str">
            <v>Rents</v>
          </cell>
          <cell r="C324">
            <v>54140000</v>
          </cell>
          <cell r="D324" t="str">
            <v>Rents-Equip</v>
          </cell>
          <cell r="E324" t="str">
            <v>642.8</v>
          </cell>
          <cell r="F324">
            <v>7526</v>
          </cell>
        </row>
        <row r="326">
          <cell r="A326" t="str">
            <v>P30</v>
          </cell>
          <cell r="B326" t="str">
            <v>Rents</v>
          </cell>
          <cell r="C326">
            <v>54140013</v>
          </cell>
          <cell r="D326" t="str">
            <v>Rents-Equip WT</v>
          </cell>
          <cell r="E326" t="str">
            <v>642.3</v>
          </cell>
          <cell r="F326">
            <v>4408</v>
          </cell>
        </row>
        <row r="327">
          <cell r="A327" t="str">
            <v>P30</v>
          </cell>
          <cell r="B327" t="str">
            <v>Rents</v>
          </cell>
          <cell r="C327">
            <v>54140014</v>
          </cell>
          <cell r="D327" t="str">
            <v>Rents-Equip TD</v>
          </cell>
          <cell r="E327" t="str">
            <v>642.5</v>
          </cell>
          <cell r="F327">
            <v>63</v>
          </cell>
        </row>
        <row r="328">
          <cell r="A328" t="str">
            <v>P30</v>
          </cell>
          <cell r="B328" t="str">
            <v>Rents</v>
          </cell>
          <cell r="C328">
            <v>54140016</v>
          </cell>
          <cell r="D328" t="str">
            <v>Rents-Equip AG</v>
          </cell>
          <cell r="E328" t="str">
            <v>642.8</v>
          </cell>
          <cell r="F328">
            <v>1339</v>
          </cell>
        </row>
        <row r="329">
          <cell r="A329" t="str">
            <v>P30 Total</v>
          </cell>
          <cell r="F329">
            <v>20498</v>
          </cell>
        </row>
        <row r="330">
          <cell r="A330" t="str">
            <v>P31</v>
          </cell>
          <cell r="B330" t="str">
            <v>Transportation</v>
          </cell>
          <cell r="C330">
            <v>55000000</v>
          </cell>
          <cell r="D330" t="str">
            <v>Transportation (O&amp;M)</v>
          </cell>
          <cell r="E330" t="str">
            <v>650.8</v>
          </cell>
          <cell r="F330">
            <v>-4914</v>
          </cell>
        </row>
        <row r="331">
          <cell r="A331" t="str">
            <v>P31</v>
          </cell>
          <cell r="B331" t="str">
            <v>Transportation</v>
          </cell>
          <cell r="C331">
            <v>55000010</v>
          </cell>
          <cell r="D331" t="str">
            <v>Transportation</v>
          </cell>
          <cell r="E331" t="str">
            <v>650.8</v>
          </cell>
          <cell r="F331">
            <v>2000</v>
          </cell>
        </row>
        <row r="332">
          <cell r="A332" t="str">
            <v>P31</v>
          </cell>
          <cell r="B332" t="str">
            <v>Transportation</v>
          </cell>
          <cell r="C332">
            <v>55000012</v>
          </cell>
          <cell r="D332" t="str">
            <v>Trans Oper P</v>
          </cell>
          <cell r="E332" t="str">
            <v>650.1</v>
          </cell>
          <cell r="F332">
            <v>0</v>
          </cell>
        </row>
        <row r="333">
          <cell r="A333" t="str">
            <v>P31</v>
          </cell>
          <cell r="B333" t="str">
            <v>Transportation</v>
          </cell>
          <cell r="C333">
            <v>55000013</v>
          </cell>
          <cell r="D333" t="str">
            <v>Trans Oper WT</v>
          </cell>
          <cell r="E333" t="str">
            <v>650.3</v>
          </cell>
          <cell r="F333">
            <v>-165</v>
          </cell>
        </row>
        <row r="334">
          <cell r="A334" t="str">
            <v>P31</v>
          </cell>
          <cell r="B334" t="str">
            <v>Transportation</v>
          </cell>
          <cell r="C334">
            <v>55000014</v>
          </cell>
          <cell r="D334" t="str">
            <v>Trans Oper TD</v>
          </cell>
          <cell r="E334" t="str">
            <v>650.5</v>
          </cell>
          <cell r="F334">
            <v>118</v>
          </cell>
        </row>
        <row r="335">
          <cell r="A335" t="str">
            <v>P31</v>
          </cell>
          <cell r="B335" t="str">
            <v>Transportation</v>
          </cell>
          <cell r="C335">
            <v>55000015</v>
          </cell>
          <cell r="D335" t="str">
            <v>Trans Oper CA</v>
          </cell>
          <cell r="E335" t="str">
            <v>650.7</v>
          </cell>
          <cell r="F335">
            <v>0</v>
          </cell>
        </row>
        <row r="336">
          <cell r="A336" t="str">
            <v>P31</v>
          </cell>
          <cell r="B336" t="str">
            <v>Transportation</v>
          </cell>
          <cell r="C336">
            <v>55000016</v>
          </cell>
          <cell r="D336" t="str">
            <v>Trans Oper AG</v>
          </cell>
          <cell r="E336" t="str">
            <v>650.8</v>
          </cell>
          <cell r="F336">
            <v>1007</v>
          </cell>
        </row>
        <row r="337">
          <cell r="A337" t="str">
            <v>P31</v>
          </cell>
          <cell r="B337" t="str">
            <v>Transportation</v>
          </cell>
          <cell r="C337">
            <v>55000023</v>
          </cell>
          <cell r="D337" t="str">
            <v>Trans Maint WT</v>
          </cell>
          <cell r="E337" t="str">
            <v>650.4</v>
          </cell>
          <cell r="F337">
            <v>316</v>
          </cell>
        </row>
        <row r="338">
          <cell r="A338" t="str">
            <v>P31</v>
          </cell>
          <cell r="B338" t="str">
            <v>Transportation</v>
          </cell>
          <cell r="C338">
            <v>55000024</v>
          </cell>
          <cell r="D338" t="str">
            <v>Trans Maint TD</v>
          </cell>
          <cell r="E338" t="str">
            <v>650.6</v>
          </cell>
          <cell r="F338">
            <v>0</v>
          </cell>
        </row>
        <row r="339">
          <cell r="A339" t="str">
            <v>P31</v>
          </cell>
          <cell r="B339" t="str">
            <v>Transportation</v>
          </cell>
          <cell r="C339">
            <v>55000100</v>
          </cell>
          <cell r="D339" t="str">
            <v>Trans Cap Credits</v>
          </cell>
          <cell r="E339" t="str">
            <v>650.8</v>
          </cell>
          <cell r="F339">
            <v>-104098</v>
          </cell>
        </row>
        <row r="340">
          <cell r="A340" t="str">
            <v>P31</v>
          </cell>
          <cell r="B340" t="str">
            <v>Transportation</v>
          </cell>
          <cell r="C340">
            <v>55010100</v>
          </cell>
          <cell r="D340" t="str">
            <v>Trans Lease Costs</v>
          </cell>
          <cell r="E340" t="str">
            <v>650.8</v>
          </cell>
          <cell r="F340">
            <v>53371</v>
          </cell>
        </row>
        <row r="341">
          <cell r="A341" t="str">
            <v>P31</v>
          </cell>
          <cell r="B341" t="str">
            <v>Transportation</v>
          </cell>
          <cell r="C341">
            <v>55010200</v>
          </cell>
          <cell r="D341" t="str">
            <v>Trans Lease Fuel</v>
          </cell>
          <cell r="E341" t="str">
            <v>650.8</v>
          </cell>
          <cell r="F341">
            <v>258583</v>
          </cell>
        </row>
        <row r="342">
          <cell r="A342" t="str">
            <v>P31</v>
          </cell>
          <cell r="B342" t="str">
            <v>Transportation</v>
          </cell>
          <cell r="C342">
            <v>55010300</v>
          </cell>
          <cell r="D342" t="str">
            <v>Trans Lease Maint</v>
          </cell>
          <cell r="E342" t="str">
            <v>650.8</v>
          </cell>
          <cell r="F342">
            <v>194472</v>
          </cell>
        </row>
        <row r="343">
          <cell r="A343" t="str">
            <v>P31</v>
          </cell>
          <cell r="B343" t="str">
            <v>Transportation</v>
          </cell>
          <cell r="C343">
            <v>55010400</v>
          </cell>
          <cell r="D343" t="str">
            <v>Trans Emp Reimb Co</v>
          </cell>
          <cell r="E343" t="str">
            <v>650.8</v>
          </cell>
          <cell r="F343">
            <v>0</v>
          </cell>
        </row>
        <row r="344">
          <cell r="A344" t="str">
            <v>P31</v>
          </cell>
          <cell r="B344" t="str">
            <v>Transportation</v>
          </cell>
          <cell r="C344">
            <v>55010500</v>
          </cell>
          <cell r="D344" t="str">
            <v>Trans Reimb EE Prsnl</v>
          </cell>
          <cell r="E344" t="str">
            <v>650.8</v>
          </cell>
          <cell r="F344">
            <v>4330</v>
          </cell>
        </row>
        <row r="345">
          <cell r="A345" t="str">
            <v>P31 Total</v>
          </cell>
          <cell r="F345">
            <v>405020</v>
          </cell>
        </row>
        <row r="346">
          <cell r="A346" t="str">
            <v>P32</v>
          </cell>
          <cell r="B346" t="str">
            <v>Uncollectible accounts expense</v>
          </cell>
          <cell r="C346">
            <v>57010000</v>
          </cell>
          <cell r="D346" t="str">
            <v>Uncoll Accts Exp</v>
          </cell>
          <cell r="E346" t="str">
            <v>670.7</v>
          </cell>
          <cell r="F346">
            <v>190457</v>
          </cell>
        </row>
        <row r="347">
          <cell r="A347" t="str">
            <v>P32</v>
          </cell>
          <cell r="B347" t="str">
            <v>Uncollectible accounts expense</v>
          </cell>
          <cell r="C347">
            <v>57010015</v>
          </cell>
          <cell r="D347" t="str">
            <v>Uncoll Accts Exp CA</v>
          </cell>
          <cell r="E347" t="str">
            <v>670.7</v>
          </cell>
          <cell r="F347">
            <v>527475</v>
          </cell>
        </row>
        <row r="348">
          <cell r="A348" t="str">
            <v>P32</v>
          </cell>
          <cell r="B348" t="str">
            <v>Uncollectible accounts expense</v>
          </cell>
          <cell r="C348">
            <v>57010016</v>
          </cell>
          <cell r="D348" t="str">
            <v>Uncoll Accts Exp AG</v>
          </cell>
          <cell r="E348" t="str">
            <v>670.7</v>
          </cell>
          <cell r="F348">
            <v>76474</v>
          </cell>
        </row>
        <row r="349">
          <cell r="A349" t="str">
            <v>P32 Total</v>
          </cell>
          <cell r="F349">
            <v>794406</v>
          </cell>
        </row>
        <row r="350">
          <cell r="A350" t="str">
            <v>P33</v>
          </cell>
          <cell r="B350" t="str">
            <v>Customer accounting, other</v>
          </cell>
          <cell r="C350">
            <v>52501500</v>
          </cell>
          <cell r="D350" t="str">
            <v>Misc Oper CA</v>
          </cell>
          <cell r="E350" t="str">
            <v>675.7</v>
          </cell>
          <cell r="F350">
            <v>891</v>
          </cell>
        </row>
        <row r="351">
          <cell r="A351" t="str">
            <v>P33</v>
          </cell>
          <cell r="B351" t="str">
            <v>Customer accounting, other</v>
          </cell>
          <cell r="C351">
            <v>52510015</v>
          </cell>
          <cell r="D351" t="str">
            <v>Bank Svc Charges-CA</v>
          </cell>
          <cell r="E351" t="str">
            <v>675.7</v>
          </cell>
          <cell r="F351">
            <v>150342</v>
          </cell>
        </row>
        <row r="352">
          <cell r="A352" t="str">
            <v>P33</v>
          </cell>
          <cell r="B352" t="str">
            <v>Customer accounting, other</v>
          </cell>
          <cell r="C352">
            <v>52514906</v>
          </cell>
          <cell r="D352" t="str">
            <v>Cust Edu-Bill Insert</v>
          </cell>
          <cell r="E352" t="str">
            <v>675.8</v>
          </cell>
          <cell r="F352">
            <v>32981</v>
          </cell>
        </row>
        <row r="353">
          <cell r="A353" t="str">
            <v>P33</v>
          </cell>
          <cell r="B353" t="str">
            <v>Customer accounting, other</v>
          </cell>
          <cell r="C353">
            <v>52520000</v>
          </cell>
          <cell r="D353" t="str">
            <v>Collection Agencies</v>
          </cell>
          <cell r="E353" t="str">
            <v>675.7</v>
          </cell>
          <cell r="F353">
            <v>151932</v>
          </cell>
        </row>
        <row r="354">
          <cell r="A354" t="str">
            <v>P33</v>
          </cell>
          <cell r="B354" t="str">
            <v>Customer accounting, other</v>
          </cell>
          <cell r="C354">
            <v>52542015</v>
          </cell>
          <cell r="D354" t="str">
            <v>Forms CA</v>
          </cell>
          <cell r="E354" t="str">
            <v>675.7</v>
          </cell>
          <cell r="F354">
            <v>142513</v>
          </cell>
        </row>
        <row r="355">
          <cell r="A355" t="str">
            <v>P33</v>
          </cell>
          <cell r="B355" t="str">
            <v>Customer accounting, other</v>
          </cell>
          <cell r="C355">
            <v>52566015</v>
          </cell>
          <cell r="D355" t="str">
            <v>Postage CA</v>
          </cell>
          <cell r="E355" t="str">
            <v>675.7</v>
          </cell>
          <cell r="F355">
            <v>631980</v>
          </cell>
        </row>
        <row r="356">
          <cell r="A356" t="str">
            <v>P33 Total</v>
          </cell>
          <cell r="F356">
            <v>1110639</v>
          </cell>
        </row>
        <row r="357">
          <cell r="A357" t="str">
            <v>P34</v>
          </cell>
          <cell r="B357" t="str">
            <v>Regulatory expense</v>
          </cell>
          <cell r="C357">
            <v>56610000</v>
          </cell>
          <cell r="D357" t="str">
            <v>Reg Exp-Amort</v>
          </cell>
          <cell r="E357" t="str">
            <v>666.8</v>
          </cell>
          <cell r="F357">
            <v>283744</v>
          </cell>
        </row>
        <row r="359">
          <cell r="A359" t="str">
            <v>P34</v>
          </cell>
          <cell r="B359" t="str">
            <v>Regulatory expense</v>
          </cell>
          <cell r="C359">
            <v>56620000</v>
          </cell>
          <cell r="D359" t="str">
            <v>Reg Exp-Depr Stdy</v>
          </cell>
          <cell r="E359" t="str">
            <v>667.8</v>
          </cell>
          <cell r="F359">
            <v>3752</v>
          </cell>
        </row>
        <row r="360">
          <cell r="A360" t="str">
            <v>P34 Total</v>
          </cell>
          <cell r="F360">
            <v>287496</v>
          </cell>
        </row>
        <row r="361">
          <cell r="A361" t="str">
            <v>P35</v>
          </cell>
          <cell r="B361" t="str">
            <v>Insurance other than group</v>
          </cell>
          <cell r="C361">
            <v>55110000</v>
          </cell>
          <cell r="D361" t="str">
            <v>Ins Vehicle</v>
          </cell>
          <cell r="E361" t="str">
            <v>656.8</v>
          </cell>
          <cell r="F361">
            <v>33494</v>
          </cell>
        </row>
        <row r="362">
          <cell r="A362" t="str">
            <v>P35</v>
          </cell>
          <cell r="B362" t="str">
            <v>Insurance other than group</v>
          </cell>
          <cell r="C362">
            <v>55115000</v>
          </cell>
          <cell r="D362" t="str">
            <v>Ins Vehicle - I/C</v>
          </cell>
          <cell r="E362" t="str">
            <v>656.8</v>
          </cell>
          <cell r="F362">
            <v>0</v>
          </cell>
        </row>
        <row r="363">
          <cell r="A363" t="str">
            <v>P35</v>
          </cell>
          <cell r="B363" t="str">
            <v>Insurance other than group</v>
          </cell>
          <cell r="C363">
            <v>55710000</v>
          </cell>
          <cell r="D363" t="str">
            <v>Ins General Liabilty</v>
          </cell>
          <cell r="E363" t="str">
            <v>657.8</v>
          </cell>
          <cell r="F363">
            <v>459905</v>
          </cell>
        </row>
        <row r="364">
          <cell r="A364" t="str">
            <v>P35</v>
          </cell>
          <cell r="B364" t="str">
            <v>Insurance other than group</v>
          </cell>
          <cell r="C364">
            <v>55715000</v>
          </cell>
          <cell r="D364" t="str">
            <v>Ins General Liab-I/C</v>
          </cell>
          <cell r="E364" t="str">
            <v>657.8</v>
          </cell>
          <cell r="F364">
            <v>0</v>
          </cell>
        </row>
        <row r="365">
          <cell r="A365" t="str">
            <v>P35</v>
          </cell>
          <cell r="B365" t="str">
            <v>Insurance other than group</v>
          </cell>
          <cell r="C365">
            <v>55720000</v>
          </cell>
          <cell r="D365" t="str">
            <v>Ins Work Comp</v>
          </cell>
          <cell r="E365" t="str">
            <v>658.8</v>
          </cell>
          <cell r="F365">
            <v>147973</v>
          </cell>
        </row>
        <row r="366">
          <cell r="A366" t="str">
            <v>P35</v>
          </cell>
          <cell r="B366" t="str">
            <v>Insurance other than group</v>
          </cell>
          <cell r="C366">
            <v>55720100</v>
          </cell>
          <cell r="D366" t="str">
            <v>Ins W/C Cap Credits</v>
          </cell>
          <cell r="E366" t="str">
            <v>658.8</v>
          </cell>
          <cell r="F366">
            <v>-34975</v>
          </cell>
        </row>
        <row r="367">
          <cell r="A367" t="str">
            <v>P35</v>
          </cell>
          <cell r="B367" t="str">
            <v>Insurance other than group</v>
          </cell>
          <cell r="C367">
            <v>55725000</v>
          </cell>
          <cell r="D367" t="str">
            <v>Ins Work Comp-I/C</v>
          </cell>
          <cell r="E367" t="str">
            <v>658.8</v>
          </cell>
          <cell r="F367">
            <v>0</v>
          </cell>
        </row>
        <row r="368">
          <cell r="A368" t="str">
            <v>P35</v>
          </cell>
          <cell r="B368" t="str">
            <v>Insurance other than group</v>
          </cell>
          <cell r="C368">
            <v>55730000</v>
          </cell>
          <cell r="D368" t="str">
            <v>Ins Other</v>
          </cell>
          <cell r="E368" t="str">
            <v>659.8</v>
          </cell>
          <cell r="F368">
            <v>192307</v>
          </cell>
        </row>
        <row r="369">
          <cell r="A369" t="str">
            <v>P35</v>
          </cell>
          <cell r="B369" t="str">
            <v>Insurance other than group</v>
          </cell>
          <cell r="C369">
            <v>55735000</v>
          </cell>
          <cell r="D369" t="str">
            <v>Ins Other - I/C</v>
          </cell>
          <cell r="E369" t="str">
            <v>659.8</v>
          </cell>
          <cell r="F369">
            <v>0</v>
          </cell>
        </row>
        <row r="370">
          <cell r="A370" t="str">
            <v>P35 Total</v>
          </cell>
          <cell r="F370">
            <v>798704</v>
          </cell>
        </row>
        <row r="371">
          <cell r="A371" t="str">
            <v>P36</v>
          </cell>
          <cell r="B371" t="str">
            <v>Maintenance supplies and services</v>
          </cell>
          <cell r="C371">
            <v>62002100</v>
          </cell>
          <cell r="D371" t="str">
            <v>M&amp;S Maint SS</v>
          </cell>
          <cell r="E371" t="str">
            <v>620.2</v>
          </cell>
          <cell r="F371">
            <v>33907</v>
          </cell>
        </row>
        <row r="372">
          <cell r="A372" t="str">
            <v>P36</v>
          </cell>
          <cell r="B372" t="str">
            <v>Maintenance supplies and services</v>
          </cell>
          <cell r="C372">
            <v>62002300</v>
          </cell>
          <cell r="D372" t="str">
            <v>M&amp;S Maint WT</v>
          </cell>
          <cell r="E372" t="str">
            <v>620.4</v>
          </cell>
          <cell r="F372">
            <v>247722</v>
          </cell>
        </row>
        <row r="373">
          <cell r="A373" t="str">
            <v>P36</v>
          </cell>
          <cell r="B373" t="str">
            <v>Maintenance supplies and services</v>
          </cell>
          <cell r="C373">
            <v>62002400</v>
          </cell>
          <cell r="D373" t="str">
            <v>M&amp;S Maint TD</v>
          </cell>
          <cell r="E373" t="str">
            <v>620.6</v>
          </cell>
          <cell r="F373">
            <v>225636</v>
          </cell>
        </row>
        <row r="374">
          <cell r="A374" t="str">
            <v>P36</v>
          </cell>
          <cell r="B374" t="str">
            <v>Maintenance supplies and services</v>
          </cell>
          <cell r="C374">
            <v>62002600</v>
          </cell>
          <cell r="D374" t="str">
            <v>M&amp;S Maint AG</v>
          </cell>
          <cell r="E374" t="str">
            <v>620.8</v>
          </cell>
          <cell r="F374">
            <v>17600</v>
          </cell>
        </row>
        <row r="375">
          <cell r="A375" t="str">
            <v>P36</v>
          </cell>
          <cell r="B375" t="str">
            <v>Maintenance supplies and services</v>
          </cell>
          <cell r="C375">
            <v>62502100</v>
          </cell>
          <cell r="D375" t="str">
            <v>Misc Maint SS</v>
          </cell>
          <cell r="E375" t="str">
            <v>675.2</v>
          </cell>
          <cell r="F375">
            <v>18</v>
          </cell>
        </row>
        <row r="376">
          <cell r="A376" t="str">
            <v>P36</v>
          </cell>
          <cell r="B376" t="str">
            <v>Maintenance supplies and services</v>
          </cell>
          <cell r="C376">
            <v>62502300</v>
          </cell>
          <cell r="D376" t="str">
            <v>Misc Maint WT</v>
          </cell>
          <cell r="E376" t="str">
            <v>675.4</v>
          </cell>
          <cell r="F376">
            <v>26345</v>
          </cell>
        </row>
        <row r="377">
          <cell r="A377" t="str">
            <v>P36</v>
          </cell>
          <cell r="B377" t="str">
            <v>Maintenance supplies and services</v>
          </cell>
          <cell r="C377">
            <v>62502400</v>
          </cell>
          <cell r="D377" t="str">
            <v>Misc Maint TD</v>
          </cell>
          <cell r="E377" t="str">
            <v>675.6</v>
          </cell>
          <cell r="F377">
            <v>158465</v>
          </cell>
        </row>
        <row r="378">
          <cell r="A378" t="str">
            <v>P36</v>
          </cell>
          <cell r="B378" t="str">
            <v>Maintenance supplies and services</v>
          </cell>
          <cell r="C378">
            <v>62502420</v>
          </cell>
          <cell r="D378" t="str">
            <v>Misc Maint TD Mains</v>
          </cell>
          <cell r="E378" t="str">
            <v>675.6</v>
          </cell>
          <cell r="F378">
            <v>0</v>
          </cell>
        </row>
        <row r="379">
          <cell r="A379" t="str">
            <v>P36</v>
          </cell>
          <cell r="B379" t="str">
            <v>Maintenance supplies and services</v>
          </cell>
          <cell r="C379">
            <v>62502435</v>
          </cell>
          <cell r="D379" t="str">
            <v>Misc Maint TD Meters</v>
          </cell>
          <cell r="E379" t="str">
            <v>675.6</v>
          </cell>
          <cell r="F379">
            <v>201</v>
          </cell>
        </row>
        <row r="380">
          <cell r="A380" t="str">
            <v>P36</v>
          </cell>
          <cell r="B380" t="str">
            <v>Maintenance supplies and services</v>
          </cell>
          <cell r="C380">
            <v>62502600</v>
          </cell>
          <cell r="D380" t="str">
            <v>Misc Maint AG</v>
          </cell>
          <cell r="E380" t="str">
            <v>675.8</v>
          </cell>
          <cell r="F380">
            <v>480831</v>
          </cell>
        </row>
        <row r="381">
          <cell r="A381" t="str">
            <v>P36</v>
          </cell>
          <cell r="B381" t="str">
            <v>Maintenance supplies and services</v>
          </cell>
          <cell r="C381">
            <v>62510000</v>
          </cell>
          <cell r="D381" t="str">
            <v>Amort Def Maint</v>
          </cell>
          <cell r="E381" t="str">
            <v>675.6</v>
          </cell>
          <cell r="F381">
            <v>142437</v>
          </cell>
        </row>
        <row r="382">
          <cell r="A382" t="str">
            <v>P36</v>
          </cell>
          <cell r="B382" t="str">
            <v>Maintenance supplies and services</v>
          </cell>
          <cell r="C382">
            <v>62512000</v>
          </cell>
          <cell r="D382" t="str">
            <v>Amort Def Maint</v>
          </cell>
          <cell r="E382" t="str">
            <v>675.6</v>
          </cell>
          <cell r="F382">
            <v>79211</v>
          </cell>
        </row>
        <row r="383">
          <cell r="A383" t="str">
            <v>P36</v>
          </cell>
          <cell r="B383" t="str">
            <v>Maintenance supplies and services</v>
          </cell>
          <cell r="C383">
            <v>62512300</v>
          </cell>
          <cell r="D383" t="str">
            <v>Amort Def Maint WT</v>
          </cell>
          <cell r="E383" t="str">
            <v>675.4</v>
          </cell>
          <cell r="F383">
            <v>58074</v>
          </cell>
        </row>
        <row r="384">
          <cell r="A384" t="str">
            <v>P36</v>
          </cell>
          <cell r="B384" t="str">
            <v>Maintenance supplies and services</v>
          </cell>
          <cell r="C384">
            <v>62512400</v>
          </cell>
          <cell r="D384" t="str">
            <v>Amort Def Maint TD</v>
          </cell>
          <cell r="E384" t="str">
            <v>675.6</v>
          </cell>
          <cell r="F384">
            <v>159999</v>
          </cell>
        </row>
        <row r="385">
          <cell r="A385" t="str">
            <v>P36</v>
          </cell>
          <cell r="B385" t="str">
            <v>Maintenance supplies and services</v>
          </cell>
          <cell r="C385">
            <v>62520700</v>
          </cell>
          <cell r="D385" t="str">
            <v>Misc Main Pvg/Bckfll</v>
          </cell>
          <cell r="E385" t="str">
            <v>675.6</v>
          </cell>
          <cell r="F385">
            <v>143846</v>
          </cell>
        </row>
        <row r="386">
          <cell r="A386" t="str">
            <v>P36</v>
          </cell>
          <cell r="B386" t="str">
            <v>Maintenance supplies and services</v>
          </cell>
          <cell r="C386">
            <v>62520800</v>
          </cell>
          <cell r="D386" t="str">
            <v>Misc Maint Permits</v>
          </cell>
          <cell r="E386" t="str">
            <v>675.6</v>
          </cell>
          <cell r="F386">
            <v>0</v>
          </cell>
        </row>
        <row r="387">
          <cell r="A387" t="str">
            <v>P36</v>
          </cell>
          <cell r="B387" t="str">
            <v>Maintenance supplies and services</v>
          </cell>
          <cell r="C387">
            <v>63110000</v>
          </cell>
          <cell r="D387" t="str">
            <v>Contract Svc - Other Maint</v>
          </cell>
          <cell r="E387" t="str">
            <v>631.6</v>
          </cell>
          <cell r="F387">
            <v>147310</v>
          </cell>
        </row>
        <row r="388">
          <cell r="A388" t="str">
            <v>P36</v>
          </cell>
          <cell r="B388" t="str">
            <v>Maintenance supplies and services</v>
          </cell>
          <cell r="C388">
            <v>63110024</v>
          </cell>
          <cell r="D388" t="str">
            <v>Contr Svc-Maint TD</v>
          </cell>
          <cell r="E388" t="str">
            <v>631.6</v>
          </cell>
          <cell r="F388">
            <v>0</v>
          </cell>
        </row>
        <row r="389">
          <cell r="A389" t="str">
            <v>P36</v>
          </cell>
          <cell r="B389" t="str">
            <v>Maintenance supplies and services</v>
          </cell>
          <cell r="C389">
            <v>63150021</v>
          </cell>
          <cell r="D389" t="str">
            <v>Contr Svc-Maint SS</v>
          </cell>
          <cell r="E389" t="str">
            <v>636.2</v>
          </cell>
          <cell r="F389">
            <v>9301</v>
          </cell>
        </row>
        <row r="390">
          <cell r="A390" t="str">
            <v>P36</v>
          </cell>
          <cell r="B390" t="str">
            <v>Maintenance supplies and services</v>
          </cell>
          <cell r="C390">
            <v>63150022</v>
          </cell>
          <cell r="D390" t="str">
            <v>Contr Svc-Maint P</v>
          </cell>
          <cell r="E390" t="str">
            <v>636.3</v>
          </cell>
          <cell r="F390">
            <v>0</v>
          </cell>
        </row>
        <row r="391">
          <cell r="A391" t="str">
            <v>P36</v>
          </cell>
          <cell r="B391" t="str">
            <v>Maintenance supplies and services</v>
          </cell>
          <cell r="C391">
            <v>63150023</v>
          </cell>
          <cell r="D391" t="str">
            <v>Contr Svc-Maint WT</v>
          </cell>
          <cell r="E391" t="str">
            <v>636.4</v>
          </cell>
          <cell r="F391">
            <v>124231</v>
          </cell>
        </row>
        <row r="392">
          <cell r="A392" t="str">
            <v>P36</v>
          </cell>
          <cell r="B392" t="str">
            <v>Maintenance supplies and services</v>
          </cell>
          <cell r="C392">
            <v>63150024</v>
          </cell>
          <cell r="D392" t="str">
            <v>Contr Svc-Maint TD</v>
          </cell>
          <cell r="E392" t="str">
            <v>636.6</v>
          </cell>
          <cell r="F392">
            <v>106313</v>
          </cell>
        </row>
        <row r="393">
          <cell r="A393" t="str">
            <v>P36</v>
          </cell>
          <cell r="B393" t="str">
            <v>Maintenance supplies and services</v>
          </cell>
          <cell r="C393">
            <v>63150026</v>
          </cell>
          <cell r="D393" t="str">
            <v>Contr Svc-Maint AG</v>
          </cell>
          <cell r="E393" t="str">
            <v>636.8</v>
          </cell>
          <cell r="F393">
            <v>544</v>
          </cell>
        </row>
        <row r="394">
          <cell r="A394" t="str">
            <v>P36 Total</v>
          </cell>
          <cell r="F394">
            <v>2161991</v>
          </cell>
        </row>
        <row r="412">
          <cell r="A412" t="str">
            <v>P39</v>
          </cell>
          <cell r="B412" t="str">
            <v>Depreciation</v>
          </cell>
          <cell r="C412">
            <v>68011000</v>
          </cell>
          <cell r="D412" t="str">
            <v>Depr -UPIS General</v>
          </cell>
          <cell r="E412" t="str">
            <v>403.</v>
          </cell>
          <cell r="F412">
            <v>12909086</v>
          </cell>
        </row>
        <row r="413">
          <cell r="A413" t="str">
            <v>P39</v>
          </cell>
          <cell r="B413" t="str">
            <v>Depreciation</v>
          </cell>
          <cell r="C413">
            <v>68011500</v>
          </cell>
          <cell r="D413" t="str">
            <v>Depr -Amort Def Depreciation</v>
          </cell>
          <cell r="E413" t="str">
            <v>403.</v>
          </cell>
          <cell r="F413">
            <v>-34848</v>
          </cell>
        </row>
        <row r="414">
          <cell r="A414" t="str">
            <v>P39</v>
          </cell>
          <cell r="B414" t="str">
            <v>Depreciation</v>
          </cell>
          <cell r="C414">
            <v>68012000</v>
          </cell>
          <cell r="D414" t="str">
            <v>Depr -Amort CIAC Tx</v>
          </cell>
          <cell r="E414" t="str">
            <v>403.</v>
          </cell>
          <cell r="F414">
            <v>-148984</v>
          </cell>
        </row>
        <row r="415">
          <cell r="A415" t="str">
            <v>P39</v>
          </cell>
          <cell r="B415" t="str">
            <v>Depreciation</v>
          </cell>
          <cell r="C415">
            <v>68012500</v>
          </cell>
          <cell r="D415" t="str">
            <v>Depr-Amort CIAC Nntx</v>
          </cell>
          <cell r="E415" t="str">
            <v>403.</v>
          </cell>
          <cell r="F415">
            <v>-1069093</v>
          </cell>
        </row>
        <row r="416">
          <cell r="A416" t="str">
            <v>P39 Total</v>
          </cell>
          <cell r="F416">
            <v>11656161</v>
          </cell>
        </row>
        <row r="417">
          <cell r="A417" t="str">
            <v>P40</v>
          </cell>
          <cell r="B417" t="str">
            <v>Amortization</v>
          </cell>
          <cell r="C417">
            <v>68254000</v>
          </cell>
          <cell r="D417" t="str">
            <v>Amort-RegAsset AFUDC</v>
          </cell>
          <cell r="E417" t="str">
            <v>407.1</v>
          </cell>
          <cell r="F417">
            <v>166530</v>
          </cell>
        </row>
        <row r="418">
          <cell r="A418" t="str">
            <v>P40</v>
          </cell>
          <cell r="B418" t="str">
            <v>Amortization</v>
          </cell>
          <cell r="C418">
            <v>68255000</v>
          </cell>
          <cell r="D418" t="str">
            <v>Amort-UPAA</v>
          </cell>
          <cell r="E418" t="str">
            <v>406.</v>
          </cell>
          <cell r="F418">
            <v>8556</v>
          </cell>
        </row>
        <row r="419">
          <cell r="A419" t="str">
            <v>P40</v>
          </cell>
          <cell r="B419" t="str">
            <v>Amortization</v>
          </cell>
          <cell r="C419">
            <v>68257000</v>
          </cell>
          <cell r="D419" t="str">
            <v>Amort-Prop Losses</v>
          </cell>
          <cell r="E419" t="str">
            <v>407.2</v>
          </cell>
          <cell r="F419">
            <v>57084</v>
          </cell>
        </row>
        <row r="420">
          <cell r="A420" t="str">
            <v>P40</v>
          </cell>
          <cell r="B420" t="str">
            <v>Amortization</v>
          </cell>
          <cell r="C420">
            <v>68258000</v>
          </cell>
          <cell r="D420" t="str">
            <v>Amort-Reg Asset</v>
          </cell>
          <cell r="E420" t="str">
            <v>407.4</v>
          </cell>
          <cell r="F420">
            <v>6900</v>
          </cell>
        </row>
        <row r="421">
          <cell r="A421" t="str">
            <v>P40 Total</v>
          </cell>
          <cell r="F421">
            <v>239070</v>
          </cell>
        </row>
        <row r="422">
          <cell r="A422" t="str">
            <v>P41</v>
          </cell>
          <cell r="B422" t="str">
            <v>Removal costs, net</v>
          </cell>
          <cell r="C422">
            <v>68311000</v>
          </cell>
          <cell r="D422" t="str">
            <v>Rem Costs-ARO/NNS</v>
          </cell>
          <cell r="E422" t="str">
            <v>403.</v>
          </cell>
          <cell r="F422">
            <v>2207298</v>
          </cell>
        </row>
        <row r="423">
          <cell r="A423" t="str">
            <v>P41</v>
          </cell>
          <cell r="B423" t="str">
            <v>Removal costs, net</v>
          </cell>
          <cell r="C423">
            <v>68312000</v>
          </cell>
          <cell r="D423" t="str">
            <v>Rmv Csts-NNS CIAC Tx</v>
          </cell>
          <cell r="E423" t="str">
            <v>403.</v>
          </cell>
          <cell r="F423">
            <v>-121677</v>
          </cell>
        </row>
        <row r="424">
          <cell r="A424" t="str">
            <v>P41</v>
          </cell>
          <cell r="B424" t="str">
            <v>Removal costs, net</v>
          </cell>
          <cell r="C424">
            <v>68312500</v>
          </cell>
          <cell r="D424" t="str">
            <v>Rmv Csts-NNS CIAC NT</v>
          </cell>
          <cell r="E424" t="str">
            <v>403.</v>
          </cell>
          <cell r="F424">
            <v>-241000</v>
          </cell>
        </row>
        <row r="425">
          <cell r="A425" t="str">
            <v>P41 Total</v>
          </cell>
          <cell r="F425">
            <v>1844621</v>
          </cell>
        </row>
        <row r="426">
          <cell r="A426" t="str">
            <v>P42</v>
          </cell>
          <cell r="B426" t="str">
            <v>Current federal income taxes - operating</v>
          </cell>
          <cell r="C426">
            <v>69011000</v>
          </cell>
          <cell r="D426" t="str">
            <v>FIT-Current</v>
          </cell>
          <cell r="E426" t="str">
            <v>409.10</v>
          </cell>
          <cell r="F426">
            <v>6205380</v>
          </cell>
        </row>
        <row r="427">
          <cell r="A427" t="str">
            <v>P42</v>
          </cell>
          <cell r="B427" t="str">
            <v>Current federal income taxes - operating</v>
          </cell>
          <cell r="C427">
            <v>69012000</v>
          </cell>
          <cell r="D427" t="str">
            <v>FIT-Prior Year Adj</v>
          </cell>
          <cell r="E427" t="str">
            <v>409.10</v>
          </cell>
          <cell r="F427">
            <v>-659862</v>
          </cell>
        </row>
        <row r="428">
          <cell r="A428" t="str">
            <v>P42 Total</v>
          </cell>
          <cell r="F428">
            <v>5545518</v>
          </cell>
        </row>
        <row r="429">
          <cell r="A429" t="str">
            <v>P43</v>
          </cell>
          <cell r="B429" t="str">
            <v>Current state income taxes - operating</v>
          </cell>
          <cell r="C429">
            <v>69021000</v>
          </cell>
          <cell r="D429" t="str">
            <v>SIT-Current</v>
          </cell>
          <cell r="E429" t="str">
            <v>409.11</v>
          </cell>
          <cell r="F429">
            <v>1123753</v>
          </cell>
        </row>
        <row r="430">
          <cell r="A430" t="str">
            <v>P43</v>
          </cell>
          <cell r="B430" t="str">
            <v>Current state income taxes - operating</v>
          </cell>
          <cell r="C430">
            <v>69022000</v>
          </cell>
          <cell r="D430" t="str">
            <v>SIT-Prior Year Adj</v>
          </cell>
          <cell r="E430" t="str">
            <v>409.11</v>
          </cell>
          <cell r="F430">
            <v>-72535</v>
          </cell>
        </row>
        <row r="431">
          <cell r="A431" t="str">
            <v>P43 Total</v>
          </cell>
          <cell r="F431">
            <v>1051218</v>
          </cell>
        </row>
        <row r="432">
          <cell r="A432" t="str">
            <v>P44</v>
          </cell>
          <cell r="B432" t="str">
            <v>Deferred federal income tax expense</v>
          </cell>
          <cell r="C432">
            <v>69061000</v>
          </cell>
          <cell r="D432" t="str">
            <v>Def FIT-Current Year</v>
          </cell>
          <cell r="E432" t="str">
            <v>410.10</v>
          </cell>
          <cell r="F432">
            <v>-82249</v>
          </cell>
        </row>
        <row r="433">
          <cell r="A433" t="str">
            <v>P44</v>
          </cell>
          <cell r="B433" t="str">
            <v>Deferred federal income tax expense</v>
          </cell>
          <cell r="C433">
            <v>69062000</v>
          </cell>
          <cell r="D433" t="str">
            <v>Def FIT-Pr Yr Adj</v>
          </cell>
          <cell r="E433" t="str">
            <v>410.10</v>
          </cell>
          <cell r="F433">
            <v>695310</v>
          </cell>
        </row>
        <row r="434">
          <cell r="A434" t="str">
            <v>P44</v>
          </cell>
          <cell r="B434" t="str">
            <v>Deferred federal income tax expense</v>
          </cell>
          <cell r="C434">
            <v>69063000</v>
          </cell>
          <cell r="D434" t="str">
            <v>Def FIT-RegAsst/Liab</v>
          </cell>
          <cell r="E434" t="str">
            <v>410.10</v>
          </cell>
          <cell r="F434">
            <v>141318</v>
          </cell>
        </row>
        <row r="435">
          <cell r="A435" t="str">
            <v>P44</v>
          </cell>
          <cell r="B435" t="str">
            <v>Deferred federal income tax expense</v>
          </cell>
          <cell r="C435">
            <v>69063200</v>
          </cell>
          <cell r="D435" t="str">
            <v>Def FIT-Reg Liability</v>
          </cell>
          <cell r="E435" t="str">
            <v>410.10</v>
          </cell>
          <cell r="F435">
            <v>-8838</v>
          </cell>
        </row>
        <row r="436">
          <cell r="A436" t="str">
            <v>P44</v>
          </cell>
          <cell r="B436" t="str">
            <v>Deferred federal income tax expense</v>
          </cell>
          <cell r="C436">
            <v>69065000</v>
          </cell>
          <cell r="D436" t="str">
            <v>Def FIT-Other</v>
          </cell>
          <cell r="E436" t="str">
            <v>410.10</v>
          </cell>
          <cell r="F436">
            <v>2773040</v>
          </cell>
        </row>
        <row r="437">
          <cell r="A437" t="str">
            <v>P44 Total</v>
          </cell>
          <cell r="F437">
            <v>3518581</v>
          </cell>
        </row>
        <row r="438">
          <cell r="A438" t="str">
            <v>P45</v>
          </cell>
          <cell r="B438" t="str">
            <v>Deferred state income tax expense</v>
          </cell>
          <cell r="C438">
            <v>69071000</v>
          </cell>
          <cell r="D438" t="str">
            <v>Def SIT-Current Year</v>
          </cell>
          <cell r="E438" t="str">
            <v>410.11</v>
          </cell>
          <cell r="F438">
            <v>-15001</v>
          </cell>
        </row>
        <row r="439">
          <cell r="A439" t="str">
            <v>P45</v>
          </cell>
          <cell r="B439" t="str">
            <v>Deferred state income tax expense</v>
          </cell>
          <cell r="C439">
            <v>69072000</v>
          </cell>
          <cell r="D439" t="str">
            <v>Def SIT-Pr Yr Adj</v>
          </cell>
          <cell r="E439" t="str">
            <v>410.11</v>
          </cell>
          <cell r="F439">
            <v>1841</v>
          </cell>
        </row>
        <row r="440">
          <cell r="A440" t="str">
            <v>P45</v>
          </cell>
          <cell r="B440" t="str">
            <v>Deferred state income tax expense</v>
          </cell>
          <cell r="C440">
            <v>69073000</v>
          </cell>
          <cell r="D440" t="str">
            <v>Def SIT-RegAsst/Liab</v>
          </cell>
          <cell r="E440" t="str">
            <v>410.11</v>
          </cell>
          <cell r="F440">
            <v>7740</v>
          </cell>
        </row>
        <row r="441">
          <cell r="A441" t="str">
            <v>P45</v>
          </cell>
          <cell r="B441" t="str">
            <v>Deferred state income tax expense</v>
          </cell>
          <cell r="C441">
            <v>69073200</v>
          </cell>
          <cell r="D441" t="str">
            <v>Def SIT-Reg Liability</v>
          </cell>
          <cell r="E441" t="str">
            <v>410.11</v>
          </cell>
          <cell r="F441">
            <v>-19644</v>
          </cell>
        </row>
        <row r="442">
          <cell r="A442" t="str">
            <v>P45</v>
          </cell>
          <cell r="B442" t="str">
            <v>Deferred state income tax expense</v>
          </cell>
          <cell r="C442">
            <v>69073500</v>
          </cell>
          <cell r="D442" t="str">
            <v>Def SIT-Other</v>
          </cell>
          <cell r="E442" t="str">
            <v>410.11</v>
          </cell>
          <cell r="F442">
            <v>497718</v>
          </cell>
        </row>
        <row r="443">
          <cell r="A443" t="str">
            <v>P45 Total</v>
          </cell>
          <cell r="F443">
            <v>472654</v>
          </cell>
        </row>
        <row r="444">
          <cell r="A444" t="str">
            <v>P46</v>
          </cell>
          <cell r="B444" t="str">
            <v>Amortization of investment tax credits</v>
          </cell>
          <cell r="C444">
            <v>69520000</v>
          </cell>
          <cell r="D444" t="str">
            <v>ITC Restored FIT</v>
          </cell>
          <cell r="E444" t="str">
            <v>412.11</v>
          </cell>
          <cell r="F444">
            <v>-42396</v>
          </cell>
        </row>
        <row r="445">
          <cell r="A445" t="str">
            <v>P46</v>
          </cell>
          <cell r="B445" t="str">
            <v>Amortization of investment tax credits</v>
          </cell>
          <cell r="C445">
            <v>69522000</v>
          </cell>
          <cell r="D445" t="str">
            <v>ITC Restored-3%</v>
          </cell>
          <cell r="E445" t="str">
            <v>412.11</v>
          </cell>
          <cell r="F445">
            <v>-3828</v>
          </cell>
        </row>
        <row r="446">
          <cell r="A446" t="str">
            <v>P46</v>
          </cell>
          <cell r="B446" t="str">
            <v>Amortization of investment tax credits</v>
          </cell>
          <cell r="C446">
            <v>69523000</v>
          </cell>
          <cell r="D446" t="str">
            <v>ITC Restored-4%</v>
          </cell>
          <cell r="E446" t="str">
            <v>412.11</v>
          </cell>
          <cell r="F446">
            <v>-3150</v>
          </cell>
        </row>
        <row r="447">
          <cell r="A447" t="str">
            <v>P46</v>
          </cell>
          <cell r="B447" t="str">
            <v>Amortization of investment tax credits</v>
          </cell>
          <cell r="C447">
            <v>69524000</v>
          </cell>
          <cell r="D447" t="str">
            <v>ITC Restored-10%</v>
          </cell>
          <cell r="E447" t="str">
            <v>412.11</v>
          </cell>
          <cell r="F447">
            <v>-35418</v>
          </cell>
        </row>
        <row r="448">
          <cell r="A448" t="str">
            <v>P46 Total</v>
          </cell>
          <cell r="F448">
            <v>-84792</v>
          </cell>
        </row>
        <row r="449">
          <cell r="A449" t="str">
            <v>P47</v>
          </cell>
          <cell r="B449" t="str">
            <v>General taxes</v>
          </cell>
          <cell r="C449">
            <v>68520000</v>
          </cell>
          <cell r="D449" t="str">
            <v>Property Taxes</v>
          </cell>
          <cell r="E449" t="str">
            <v>408.11</v>
          </cell>
          <cell r="F449">
            <v>5267665</v>
          </cell>
        </row>
        <row r="450">
          <cell r="A450" t="str">
            <v>P47</v>
          </cell>
          <cell r="B450" t="str">
            <v>General taxes</v>
          </cell>
          <cell r="C450">
            <v>68520100</v>
          </cell>
          <cell r="D450" t="str">
            <v>Tax Discounts</v>
          </cell>
          <cell r="E450" t="str">
            <v>408.11</v>
          </cell>
          <cell r="F450">
            <v>-300</v>
          </cell>
        </row>
        <row r="451">
          <cell r="A451" t="str">
            <v>P47</v>
          </cell>
          <cell r="B451" t="str">
            <v>General taxes</v>
          </cell>
          <cell r="C451">
            <v>68532000</v>
          </cell>
          <cell r="D451" t="str">
            <v>FUTA</v>
          </cell>
          <cell r="E451" t="str">
            <v>408.12</v>
          </cell>
          <cell r="F451">
            <v>6127</v>
          </cell>
        </row>
        <row r="452">
          <cell r="A452" t="str">
            <v>P47</v>
          </cell>
          <cell r="B452" t="str">
            <v>General taxes</v>
          </cell>
          <cell r="C452">
            <v>68532100</v>
          </cell>
          <cell r="D452" t="str">
            <v>FUTA Cap Credits</v>
          </cell>
          <cell r="E452" t="str">
            <v>408.12</v>
          </cell>
          <cell r="F452">
            <v>-1298</v>
          </cell>
        </row>
        <row r="453">
          <cell r="A453" t="str">
            <v>P47</v>
          </cell>
          <cell r="B453" t="str">
            <v>General taxes</v>
          </cell>
          <cell r="C453">
            <v>68533000</v>
          </cell>
          <cell r="D453" t="str">
            <v>FICA</v>
          </cell>
          <cell r="E453" t="str">
            <v>408.12</v>
          </cell>
          <cell r="F453">
            <v>625466</v>
          </cell>
        </row>
        <row r="454">
          <cell r="A454" t="str">
            <v>P47</v>
          </cell>
          <cell r="B454" t="str">
            <v>General taxes</v>
          </cell>
          <cell r="C454">
            <v>68533100</v>
          </cell>
          <cell r="D454" t="str">
            <v>FICA Cap Credits</v>
          </cell>
          <cell r="E454" t="str">
            <v>408.12</v>
          </cell>
          <cell r="F454">
            <v>-109967</v>
          </cell>
        </row>
        <row r="455">
          <cell r="A455" t="str">
            <v>P47</v>
          </cell>
          <cell r="B455" t="str">
            <v>General taxes</v>
          </cell>
          <cell r="C455">
            <v>68535000</v>
          </cell>
          <cell r="D455" t="str">
            <v>SUTA</v>
          </cell>
          <cell r="E455" t="str">
            <v>408.12</v>
          </cell>
          <cell r="F455">
            <v>19298</v>
          </cell>
        </row>
        <row r="456">
          <cell r="A456" t="str">
            <v>P47</v>
          </cell>
          <cell r="B456" t="str">
            <v>General taxes</v>
          </cell>
          <cell r="C456">
            <v>68535100</v>
          </cell>
          <cell r="D456" t="str">
            <v>SUTA Cap Credits</v>
          </cell>
          <cell r="E456" t="str">
            <v>408.12</v>
          </cell>
          <cell r="F456">
            <v>-4076</v>
          </cell>
        </row>
        <row r="457">
          <cell r="A457" t="str">
            <v>P47</v>
          </cell>
          <cell r="B457" t="str">
            <v>General taxes</v>
          </cell>
          <cell r="C457">
            <v>68543000</v>
          </cell>
          <cell r="D457" t="str">
            <v>Othr Taxes &amp;Licenses</v>
          </cell>
          <cell r="E457" t="str">
            <v>408.13</v>
          </cell>
          <cell r="F457">
            <v>509715</v>
          </cell>
        </row>
        <row r="458">
          <cell r="A458" t="str">
            <v>P47</v>
          </cell>
          <cell r="B458" t="str">
            <v>General taxes</v>
          </cell>
          <cell r="C458">
            <v>68544000</v>
          </cell>
          <cell r="D458" t="str">
            <v>Gross Receipts Tax</v>
          </cell>
          <cell r="E458" t="str">
            <v>408.13</v>
          </cell>
          <cell r="F458">
            <v>2042</v>
          </cell>
        </row>
        <row r="459">
          <cell r="A459" t="str">
            <v>P47</v>
          </cell>
          <cell r="B459" t="str">
            <v>General taxes</v>
          </cell>
          <cell r="C459">
            <v>68545000</v>
          </cell>
          <cell r="D459" t="str">
            <v>Utility Reg Assessme</v>
          </cell>
          <cell r="E459" t="str">
            <v>408.10</v>
          </cell>
          <cell r="F459">
            <v>169917</v>
          </cell>
        </row>
        <row r="460">
          <cell r="A460" t="str">
            <v>P47 Total</v>
          </cell>
          <cell r="F460">
            <v>6484589</v>
          </cell>
        </row>
        <row r="461">
          <cell r="A461" t="str">
            <v>P48</v>
          </cell>
          <cell r="B461" t="str">
            <v>Gain/Loss on sale of assets</v>
          </cell>
          <cell r="C461">
            <v>59021000</v>
          </cell>
          <cell r="D461" t="str">
            <v>Gains/LossesUP Sales</v>
          </cell>
          <cell r="E461" t="str">
            <v>426.</v>
          </cell>
          <cell r="F461">
            <v>0</v>
          </cell>
        </row>
        <row r="462">
          <cell r="A462" t="str">
            <v>P48 Total</v>
          </cell>
          <cell r="F462">
            <v>0</v>
          </cell>
        </row>
        <row r="463">
          <cell r="A463" t="str">
            <v>P52</v>
          </cell>
          <cell r="B463" t="str">
            <v>Allowance for funds used during construction</v>
          </cell>
          <cell r="C463">
            <v>70510000</v>
          </cell>
          <cell r="D463" t="str">
            <v>AFUDC-Equity</v>
          </cell>
          <cell r="E463" t="str">
            <v>420.</v>
          </cell>
          <cell r="F463">
            <v>-1020424</v>
          </cell>
        </row>
        <row r="464">
          <cell r="A464" t="str">
            <v>P52 Total</v>
          </cell>
          <cell r="F464">
            <v>-1020424</v>
          </cell>
        </row>
        <row r="465">
          <cell r="A465" t="str">
            <v>P53</v>
          </cell>
          <cell r="B465" t="str">
            <v>Other miscellaneous income</v>
          </cell>
          <cell r="C465">
            <v>71511000</v>
          </cell>
          <cell r="D465" t="str">
            <v>M&amp;J Revenues</v>
          </cell>
          <cell r="E465" t="str">
            <v>415.</v>
          </cell>
          <cell r="F465">
            <v>0</v>
          </cell>
        </row>
        <row r="466">
          <cell r="A466" t="str">
            <v>P53</v>
          </cell>
          <cell r="B466" t="str">
            <v>Other miscellaneous income</v>
          </cell>
          <cell r="C466">
            <v>71521000</v>
          </cell>
          <cell r="D466" t="str">
            <v>M&amp;J Expenses</v>
          </cell>
          <cell r="E466" t="str">
            <v>416.</v>
          </cell>
          <cell r="F466">
            <v>-34170</v>
          </cell>
        </row>
        <row r="467">
          <cell r="A467" t="str">
            <v>P53</v>
          </cell>
          <cell r="B467" t="str">
            <v>Other miscellaneous income</v>
          </cell>
          <cell r="C467">
            <v>71611000</v>
          </cell>
          <cell r="D467" t="str">
            <v>Misc NU Revenue</v>
          </cell>
          <cell r="E467" t="str">
            <v>421.</v>
          </cell>
          <cell r="F467">
            <v>0</v>
          </cell>
        </row>
        <row r="468">
          <cell r="A468" t="str">
            <v>P53</v>
          </cell>
          <cell r="B468" t="str">
            <v>Other miscellaneous income</v>
          </cell>
          <cell r="C468">
            <v>72801000</v>
          </cell>
          <cell r="D468" t="str">
            <v>Adv Rcpt Svcs Clrg</v>
          </cell>
          <cell r="E468" t="str">
            <v>421.</v>
          </cell>
          <cell r="F468">
            <v>0</v>
          </cell>
        </row>
        <row r="469">
          <cell r="A469" t="str">
            <v>P53</v>
          </cell>
          <cell r="B469" t="str">
            <v>Other miscellaneous income</v>
          </cell>
          <cell r="C469">
            <v>72801100</v>
          </cell>
          <cell r="D469" t="str">
            <v>Adv Rcpt Non-Srv Clr</v>
          </cell>
          <cell r="E469" t="str">
            <v>421.</v>
          </cell>
          <cell r="F469">
            <v>0</v>
          </cell>
        </row>
        <row r="470">
          <cell r="A470" t="str">
            <v>P53</v>
          </cell>
          <cell r="B470" t="str">
            <v>Other miscellaneous income</v>
          </cell>
          <cell r="C470">
            <v>72801300</v>
          </cell>
          <cell r="D470" t="str">
            <v>Adv Ref Non-Srv Clr</v>
          </cell>
          <cell r="E470" t="str">
            <v>421.</v>
          </cell>
          <cell r="F470">
            <v>0</v>
          </cell>
        </row>
        <row r="471">
          <cell r="A471" t="str">
            <v>P53</v>
          </cell>
          <cell r="B471" t="str">
            <v>Other miscellaneous income</v>
          </cell>
          <cell r="C471">
            <v>72802000</v>
          </cell>
          <cell r="D471" t="str">
            <v>CIAC Rcpt Svcs Clrg</v>
          </cell>
          <cell r="E471" t="str">
            <v>421.</v>
          </cell>
          <cell r="F471">
            <v>0</v>
          </cell>
        </row>
        <row r="472">
          <cell r="A472" t="str">
            <v>P53</v>
          </cell>
          <cell r="B472" t="str">
            <v>Other miscellaneous income</v>
          </cell>
          <cell r="C472">
            <v>72802100</v>
          </cell>
          <cell r="D472" t="str">
            <v>CIAC Rcpt Non-SrvClr</v>
          </cell>
          <cell r="E472" t="str">
            <v>421.</v>
          </cell>
          <cell r="F472">
            <v>0</v>
          </cell>
        </row>
        <row r="473">
          <cell r="A473" t="str">
            <v>P53</v>
          </cell>
          <cell r="B473" t="str">
            <v>Other miscellaneous income</v>
          </cell>
          <cell r="C473">
            <v>72803000</v>
          </cell>
          <cell r="D473" t="str">
            <v>Salvg/Scrap Rcpt Clr</v>
          </cell>
          <cell r="E473" t="str">
            <v>421.</v>
          </cell>
          <cell r="F473">
            <v>0</v>
          </cell>
        </row>
        <row r="474">
          <cell r="A474" t="str">
            <v>P53 Total</v>
          </cell>
          <cell r="F474">
            <v>-34170</v>
          </cell>
        </row>
        <row r="475">
          <cell r="A475" t="str">
            <v>P55</v>
          </cell>
          <cell r="B475" t="str">
            <v>Miscellaneous amortization</v>
          </cell>
          <cell r="C475">
            <v>75510000</v>
          </cell>
          <cell r="D475" t="str">
            <v>Amort UPAA</v>
          </cell>
          <cell r="E475" t="str">
            <v>426.</v>
          </cell>
          <cell r="F475">
            <v>-140</v>
          </cell>
        </row>
        <row r="476">
          <cell r="A476" t="str">
            <v>P55 Total</v>
          </cell>
          <cell r="F476">
            <v>-140</v>
          </cell>
        </row>
        <row r="477">
          <cell r="A477" t="str">
            <v>P56</v>
          </cell>
          <cell r="B477" t="str">
            <v>Other miscellaneous deductions</v>
          </cell>
          <cell r="C477">
            <v>75811000</v>
          </cell>
          <cell r="D477" t="str">
            <v>Donations Ded Cust</v>
          </cell>
          <cell r="E477" t="str">
            <v>426.</v>
          </cell>
          <cell r="F477">
            <v>0</v>
          </cell>
        </row>
        <row r="478">
          <cell r="A478" t="str">
            <v>P56</v>
          </cell>
          <cell r="B478" t="str">
            <v>Other miscellaneous deductions</v>
          </cell>
          <cell r="C478">
            <v>75820000</v>
          </cell>
          <cell r="D478" t="str">
            <v>Othr Income Deductns</v>
          </cell>
          <cell r="E478" t="str">
            <v>426.</v>
          </cell>
          <cell r="F478">
            <v>7984</v>
          </cell>
        </row>
        <row r="479">
          <cell r="A479" t="str">
            <v>P56</v>
          </cell>
          <cell r="B479" t="str">
            <v>Other miscellaneous deductions</v>
          </cell>
          <cell r="C479">
            <v>75840000</v>
          </cell>
          <cell r="D479" t="str">
            <v>Lobbying Expenses</v>
          </cell>
          <cell r="E479" t="str">
            <v>426.</v>
          </cell>
          <cell r="F479">
            <v>72458</v>
          </cell>
        </row>
        <row r="480">
          <cell r="A480" t="str">
            <v>P56 Total</v>
          </cell>
          <cell r="F480">
            <v>80442</v>
          </cell>
        </row>
        <row r="481">
          <cell r="A481" t="str">
            <v>P57</v>
          </cell>
          <cell r="B481" t="str">
            <v>Current federal income taxes - non-operating</v>
          </cell>
          <cell r="C481">
            <v>69031000</v>
          </cell>
          <cell r="D481" t="str">
            <v>FIT-Oth Inc&amp;Ded CY</v>
          </cell>
          <cell r="E481" t="str">
            <v>409.20</v>
          </cell>
          <cell r="F481">
            <v>-3582</v>
          </cell>
        </row>
        <row r="482">
          <cell r="A482" t="str">
            <v>P57 Total</v>
          </cell>
          <cell r="F482">
            <v>-3582</v>
          </cell>
        </row>
        <row r="483">
          <cell r="A483" t="str">
            <v>P58</v>
          </cell>
          <cell r="B483" t="str">
            <v>Current state income taxes - non-operating</v>
          </cell>
          <cell r="C483">
            <v>69041000</v>
          </cell>
          <cell r="D483" t="str">
            <v>SIT-Oth Inc&amp;Ded CY</v>
          </cell>
          <cell r="E483" t="str">
            <v>409.20</v>
          </cell>
          <cell r="F483">
            <v>-657</v>
          </cell>
        </row>
        <row r="484">
          <cell r="A484" t="str">
            <v>P58 Total</v>
          </cell>
          <cell r="F484">
            <v>-657</v>
          </cell>
        </row>
        <row r="485">
          <cell r="A485" t="str">
            <v>P59</v>
          </cell>
          <cell r="B485" t="str">
            <v>Interest on long-term debt</v>
          </cell>
          <cell r="C485">
            <v>81010000</v>
          </cell>
          <cell r="D485" t="str">
            <v>Interest LTD</v>
          </cell>
          <cell r="E485" t="str">
            <v>427.3</v>
          </cell>
          <cell r="F485">
            <v>1652556</v>
          </cell>
        </row>
        <row r="486">
          <cell r="A486" t="str">
            <v>P59</v>
          </cell>
          <cell r="B486" t="str">
            <v>Interest on long-term debt</v>
          </cell>
          <cell r="C486">
            <v>81015000</v>
          </cell>
          <cell r="D486" t="str">
            <v>Interest LTD Interco</v>
          </cell>
          <cell r="E486" t="str">
            <v>427.3</v>
          </cell>
          <cell r="F486">
            <v>10195948</v>
          </cell>
        </row>
        <row r="487">
          <cell r="A487" t="str">
            <v>P59</v>
          </cell>
          <cell r="B487" t="str">
            <v>Interest on long-term debt</v>
          </cell>
          <cell r="C487">
            <v>81020000</v>
          </cell>
          <cell r="D487" t="str">
            <v>Div Decl P/S w/ MRR</v>
          </cell>
          <cell r="E487" t="str">
            <v>437.</v>
          </cell>
          <cell r="F487">
            <v>381156</v>
          </cell>
        </row>
        <row r="488">
          <cell r="A488" t="str">
            <v>P59 Total</v>
          </cell>
          <cell r="F488">
            <v>12229660</v>
          </cell>
        </row>
        <row r="489">
          <cell r="A489" t="str">
            <v>P60</v>
          </cell>
          <cell r="B489" t="str">
            <v>Interest on short-term debt</v>
          </cell>
          <cell r="C489">
            <v>81315000</v>
          </cell>
          <cell r="D489" t="str">
            <v>Interest STD Interco</v>
          </cell>
          <cell r="E489" t="str">
            <v>427.2</v>
          </cell>
          <cell r="F489">
            <v>106197</v>
          </cell>
        </row>
        <row r="490">
          <cell r="A490" t="str">
            <v>P60 Total</v>
          </cell>
          <cell r="F490">
            <v>106197</v>
          </cell>
        </row>
        <row r="491">
          <cell r="A491" t="str">
            <v>P61</v>
          </cell>
          <cell r="B491" t="str">
            <v>Other interest expense</v>
          </cell>
          <cell r="C491">
            <v>81500000</v>
          </cell>
          <cell r="D491" t="str">
            <v>Interest Other</v>
          </cell>
          <cell r="E491" t="str">
            <v>427.5</v>
          </cell>
          <cell r="F491">
            <v>270983</v>
          </cell>
        </row>
        <row r="492">
          <cell r="A492" t="str">
            <v>P61 Total</v>
          </cell>
          <cell r="F492">
            <v>270983</v>
          </cell>
        </row>
        <row r="493">
          <cell r="A493" t="str">
            <v>P62</v>
          </cell>
          <cell r="B493" t="str">
            <v>Allowance for borrowed funds used during cons</v>
          </cell>
          <cell r="C493">
            <v>85000000</v>
          </cell>
          <cell r="D493" t="str">
            <v>AFUDC Debt</v>
          </cell>
          <cell r="E493" t="str">
            <v>420.</v>
          </cell>
          <cell r="F493">
            <v>-468784</v>
          </cell>
        </row>
        <row r="494">
          <cell r="A494" t="str">
            <v>P62 Total</v>
          </cell>
          <cell r="F494">
            <v>-468784</v>
          </cell>
        </row>
        <row r="495">
          <cell r="A495" t="str">
            <v>P63</v>
          </cell>
          <cell r="B495" t="str">
            <v>Amortization of debt expense</v>
          </cell>
          <cell r="C495">
            <v>82010000</v>
          </cell>
          <cell r="D495" t="str">
            <v>Amort Debt Disc&amp;Exp</v>
          </cell>
          <cell r="E495" t="str">
            <v>428.</v>
          </cell>
          <cell r="F495">
            <v>8108</v>
          </cell>
        </row>
        <row r="496">
          <cell r="A496" t="str">
            <v>P63</v>
          </cell>
          <cell r="B496" t="str">
            <v>Amortization of debt expense</v>
          </cell>
          <cell r="C496">
            <v>82015000</v>
          </cell>
          <cell r="D496" t="str">
            <v>Amort Dbt Dsc&amp;Ex I/C</v>
          </cell>
          <cell r="E496" t="str">
            <v>428.</v>
          </cell>
          <cell r="F496">
            <v>74006</v>
          </cell>
        </row>
        <row r="497">
          <cell r="A497" t="str">
            <v>P63</v>
          </cell>
          <cell r="B497" t="str">
            <v>Amortization of debt expense</v>
          </cell>
          <cell r="C497">
            <v>82016000</v>
          </cell>
          <cell r="D497" t="str">
            <v>Amort Dbt E-Insde CL</v>
          </cell>
          <cell r="E497" t="str">
            <v>428.</v>
          </cell>
          <cell r="F497">
            <v>14378</v>
          </cell>
        </row>
        <row r="498">
          <cell r="A498" t="str">
            <v>P63</v>
          </cell>
          <cell r="B498" t="str">
            <v>Amortization of debt expense</v>
          </cell>
          <cell r="C498">
            <v>82020000</v>
          </cell>
          <cell r="D498" t="str">
            <v>Amort P/S Exp w/ MRR</v>
          </cell>
          <cell r="E498" t="str">
            <v>428.</v>
          </cell>
          <cell r="F498">
            <v>512</v>
          </cell>
        </row>
        <row r="499">
          <cell r="A499" t="str">
            <v>P63 Total</v>
          </cell>
          <cell r="F499">
            <v>97004</v>
          </cell>
        </row>
        <row r="500">
          <cell r="A500" t="str">
            <v>P65</v>
          </cell>
          <cell r="B500" t="str">
            <v>Common Dividends</v>
          </cell>
          <cell r="C500">
            <v>86021500</v>
          </cell>
          <cell r="D500" t="str">
            <v>Div Decl Com Stk I/C</v>
          </cell>
          <cell r="E500" t="str">
            <v>438.</v>
          </cell>
          <cell r="F500">
            <v>11612467</v>
          </cell>
        </row>
        <row r="501">
          <cell r="A501" t="str">
            <v>P65 Total</v>
          </cell>
          <cell r="F501">
            <v>11612467</v>
          </cell>
        </row>
        <row r="502">
          <cell r="A502" t="str">
            <v>Grand Total</v>
          </cell>
          <cell r="F502">
            <v>-3719757</v>
          </cell>
        </row>
      </sheetData>
      <sheetData sheetId="4" refreshError="1"/>
      <sheetData sheetId="5" refreshError="1"/>
      <sheetData sheetId="6">
        <row r="14">
          <cell r="E14">
            <v>88223531</v>
          </cell>
        </row>
        <row r="16">
          <cell r="E16">
            <v>2285688</v>
          </cell>
        </row>
        <row r="20">
          <cell r="E20">
            <v>271476</v>
          </cell>
        </row>
        <row r="21">
          <cell r="E21">
            <v>3889124</v>
          </cell>
        </row>
        <row r="22">
          <cell r="E22">
            <v>1619489</v>
          </cell>
        </row>
        <row r="23">
          <cell r="E23">
            <v>275269</v>
          </cell>
        </row>
        <row r="26">
          <cell r="E26">
            <v>7103811</v>
          </cell>
        </row>
        <row r="27">
          <cell r="E27">
            <v>630347</v>
          </cell>
        </row>
        <row r="28">
          <cell r="E28">
            <v>1657452</v>
          </cell>
        </row>
        <row r="29">
          <cell r="E29">
            <v>430089</v>
          </cell>
        </row>
        <row r="32">
          <cell r="E32">
            <v>8165618</v>
          </cell>
        </row>
        <row r="34">
          <cell r="E34">
            <v>1024472</v>
          </cell>
        </row>
        <row r="35">
          <cell r="E35">
            <v>529544</v>
          </cell>
        </row>
        <row r="36">
          <cell r="E36">
            <v>239058</v>
          </cell>
        </row>
        <row r="37">
          <cell r="E37">
            <v>29271</v>
          </cell>
        </row>
        <row r="38">
          <cell r="E38">
            <v>241083</v>
          </cell>
        </row>
        <row r="39">
          <cell r="E39">
            <v>20040</v>
          </cell>
        </row>
        <row r="40">
          <cell r="E40">
            <v>168708</v>
          </cell>
        </row>
        <row r="41">
          <cell r="E41">
            <v>1319241</v>
          </cell>
        </row>
        <row r="42">
          <cell r="E42">
            <v>20498</v>
          </cell>
        </row>
        <row r="43">
          <cell r="E43">
            <v>405020</v>
          </cell>
        </row>
        <row r="46">
          <cell r="E46">
            <v>794406</v>
          </cell>
        </row>
        <row r="47">
          <cell r="E47">
            <v>1110639</v>
          </cell>
        </row>
        <row r="48">
          <cell r="E48">
            <v>287496</v>
          </cell>
        </row>
        <row r="49">
          <cell r="E49">
            <v>798704</v>
          </cell>
        </row>
        <row r="50">
          <cell r="E50">
            <v>2161991</v>
          </cell>
        </row>
        <row r="55">
          <cell r="E55">
            <v>11656161</v>
          </cell>
        </row>
        <row r="56">
          <cell r="E56">
            <v>239070</v>
          </cell>
        </row>
        <row r="60">
          <cell r="E60">
            <v>5545518</v>
          </cell>
        </row>
        <row r="61">
          <cell r="E61">
            <v>1051218</v>
          </cell>
        </row>
        <row r="62">
          <cell r="E62">
            <v>3518581</v>
          </cell>
        </row>
        <row r="63">
          <cell r="E63">
            <v>472654</v>
          </cell>
        </row>
        <row r="64">
          <cell r="E64">
            <v>-84792</v>
          </cell>
        </row>
        <row r="65">
          <cell r="E65">
            <v>6484589</v>
          </cell>
        </row>
        <row r="74">
          <cell r="E74">
            <v>11848504</v>
          </cell>
        </row>
        <row r="75">
          <cell r="E75">
            <v>106197</v>
          </cell>
        </row>
        <row r="79">
          <cell r="E79">
            <v>97004</v>
          </cell>
        </row>
        <row r="85">
          <cell r="E85">
            <v>15709141</v>
          </cell>
        </row>
        <row r="94">
          <cell r="E94">
            <v>381156</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Labor Exhibit"/>
      <sheetName val="Group Ins Exhibit"/>
      <sheetName val="Other Benefits Exhibit"/>
      <sheetName val="Pension Exhibit"/>
      <sheetName val="Payroll Tax Exhibit"/>
      <sheetName val="PBOP WP"/>
      <sheetName val="Pension WP"/>
      <sheetName val="PBOP Alloc"/>
      <sheetName val="Pension Alloc"/>
      <sheetName val="Notes"/>
      <sheetName val="Summary"/>
      <sheetName val="Union"/>
      <sheetName val="NU Hrly"/>
      <sheetName val="NU Slry"/>
      <sheetName val="Cap%"/>
      <sheetName val="Avg OT"/>
      <sheetName val="OT Multiplier"/>
      <sheetName val="OT Hours"/>
      <sheetName val="Water %"/>
      <sheetName val="Shift Pay"/>
      <sheetName val="Union Rates"/>
      <sheetName val="NU Going Level"/>
      <sheetName val="Performance"/>
      <sheetName val="Payroll tax"/>
      <sheetName val="401k"/>
      <sheetName val="DCP"/>
      <sheetName val="VEBA"/>
      <sheetName val="ESPP"/>
      <sheetName val="Med NU"/>
      <sheetName val="Med U"/>
      <sheetName val="MedMisc"/>
      <sheetName val="Exh 37 G"/>
    </sheetNames>
    <sheetDataSet>
      <sheetData sheetId="0" refreshError="1"/>
      <sheetData sheetId="1">
        <row r="1">
          <cell r="G1" t="str">
            <v>Base Year for the 12 Months Ended 4/30/16</v>
          </cell>
        </row>
        <row r="3">
          <cell r="I3">
            <v>248319.44412821904</v>
          </cell>
          <cell r="O3" t="str">
            <v>W/P - 3-1</v>
          </cell>
          <cell r="P3" t="str">
            <v>O&amp;M\[Labor and Labor Related Exhibit.xlsx]Labor Exhibit</v>
          </cell>
        </row>
        <row r="4">
          <cell r="I4">
            <v>266000.83674604166</v>
          </cell>
          <cell r="O4" t="str">
            <v>W/P - 3-1a</v>
          </cell>
          <cell r="P4" t="str">
            <v>O&amp;M\[Labor and Labor Related Exhibit.xlsx]Group Ins Exhibit</v>
          </cell>
        </row>
        <row r="5">
          <cell r="I5">
            <v>62731.873064961583</v>
          </cell>
          <cell r="O5" t="str">
            <v>W/P - 3-1b</v>
          </cell>
          <cell r="P5" t="str">
            <v>O&amp;M\[Labor and Labor Related Exhibit.xlsx]Other Benefits Exhibit</v>
          </cell>
        </row>
        <row r="6">
          <cell r="I6">
            <v>-28276.654291936895</v>
          </cell>
          <cell r="O6" t="str">
            <v>W/P - 3-1c</v>
          </cell>
          <cell r="P6" t="str">
            <v>O&amp;M\[Labor and Labor Related Exhibit.xlsx]Pension Exhibit</v>
          </cell>
        </row>
        <row r="39">
          <cell r="G39">
            <v>303870.3229347592</v>
          </cell>
        </row>
        <row r="40">
          <cell r="G40">
            <v>14535</v>
          </cell>
        </row>
        <row r="42">
          <cell r="E42">
            <v>686417.38727299101</v>
          </cell>
          <cell r="I42">
            <v>-132425.39176737273</v>
          </cell>
        </row>
        <row r="43">
          <cell r="E43">
            <v>21721.655362945588</v>
          </cell>
          <cell r="I43">
            <v>-4125.6367726969256</v>
          </cell>
        </row>
        <row r="44">
          <cell r="E44">
            <v>5723.7563538723552</v>
          </cell>
          <cell r="I44">
            <v>-1087.1243142811381</v>
          </cell>
        </row>
        <row r="46">
          <cell r="E46">
            <v>713966</v>
          </cell>
          <cell r="I46">
            <v>-132781.83555454807</v>
          </cell>
        </row>
        <row r="47">
          <cell r="E47">
            <v>1648027.3602339157</v>
          </cell>
          <cell r="I47">
            <v>-305758.687933326</v>
          </cell>
        </row>
        <row r="49">
          <cell r="E49">
            <v>8008146.6495387051</v>
          </cell>
          <cell r="I49">
            <v>-1561810.3183295894</v>
          </cell>
        </row>
        <row r="50">
          <cell r="E50">
            <v>670559.52816151967</v>
          </cell>
          <cell r="I50">
            <v>-83170.738177175866</v>
          </cell>
        </row>
        <row r="52">
          <cell r="E52">
            <v>739624</v>
          </cell>
          <cell r="I52">
            <v>-137553.65429193689</v>
          </cell>
        </row>
        <row r="54">
          <cell r="E54">
            <v>218630.62585528786</v>
          </cell>
          <cell r="I54">
            <v>-46278.483269225428</v>
          </cell>
        </row>
        <row r="55">
          <cell r="E55">
            <v>246735.72411754652</v>
          </cell>
          <cell r="I55">
            <v>-45527.96707200419</v>
          </cell>
        </row>
        <row r="56">
          <cell r="E56">
            <v>19997.458553638349</v>
          </cell>
          <cell r="I56">
            <v>-3329.4530138934606</v>
          </cell>
        </row>
        <row r="59">
          <cell r="C59">
            <v>-2852.5501294019014</v>
          </cell>
        </row>
        <row r="60">
          <cell r="C60">
            <v>551.59639981492364</v>
          </cell>
        </row>
        <row r="61">
          <cell r="C61">
            <v>85.103362327332434</v>
          </cell>
        </row>
        <row r="62">
          <cell r="C62">
            <v>68.197791619873897</v>
          </cell>
        </row>
        <row r="63">
          <cell r="C63">
            <v>38.846843327776241</v>
          </cell>
        </row>
        <row r="64">
          <cell r="C64">
            <v>186.68066376959177</v>
          </cell>
        </row>
        <row r="65">
          <cell r="C65">
            <v>414.09296215434733</v>
          </cell>
        </row>
        <row r="66">
          <cell r="C6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Summary"/>
      <sheetName val="Labor &amp; Related"/>
      <sheetName val="Other costs"/>
      <sheetName val="Total"/>
    </sheetNames>
    <sheetDataSet>
      <sheetData sheetId="0" refreshError="1"/>
      <sheetData sheetId="1">
        <row r="3">
          <cell r="I3">
            <v>438063.3500592474</v>
          </cell>
        </row>
        <row r="8">
          <cell r="G8">
            <v>4079156.5329831042</v>
          </cell>
        </row>
        <row r="9">
          <cell r="G9">
            <v>332779.74831510766</v>
          </cell>
        </row>
        <row r="10">
          <cell r="G10">
            <v>533611.24538114644</v>
          </cell>
        </row>
        <row r="11">
          <cell r="G11">
            <v>270410.15010032378</v>
          </cell>
        </row>
        <row r="12">
          <cell r="G12">
            <v>629969.39816586138</v>
          </cell>
        </row>
        <row r="13">
          <cell r="G13">
            <v>429628.90074113908</v>
          </cell>
        </row>
        <row r="14">
          <cell r="G14">
            <v>67986.591965552754</v>
          </cell>
        </row>
        <row r="15">
          <cell r="G15">
            <v>265942.68555272295</v>
          </cell>
        </row>
        <row r="16">
          <cell r="G16">
            <v>35179.176017758626</v>
          </cell>
        </row>
        <row r="17">
          <cell r="G17">
            <v>302054.33943006338</v>
          </cell>
        </row>
        <row r="18">
          <cell r="G18">
            <v>268903.43446280749</v>
          </cell>
        </row>
        <row r="19">
          <cell r="G19">
            <v>963700.58999193204</v>
          </cell>
        </row>
        <row r="20">
          <cell r="G20">
            <v>341706.24823191762</v>
          </cell>
        </row>
        <row r="21">
          <cell r="G21">
            <v>87661.347979078782</v>
          </cell>
        </row>
        <row r="22">
          <cell r="G22">
            <v>-9917.9820251336405</v>
          </cell>
        </row>
        <row r="23">
          <cell r="G23">
            <v>4908.9427658661025</v>
          </cell>
        </row>
        <row r="28">
          <cell r="A28" t="str">
            <v>W/P - 3-7</v>
          </cell>
        </row>
        <row r="29">
          <cell r="A29" t="str">
            <v>O&amp;M\[Support Services Exhibit.xlsx]Exhibit</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-265801</v>
          </cell>
          <cell r="K3">
            <v>758671</v>
          </cell>
        </row>
        <row r="29">
          <cell r="A29" t="str">
            <v>W/P - 3-18</v>
          </cell>
        </row>
        <row r="30">
          <cell r="A30" t="str">
            <v>O&amp;M\[Contract Services Expense Exhibit.xlsx]Exhibit</v>
          </cell>
        </row>
      </sheetData>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66158.000000000015</v>
          </cell>
          <cell r="K3">
            <v>595702</v>
          </cell>
        </row>
        <row r="51">
          <cell r="A51" t="str">
            <v>W/P - 3-12</v>
          </cell>
        </row>
        <row r="52">
          <cell r="A52" t="str">
            <v>O&amp;M\[Building Maintenance &amp; Services Exhibit.xlsx]Exhibit</v>
          </cell>
        </row>
      </sheetData>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11489.999999999998</v>
          </cell>
          <cell r="K3">
            <v>250548</v>
          </cell>
        </row>
        <row r="25">
          <cell r="A25" t="str">
            <v>W/P - 3-14</v>
          </cell>
        </row>
        <row r="26">
          <cell r="A26" t="str">
            <v>O&amp;M\[Telecommunications Expense Exhibit.xlsx]Exhibit</v>
          </cell>
        </row>
      </sheetData>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-6741</v>
          </cell>
          <cell r="K3">
            <v>22530</v>
          </cell>
        </row>
        <row r="21">
          <cell r="A21" t="str">
            <v>W/P - 3-15</v>
          </cell>
        </row>
        <row r="22">
          <cell r="A22" t="str">
            <v>O&amp;M\[Postage, Printing &amp; Stationary Expense Exhibit.xlsx]Exhibit</v>
          </cell>
        </row>
      </sheetData>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42359.000000000022</v>
          </cell>
          <cell r="K3">
            <v>283442</v>
          </cell>
        </row>
        <row r="34">
          <cell r="A34" t="str">
            <v>W/P - 3-16</v>
          </cell>
        </row>
        <row r="35">
          <cell r="A35" t="str">
            <v>O&amp;M\[Office Supplies &amp; Services Expense Exhibit.xlsx]Exhibit</v>
          </cell>
        </row>
      </sheetData>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-20040</v>
          </cell>
        </row>
        <row r="22">
          <cell r="A22" t="str">
            <v>W/P - 3-17</v>
          </cell>
        </row>
        <row r="23">
          <cell r="A23" t="str">
            <v>O&amp;M\[Advertising &amp; Marketing Exhibit.xlsx]Exhibit</v>
          </cell>
        </row>
      </sheetData>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-6450.9999999999927</v>
          </cell>
        </row>
        <row r="8">
          <cell r="G8">
            <v>102438.26805486403</v>
          </cell>
        </row>
        <row r="9">
          <cell r="G9">
            <v>11697.91527965479</v>
          </cell>
        </row>
        <row r="10">
          <cell r="G10">
            <v>11935.470576380492</v>
          </cell>
        </row>
        <row r="11">
          <cell r="G11">
            <v>35926.632021006706</v>
          </cell>
        </row>
        <row r="12">
          <cell r="G12">
            <v>0</v>
          </cell>
        </row>
        <row r="13">
          <cell r="G13">
            <v>258.71406809398491</v>
          </cell>
        </row>
        <row r="19">
          <cell r="A19" t="str">
            <v>W/P - 3-19</v>
          </cell>
        </row>
        <row r="20">
          <cell r="A20" t="str">
            <v>O&amp;M\[Employee Related Expense Exhibit.xlsx]Exhibit</v>
          </cell>
        </row>
      </sheetData>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-385214</v>
          </cell>
          <cell r="K3">
            <v>934027</v>
          </cell>
        </row>
        <row r="51">
          <cell r="A51" t="str">
            <v>W/P - 3-20</v>
          </cell>
        </row>
        <row r="52">
          <cell r="A52" t="str">
            <v>O&amp;M\[Miscellaneous Expense Exhibit.xlsx]Exhibit</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Operating Revenues"/>
      <sheetName val="Other Revenues"/>
      <sheetName val="Proposed Rates"/>
      <sheetName val="Prop Rates Other Revenues"/>
      <sheetName val="Notes"/>
    </sheetNames>
    <sheetDataSet>
      <sheetData sheetId="0" refreshError="1"/>
      <sheetData sheetId="1">
        <row r="9">
          <cell r="G9">
            <v>-2712210</v>
          </cell>
        </row>
        <row r="11">
          <cell r="G11">
            <v>-111040</v>
          </cell>
        </row>
        <row r="18">
          <cell r="G18">
            <v>635710</v>
          </cell>
        </row>
        <row r="19">
          <cell r="G19">
            <v>254323</v>
          </cell>
        </row>
        <row r="20">
          <cell r="G20">
            <v>906362</v>
          </cell>
        </row>
        <row r="21">
          <cell r="G21">
            <v>288581</v>
          </cell>
        </row>
        <row r="22">
          <cell r="G22">
            <v>-3491</v>
          </cell>
        </row>
        <row r="23">
          <cell r="G23">
            <v>21350</v>
          </cell>
        </row>
        <row r="24">
          <cell r="G24">
            <v>23895</v>
          </cell>
        </row>
        <row r="25">
          <cell r="G25">
            <v>16203</v>
          </cell>
        </row>
        <row r="26">
          <cell r="G26">
            <v>0</v>
          </cell>
        </row>
        <row r="27">
          <cell r="G27">
            <v>264741</v>
          </cell>
        </row>
        <row r="28">
          <cell r="G28">
            <v>109419</v>
          </cell>
        </row>
        <row r="29">
          <cell r="G29">
            <v>111442</v>
          </cell>
        </row>
        <row r="30">
          <cell r="G30">
            <v>0</v>
          </cell>
        </row>
        <row r="31">
          <cell r="G31">
            <v>42842</v>
          </cell>
        </row>
        <row r="32">
          <cell r="G32">
            <v>37755</v>
          </cell>
        </row>
        <row r="33">
          <cell r="G33">
            <v>3078</v>
          </cell>
        </row>
        <row r="34">
          <cell r="G34">
            <v>0</v>
          </cell>
        </row>
        <row r="50">
          <cell r="G50">
            <v>99981</v>
          </cell>
        </row>
        <row r="51">
          <cell r="G51">
            <v>5674</v>
          </cell>
        </row>
        <row r="52">
          <cell r="G52">
            <v>-14496</v>
          </cell>
        </row>
        <row r="53">
          <cell r="G53">
            <v>0</v>
          </cell>
        </row>
        <row r="54">
          <cell r="G54">
            <v>-1402</v>
          </cell>
        </row>
        <row r="55">
          <cell r="G55">
            <v>10837</v>
          </cell>
        </row>
        <row r="56">
          <cell r="G56">
            <v>-689</v>
          </cell>
        </row>
        <row r="57">
          <cell r="G57">
            <v>32359</v>
          </cell>
        </row>
        <row r="58">
          <cell r="G58">
            <v>-21224</v>
          </cell>
        </row>
        <row r="59">
          <cell r="G59">
            <v>0</v>
          </cell>
        </row>
        <row r="66">
          <cell r="C66">
            <v>48487971</v>
          </cell>
          <cell r="D66">
            <v>-890033</v>
          </cell>
          <cell r="E66">
            <v>47597938</v>
          </cell>
          <cell r="F66">
            <v>8324451</v>
          </cell>
          <cell r="G66">
            <v>55922389</v>
          </cell>
        </row>
        <row r="67">
          <cell r="C67">
            <v>22363338</v>
          </cell>
          <cell r="D67">
            <v>-1194943</v>
          </cell>
          <cell r="E67">
            <v>21168395</v>
          </cell>
          <cell r="F67">
            <v>2756667</v>
          </cell>
          <cell r="G67">
            <v>23925062</v>
          </cell>
        </row>
        <row r="68">
          <cell r="C68">
            <v>2558342</v>
          </cell>
          <cell r="D68">
            <v>-17859</v>
          </cell>
          <cell r="E68">
            <v>2540483</v>
          </cell>
          <cell r="F68">
            <v>557063</v>
          </cell>
          <cell r="G68">
            <v>3097546</v>
          </cell>
        </row>
        <row r="69">
          <cell r="C69">
            <v>6278926</v>
          </cell>
          <cell r="D69">
            <v>-374160</v>
          </cell>
          <cell r="E69">
            <v>5904766</v>
          </cell>
          <cell r="F69">
            <v>1047117</v>
          </cell>
          <cell r="G69">
            <v>6951883</v>
          </cell>
        </row>
        <row r="70">
          <cell r="C70">
            <v>1929026</v>
          </cell>
          <cell r="D70">
            <v>-154284</v>
          </cell>
          <cell r="E70">
            <v>1774742</v>
          </cell>
          <cell r="F70">
            <v>111947</v>
          </cell>
          <cell r="G70">
            <v>1886689</v>
          </cell>
        </row>
        <row r="71">
          <cell r="C71">
            <v>2716050</v>
          </cell>
          <cell r="D71">
            <v>-16203</v>
          </cell>
          <cell r="E71">
            <v>2699847</v>
          </cell>
          <cell r="F71">
            <v>80739</v>
          </cell>
          <cell r="G71">
            <v>2780586</v>
          </cell>
        </row>
        <row r="72">
          <cell r="C72">
            <v>3764401</v>
          </cell>
          <cell r="D72">
            <v>-23895</v>
          </cell>
          <cell r="E72">
            <v>3740506</v>
          </cell>
          <cell r="F72">
            <v>575462</v>
          </cell>
          <cell r="G72">
            <v>4315968</v>
          </cell>
        </row>
        <row r="73">
          <cell r="C73">
            <v>125477</v>
          </cell>
          <cell r="D73">
            <v>-40833</v>
          </cell>
          <cell r="E73">
            <v>84644</v>
          </cell>
          <cell r="F73">
            <v>0</v>
          </cell>
          <cell r="G73">
            <v>84644</v>
          </cell>
        </row>
        <row r="74">
          <cell r="C74">
            <v>0</v>
          </cell>
          <cell r="D74">
            <v>0</v>
          </cell>
          <cell r="E74">
            <v>0</v>
          </cell>
          <cell r="F74">
            <v>0</v>
          </cell>
          <cell r="G74">
            <v>0</v>
          </cell>
        </row>
        <row r="75">
          <cell r="C75">
            <v>88223531</v>
          </cell>
          <cell r="D75">
            <v>-2712210</v>
          </cell>
          <cell r="E75">
            <v>85511321</v>
          </cell>
          <cell r="F75">
            <v>13453446</v>
          </cell>
          <cell r="G75">
            <v>98964767</v>
          </cell>
        </row>
        <row r="79">
          <cell r="C79">
            <v>0</v>
          </cell>
          <cell r="D79">
            <v>0</v>
          </cell>
          <cell r="E79">
            <v>0</v>
          </cell>
          <cell r="F79">
            <v>0</v>
          </cell>
          <cell r="G79">
            <v>0</v>
          </cell>
        </row>
        <row r="80">
          <cell r="C80">
            <v>952621</v>
          </cell>
          <cell r="D80">
            <v>-99981</v>
          </cell>
          <cell r="E80">
            <v>852640</v>
          </cell>
          <cell r="F80">
            <v>0</v>
          </cell>
          <cell r="G80">
            <v>852640</v>
          </cell>
        </row>
        <row r="81">
          <cell r="C81">
            <v>75358</v>
          </cell>
          <cell r="D81">
            <v>-5674</v>
          </cell>
          <cell r="E81">
            <v>69684</v>
          </cell>
          <cell r="F81">
            <v>0</v>
          </cell>
          <cell r="G81">
            <v>69684</v>
          </cell>
        </row>
        <row r="82">
          <cell r="C82">
            <v>50904</v>
          </cell>
          <cell r="D82">
            <v>14496</v>
          </cell>
          <cell r="E82">
            <v>65400</v>
          </cell>
          <cell r="F82">
            <v>0</v>
          </cell>
          <cell r="G82">
            <v>65400</v>
          </cell>
        </row>
        <row r="83">
          <cell r="C83">
            <v>0</v>
          </cell>
          <cell r="D83">
            <v>0</v>
          </cell>
          <cell r="E83">
            <v>0</v>
          </cell>
          <cell r="F83">
            <v>0</v>
          </cell>
          <cell r="G83">
            <v>0</v>
          </cell>
        </row>
        <row r="84">
          <cell r="C84">
            <v>30740</v>
          </cell>
          <cell r="D84">
            <v>1402</v>
          </cell>
          <cell r="E84">
            <v>32142</v>
          </cell>
          <cell r="F84">
            <v>0</v>
          </cell>
          <cell r="G84">
            <v>32142</v>
          </cell>
        </row>
        <row r="85">
          <cell r="C85">
            <v>754380</v>
          </cell>
          <cell r="D85">
            <v>-10837</v>
          </cell>
          <cell r="E85">
            <v>743543</v>
          </cell>
          <cell r="F85">
            <v>0</v>
          </cell>
          <cell r="G85">
            <v>743543</v>
          </cell>
        </row>
        <row r="86">
          <cell r="C86">
            <v>51945</v>
          </cell>
          <cell r="D86">
            <v>689</v>
          </cell>
          <cell r="E86">
            <v>52634</v>
          </cell>
          <cell r="F86">
            <v>0</v>
          </cell>
          <cell r="G86">
            <v>52634</v>
          </cell>
        </row>
        <row r="87">
          <cell r="C87">
            <v>331964</v>
          </cell>
          <cell r="D87">
            <v>-32359</v>
          </cell>
          <cell r="E87">
            <v>299605</v>
          </cell>
          <cell r="F87">
            <v>0</v>
          </cell>
          <cell r="G87">
            <v>299605</v>
          </cell>
        </row>
        <row r="88">
          <cell r="C88">
            <v>37776</v>
          </cell>
          <cell r="D88">
            <v>21224</v>
          </cell>
          <cell r="E88">
            <v>59000</v>
          </cell>
          <cell r="F88">
            <v>0</v>
          </cell>
          <cell r="G88">
            <v>59000</v>
          </cell>
        </row>
        <row r="89">
          <cell r="C89">
            <v>0</v>
          </cell>
          <cell r="D89">
            <v>0</v>
          </cell>
          <cell r="E89">
            <v>0</v>
          </cell>
          <cell r="F89">
            <v>0</v>
          </cell>
          <cell r="G89">
            <v>0</v>
          </cell>
        </row>
        <row r="90">
          <cell r="C90">
            <v>2285688</v>
          </cell>
          <cell r="D90">
            <v>-111040</v>
          </cell>
          <cell r="E90">
            <v>2174648</v>
          </cell>
          <cell r="F90">
            <v>0</v>
          </cell>
          <cell r="G90">
            <v>2174648</v>
          </cell>
        </row>
        <row r="93">
          <cell r="C93">
            <v>90509219</v>
          </cell>
          <cell r="D93">
            <v>-2823250</v>
          </cell>
          <cell r="E93">
            <v>87685969</v>
          </cell>
          <cell r="F93">
            <v>13453446</v>
          </cell>
          <cell r="G93">
            <v>101139415</v>
          </cell>
        </row>
        <row r="100">
          <cell r="A100" t="str">
            <v>Exhibit 37, Schedule M-1</v>
          </cell>
        </row>
        <row r="101">
          <cell r="A101" t="str">
            <v>Revenues\[KY Revenue Exhibit.xlsx]Exhibit</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30.000000000001776</v>
          </cell>
          <cell r="K3">
            <v>20528</v>
          </cell>
        </row>
        <row r="21">
          <cell r="A21" t="str">
            <v>W/P - 3-11</v>
          </cell>
        </row>
        <row r="22">
          <cell r="A22" t="str">
            <v>O&amp;M\[Rent Expense Exhibit.xlsx]Exhibit</v>
          </cell>
        </row>
      </sheetData>
      <sheetData sheetId="2" refreshError="1"/>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23820.999999999949</v>
          </cell>
          <cell r="K3">
            <v>428840.99999999994</v>
          </cell>
        </row>
        <row r="28">
          <cell r="A28" t="str">
            <v>W/P - 3-21</v>
          </cell>
        </row>
        <row r="29">
          <cell r="A29" t="str">
            <v>O&amp;M\[Transportation Lease Expense Exhibit.xlsx]Exhibit</v>
          </cell>
        </row>
      </sheetData>
      <sheetData sheetId="2" refreshError="1"/>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 val="KY 2014 Revenue DATA"/>
      <sheetName val="KY 2013 Revenue DATA"/>
      <sheetName val="KY 2012 Revenue DATA"/>
      <sheetName val="KY 2011 Revenue DATA"/>
      <sheetName val="KY 2010 Revenue DATA"/>
    </sheetNames>
    <sheetDataSet>
      <sheetData sheetId="0" refreshError="1"/>
      <sheetData sheetId="1">
        <row r="3">
          <cell r="I3">
            <v>-109180.00000000003</v>
          </cell>
          <cell r="K3">
            <v>685226</v>
          </cell>
        </row>
        <row r="22">
          <cell r="A22" t="str">
            <v>W/P - 3-10</v>
          </cell>
        </row>
        <row r="23">
          <cell r="A23" t="str">
            <v>O&amp;M\[Uncollectibles Accounts Exhibit.xlsx]Exhibit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350921</v>
          </cell>
        </row>
        <row r="8">
          <cell r="G8">
            <v>916.68855496700553</v>
          </cell>
        </row>
        <row r="9">
          <cell r="G9">
            <v>154676.53280678962</v>
          </cell>
        </row>
        <row r="10">
          <cell r="G10">
            <v>33931.880169884185</v>
          </cell>
        </row>
        <row r="11">
          <cell r="G11">
            <v>475212.3743358553</v>
          </cell>
        </row>
        <row r="12">
          <cell r="G12">
            <v>146621.81373065416</v>
          </cell>
        </row>
        <row r="13">
          <cell r="G13">
            <v>650200.7104018497</v>
          </cell>
        </row>
        <row r="22">
          <cell r="A22" t="str">
            <v>W/P - 3-9</v>
          </cell>
        </row>
        <row r="23">
          <cell r="A23" t="str">
            <v>O&amp;M\[Customer Accounting-Postage Exhibit.xlsx]Exhibit</v>
          </cell>
        </row>
      </sheetData>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Workpaper - Consultants"/>
      <sheetName val="Consultant Detail"/>
    </sheetNames>
    <sheetDataSet>
      <sheetData sheetId="0" refreshError="1"/>
      <sheetData sheetId="1">
        <row r="3">
          <cell r="I3">
            <v>3027.3333333333208</v>
          </cell>
          <cell r="K3">
            <v>290523.33333333331</v>
          </cell>
        </row>
        <row r="16">
          <cell r="A16" t="str">
            <v>W/P - 3-6</v>
          </cell>
        </row>
        <row r="17">
          <cell r="A17" t="str">
            <v>O&amp;M\[Regulatory Expense Exhibit.xlsx]Exhibit</v>
          </cell>
        </row>
      </sheetData>
      <sheetData sheetId="2" refreshError="1"/>
      <sheetData sheetId="3" refreshError="1"/>
      <sheetData sheetId="4" refreshError="1"/>
      <sheetData sheetId="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6875</v>
          </cell>
        </row>
        <row r="8">
          <cell r="G8">
            <v>33899.76727298223</v>
          </cell>
        </row>
        <row r="9">
          <cell r="G9">
            <v>0</v>
          </cell>
        </row>
        <row r="10">
          <cell r="G10">
            <v>465476.576929626</v>
          </cell>
        </row>
        <row r="11">
          <cell r="G11">
            <v>0</v>
          </cell>
        </row>
        <row r="12">
          <cell r="G12">
            <v>149765.63750776259</v>
          </cell>
        </row>
        <row r="13">
          <cell r="G13">
            <v>-35398.709033634492</v>
          </cell>
        </row>
        <row r="14">
          <cell r="G14">
            <v>0</v>
          </cell>
        </row>
        <row r="15">
          <cell r="G15">
            <v>194636.72732326368</v>
          </cell>
        </row>
        <row r="16">
          <cell r="G16">
            <v>0</v>
          </cell>
        </row>
        <row r="23">
          <cell r="A23" t="str">
            <v>W/P - 3-8</v>
          </cell>
        </row>
        <row r="24">
          <cell r="A24" t="str">
            <v>O&amp;M\[Insurance Other than Group Exhibit.xlsx]Exhibit</v>
          </cell>
        </row>
      </sheetData>
      <sheetData sheetId="2" refreshError="1"/>
      <sheetData sheetId="3">
        <row r="23">
          <cell r="J23">
            <v>-1017</v>
          </cell>
        </row>
        <row r="24">
          <cell r="J24">
            <v>-1784</v>
          </cell>
        </row>
      </sheetData>
      <sheetData sheetId="4" refreshError="1"/>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53598.999999999993</v>
          </cell>
          <cell r="K3">
            <v>2215590</v>
          </cell>
        </row>
        <row r="38">
          <cell r="A38" t="str">
            <v>W/P - 3-13</v>
          </cell>
        </row>
        <row r="39">
          <cell r="A39" t="str">
            <v>O&amp;M\[Maintenance Supplies &amp; Services Exhibit.xlsx]Exhibit</v>
          </cell>
        </row>
      </sheetData>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WP 4-2.1"/>
      <sheetName val="WP 4-2.2"/>
      <sheetName val="WP 4-2.3"/>
      <sheetName val="WP 4-2.4"/>
    </sheetNames>
    <sheetDataSet>
      <sheetData sheetId="0" refreshError="1"/>
      <sheetData sheetId="1">
        <row r="8">
          <cell r="E8">
            <v>166530</v>
          </cell>
          <cell r="I8">
            <v>3509</v>
          </cell>
        </row>
        <row r="9">
          <cell r="I9">
            <v>-8556</v>
          </cell>
        </row>
        <row r="10">
          <cell r="I10">
            <v>4</v>
          </cell>
        </row>
        <row r="11">
          <cell r="I11">
            <v>-6900</v>
          </cell>
        </row>
        <row r="22">
          <cell r="A22" t="str">
            <v>W/P - 4-2</v>
          </cell>
        </row>
        <row r="23">
          <cell r="A23" t="str">
            <v>Rate Base\[Amortization Expense Workpaper.xlsx]Exhibit</v>
          </cell>
        </row>
      </sheetData>
      <sheetData sheetId="2" refreshError="1"/>
      <sheetData sheetId="3" refreshError="1"/>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Notes"/>
      <sheetName val="E-1.1 Federal Inc Tax Base"/>
      <sheetName val="E-1.2 State Inc Tax Base"/>
      <sheetName val="E-1.3 Federal Inc Tax Forecast"/>
      <sheetName val="E-1.4 State Inc Tax Forecast"/>
      <sheetName val="E-1.5 Summary of Income Tax Adj"/>
      <sheetName val="E-2 Jurisdictional Income Taxes"/>
    </sheetNames>
    <sheetDataSet>
      <sheetData sheetId="0" refreshError="1"/>
      <sheetData sheetId="1">
        <row r="8">
          <cell r="G8">
            <v>1154759.1591979724</v>
          </cell>
          <cell r="K8">
            <v>103541.15919797239</v>
          </cell>
        </row>
        <row r="9">
          <cell r="K9">
            <v>-467287.75147287722</v>
          </cell>
        </row>
        <row r="11">
          <cell r="G11">
            <v>5125374.7792025572</v>
          </cell>
          <cell r="K11">
            <v>-420143.22079744283</v>
          </cell>
        </row>
        <row r="12">
          <cell r="K12">
            <v>-2108078.6585368332</v>
          </cell>
        </row>
        <row r="14">
          <cell r="G14">
            <v>-76468</v>
          </cell>
          <cell r="K14">
            <v>8324</v>
          </cell>
        </row>
        <row r="17">
          <cell r="G17">
            <v>-167105.66502688162</v>
          </cell>
        </row>
        <row r="18">
          <cell r="G18">
            <v>1577608.0064900483</v>
          </cell>
        </row>
        <row r="21">
          <cell r="G21">
            <v>-66551</v>
          </cell>
        </row>
        <row r="22">
          <cell r="G22">
            <v>71917.248527122778</v>
          </cell>
        </row>
        <row r="32">
          <cell r="E32" t="str">
            <v>SCHEDULE E-1.4</v>
          </cell>
          <cell r="G32" t="str">
            <v>Taxes\[Income Tax Exhibit.xlsx]E-1.4 State Inc Tax Forecast</v>
          </cell>
        </row>
        <row r="33">
          <cell r="E33" t="str">
            <v>SCHEDULE E-1.3</v>
          </cell>
          <cell r="G33" t="str">
            <v>Taxes\[Income Tax Exhibit.xlsx]E-1.3 Federal Inc Tax Forecast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 General Tax"/>
      <sheetName val="Summary by Account"/>
      <sheetName val="Base &amp; Forecast Detail"/>
      <sheetName val="Notes"/>
      <sheetName val="Property Tax Wksht"/>
      <sheetName val="2013-2015-20 KY Tax Summary"/>
      <sheetName val="Pivot Property Tax GL"/>
      <sheetName val="Property Tx GL-2014 "/>
      <sheetName val="Property Tx GL - 2015"/>
      <sheetName val="Property Tx _Bal Sht 2014-2015"/>
      <sheetName val="Taxes_Lic 2015"/>
      <sheetName val="Taxes &amp; Licenses GL "/>
      <sheetName val="2014 Balance Sheet KY "/>
    </sheetNames>
    <sheetDataSet>
      <sheetData sheetId="0" refreshError="1"/>
      <sheetData sheetId="1">
        <row r="3">
          <cell r="I3">
            <v>-281618.19047236186</v>
          </cell>
        </row>
        <row r="8">
          <cell r="G8">
            <v>5447138.3233921798</v>
          </cell>
        </row>
        <row r="9">
          <cell r="G9">
            <v>9690.84</v>
          </cell>
        </row>
        <row r="21">
          <cell r="A21" t="str">
            <v>W/P - 5-1</v>
          </cell>
        </row>
        <row r="22">
          <cell r="A22" t="str">
            <v>O&amp;M\[General Tax Exhibit.xlsx]Exhibit - General Tax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Rev Requirement - SCH A"/>
      <sheetName val="Rev Conversion Factor - SCH H"/>
      <sheetName val="Proposed Rate Adjstmts"/>
    </sheetNames>
    <sheetDataSet>
      <sheetData sheetId="0"/>
      <sheetData sheetId="1">
        <row r="4">
          <cell r="B4">
            <v>13555791.258917961</v>
          </cell>
        </row>
        <row r="6">
          <cell r="B6">
            <v>105933.12102780247</v>
          </cell>
        </row>
        <row r="7">
          <cell r="B7">
            <v>25767.226537970044</v>
          </cell>
        </row>
        <row r="8">
          <cell r="B8">
            <v>805443.99147267384</v>
          </cell>
        </row>
        <row r="9">
          <cell r="B9">
            <v>4416522.9725641944</v>
          </cell>
        </row>
      </sheetData>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 val="PSC Fee Workpaper"/>
      <sheetName val="GL Data PSC Fee "/>
      <sheetName val="PSC Millage Rate Calculation"/>
      <sheetName val="2015 PSC Fee"/>
      <sheetName val="Balance Sheet Revenue 2013_2014"/>
    </sheetNames>
    <sheetDataSet>
      <sheetData sheetId="0" refreshError="1"/>
      <sheetData sheetId="1">
        <row r="2">
          <cell r="I2">
            <v>-2247.9848913322494</v>
          </cell>
          <cell r="K2">
            <v>167669.01510866775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out"/>
      <sheetName val="Linkin"/>
      <sheetName val="Sch J-1"/>
      <sheetName val="Sch J-2"/>
      <sheetName val="Sch J-3"/>
      <sheetName val="Sch J-4"/>
      <sheetName val="Sch J-5"/>
      <sheetName val="Sch J WPs"/>
      <sheetName val="STD 2015 WP"/>
      <sheetName val="Unamort ITCs 2015 WP"/>
      <sheetName val="Notes"/>
    </sheetNames>
    <sheetDataSet>
      <sheetData sheetId="0">
        <row r="3">
          <cell r="C3">
            <v>7.8899999999999998E-2</v>
          </cell>
        </row>
        <row r="11">
          <cell r="D11">
            <v>72375.836666666597</v>
          </cell>
        </row>
        <row r="23">
          <cell r="D23">
            <v>11982735.5196</v>
          </cell>
        </row>
        <row r="24">
          <cell r="D24">
            <v>70508.922674707661</v>
          </cell>
        </row>
        <row r="25">
          <cell r="D25">
            <v>190575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out"/>
      <sheetName val="Link in"/>
      <sheetName val="Sch M"/>
      <sheetName val="Sch N"/>
    </sheetNames>
    <sheetDataSet>
      <sheetData sheetId="0">
        <row r="33">
          <cell r="F33">
            <v>47597938</v>
          </cell>
        </row>
        <row r="75">
          <cell r="B75">
            <v>0</v>
          </cell>
        </row>
      </sheetData>
      <sheetData sheetId="1" refreshError="1"/>
      <sheetData sheetId="2">
        <row r="25">
          <cell r="Q25">
            <v>0</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SAP Acct"/>
      <sheetName val="1 JDE to SAP"/>
      <sheetName val="Exh UPIS"/>
      <sheetName val="Exh Accum Dep COR"/>
      <sheetName val="Exh CWIP"/>
      <sheetName val="Exh DevAdv"/>
      <sheetName val="Exh CIAC"/>
      <sheetName val="Exh Depr Exp"/>
      <sheetName val="Exh COR Exp"/>
      <sheetName val="Exh 13 SCEP"/>
      <sheetName val="Bal UPIS"/>
      <sheetName val="Bal Accum Dep&amp;COR"/>
      <sheetName val="Bal CWIP"/>
      <sheetName val="Bal AFUDC"/>
      <sheetName val="Bal and Actv DevAdv"/>
      <sheetName val="Bal CIAC"/>
      <sheetName val="AFUDC Activity"/>
      <sheetName val="AFUDC In-Service"/>
      <sheetName val="Actv CapAddtn"/>
      <sheetName val="Actv PlacedInServc"/>
      <sheetName val="Actv Retire"/>
      <sheetName val="Actv Depr Exp"/>
      <sheetName val="Actv COR"/>
      <sheetName val="Actv CIAC"/>
      <sheetName val="Data Ret Salv COR"/>
      <sheetName val="Data-Depr Rates"/>
      <sheetName val="Data-Water SCEP by Acct"/>
      <sheetName val="Data-DevAdv"/>
      <sheetName val="Data CIAC 10_2015"/>
      <sheetName val="Data KY BS 10_2015"/>
      <sheetName val="Data AFUDC Rate"/>
      <sheetName val="EXP 16 Depreciation and COR"/>
      <sheetName val="DataDeprAdj_15_Study"/>
      <sheetName val="Depr Adjust 09.2015"/>
      <sheetName val="Data Retiremnt Adj"/>
      <sheetName val="DataDeprecAdjust"/>
      <sheetName val="SCEP 8.26.2015"/>
      <sheetName val="EXP 17 Amortization"/>
    </sheetNames>
    <sheetDataSet>
      <sheetData sheetId="0">
        <row r="4">
          <cell r="G4" t="str">
            <v>W/P - 1-4</v>
          </cell>
        </row>
      </sheetData>
      <sheetData sheetId="1">
        <row r="6">
          <cell r="H6">
            <v>669301</v>
          </cell>
        </row>
        <row r="22">
          <cell r="D22">
            <v>1492268.1053886327</v>
          </cell>
        </row>
        <row r="36">
          <cell r="B36">
            <v>13954431</v>
          </cell>
        </row>
        <row r="37">
          <cell r="B37">
            <v>-1213814</v>
          </cell>
        </row>
        <row r="38">
          <cell r="B38">
            <v>-171596</v>
          </cell>
        </row>
        <row r="40">
          <cell r="B40">
            <v>2846605.2753749448</v>
          </cell>
        </row>
        <row r="41">
          <cell r="B41">
            <v>-295591.88460176066</v>
          </cell>
        </row>
        <row r="42">
          <cell r="B42">
            <v>-126984.2853845514</v>
          </cell>
        </row>
        <row r="66">
          <cell r="B66" t="str">
            <v>Rate Base\[Rate Base KY Capital through 08.31.2017.xlsx]Link Out</v>
          </cell>
          <cell r="C66" t="str">
            <v>W/P - 4-1</v>
          </cell>
        </row>
        <row r="67">
          <cell r="C67" t="str">
            <v>W/P - 4-3</v>
          </cell>
        </row>
        <row r="71">
          <cell r="C71" t="str">
            <v>W/P - 1-4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R5">
            <v>638931820.37</v>
          </cell>
        </row>
      </sheetData>
      <sheetData sheetId="13">
        <row r="5">
          <cell r="R5">
            <v>-136439208.87999997</v>
          </cell>
        </row>
      </sheetData>
      <sheetData sheetId="14">
        <row r="6">
          <cell r="R6">
            <v>20511807.010000005</v>
          </cell>
        </row>
      </sheetData>
      <sheetData sheetId="15" refreshError="1"/>
      <sheetData sheetId="16">
        <row r="6">
          <cell r="R6">
            <v>-13470979.140000001</v>
          </cell>
        </row>
      </sheetData>
      <sheetData sheetId="17">
        <row r="5">
          <cell r="R5">
            <v>-57139711.110000007</v>
          </cell>
        </row>
      </sheetData>
      <sheetData sheetId="18">
        <row r="7">
          <cell r="S7">
            <v>48188.777486459367</v>
          </cell>
        </row>
      </sheetData>
      <sheetData sheetId="19">
        <row r="4">
          <cell r="S4">
            <v>42309</v>
          </cell>
        </row>
      </sheetData>
      <sheetData sheetId="20" refreshError="1"/>
      <sheetData sheetId="21">
        <row r="10">
          <cell r="R10">
            <v>42278</v>
          </cell>
        </row>
      </sheetData>
      <sheetData sheetId="22">
        <row r="5">
          <cell r="S5">
            <v>-305406.67333333328</v>
          </cell>
        </row>
      </sheetData>
      <sheetData sheetId="23">
        <row r="4">
          <cell r="S4">
            <v>42309</v>
          </cell>
        </row>
      </sheetData>
      <sheetData sheetId="24" refreshError="1"/>
      <sheetData sheetId="25">
        <row r="10">
          <cell r="R10">
            <v>42278</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-41221</v>
          </cell>
        </row>
        <row r="22">
          <cell r="A22" t="str">
            <v>W/P - 3-2</v>
          </cell>
        </row>
        <row r="23">
          <cell r="A23" t="str">
            <v>O&amp;M\[Purchased Water Expense Exhibit.xlsx]Exhibit</v>
          </cell>
        </row>
      </sheetData>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122463</v>
          </cell>
        </row>
        <row r="22">
          <cell r="A22" t="str">
            <v>W/P - 3-3</v>
          </cell>
        </row>
        <row r="23">
          <cell r="A23" t="str">
            <v>O&amp;M\[Fuel and Power Expense Exhibit.xlsx]Exhibit</v>
          </cell>
        </row>
      </sheetData>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148890</v>
          </cell>
        </row>
        <row r="22">
          <cell r="A22" t="str">
            <v>W/P - 3-4</v>
          </cell>
        </row>
        <row r="23">
          <cell r="A23" t="str">
            <v>O&amp;M\[Chemical Expense Exhibit.xlsx]Exhibit</v>
          </cell>
        </row>
      </sheetData>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In"/>
      <sheetName val="Link Out"/>
      <sheetName val="Exhibit"/>
      <sheetName val="Summary by Account"/>
      <sheetName val="Base &amp; Forecast Detail"/>
      <sheetName val="Notes"/>
    </sheetNames>
    <sheetDataSet>
      <sheetData sheetId="0" refreshError="1"/>
      <sheetData sheetId="1">
        <row r="3">
          <cell r="I3">
            <v>102111</v>
          </cell>
        </row>
        <row r="22">
          <cell r="A22" t="str">
            <v>W/P - 3-5</v>
          </cell>
        </row>
        <row r="23">
          <cell r="A23" t="str">
            <v>O&amp;M\[Waste Disposal Expense Exhibit.xlsx]Exhibit</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customProperty" Target="../customProperty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customProperty" Target="../customProperty2.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10" Type="http://schemas.openxmlformats.org/officeDocument/2006/relationships/customProperty" Target="../customProperty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customProperty" Target="../customProperty4.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customProperty" Target="../customProperty5.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10" Type="http://schemas.openxmlformats.org/officeDocument/2006/relationships/customProperty" Target="../customProperty6.bin"/><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customProperty" Target="../customProperty7.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90"/>
  <sheetViews>
    <sheetView zoomScale="80" zoomScaleNormal="80" workbookViewId="0"/>
  </sheetViews>
  <sheetFormatPr defaultColWidth="8.85546875" defaultRowHeight="15" x14ac:dyDescent="0.25"/>
  <cols>
    <col min="1" max="1" width="8.5703125" style="29" customWidth="1"/>
    <col min="2" max="2" width="18.28515625" style="29" customWidth="1"/>
    <col min="3" max="3" width="15.42578125" style="203" customWidth="1"/>
    <col min="4" max="4" width="28.28515625" style="111" customWidth="1"/>
    <col min="5" max="5" width="14.7109375" style="111" bestFit="1" customWidth="1"/>
    <col min="6" max="6" width="15" style="111" bestFit="1" customWidth="1"/>
    <col min="7" max="7" width="22.28515625" style="111" customWidth="1"/>
    <col min="8" max="8" width="12" style="111" bestFit="1" customWidth="1"/>
    <col min="9" max="9" width="15.7109375" style="29" bestFit="1" customWidth="1"/>
    <col min="10" max="10" width="1.7109375" style="103" customWidth="1"/>
    <col min="11" max="11" width="21" style="29" bestFit="1" customWidth="1"/>
    <col min="12" max="12" width="10" style="111" customWidth="1"/>
    <col min="13" max="13" width="22.28515625" style="111" customWidth="1"/>
    <col min="14" max="14" width="76" style="111" bestFit="1" customWidth="1"/>
    <col min="15" max="16" width="14.28515625" style="111" bestFit="1" customWidth="1"/>
    <col min="17" max="17" width="1.7109375" style="111" customWidth="1"/>
    <col min="18" max="18" width="15.28515625" style="111" customWidth="1"/>
    <col min="19" max="16384" width="8.85546875" style="111"/>
  </cols>
  <sheetData>
    <row r="1" spans="1:35" ht="14.45" x14ac:dyDescent="0.3">
      <c r="A1" s="30" t="s">
        <v>46</v>
      </c>
    </row>
    <row r="2" spans="1:35" ht="14.45" x14ac:dyDescent="0.3">
      <c r="A2" s="30"/>
    </row>
    <row r="3" spans="1:35" ht="14.45" x14ac:dyDescent="0.3">
      <c r="A3" s="2" t="s">
        <v>316</v>
      </c>
      <c r="B3" s="111"/>
      <c r="C3" s="204" t="str">
        <f>'[1]Rate Case Constants'!C9</f>
        <v>Kentucky American Water Company</v>
      </c>
      <c r="I3" s="111"/>
      <c r="J3" s="112"/>
      <c r="K3" s="111"/>
    </row>
    <row r="4" spans="1:35" ht="14.45" x14ac:dyDescent="0.3">
      <c r="A4" s="2" t="s">
        <v>317</v>
      </c>
      <c r="B4" s="111"/>
      <c r="C4" s="204" t="str">
        <f>'[1]Rate Case Constants'!C10</f>
        <v>KENTUCKY AMERICAN WATER COMPANY</v>
      </c>
      <c r="I4" s="111"/>
      <c r="J4" s="112"/>
      <c r="K4" s="111"/>
    </row>
    <row r="5" spans="1:35" ht="14.45" x14ac:dyDescent="0.3">
      <c r="A5" s="2" t="s">
        <v>318</v>
      </c>
      <c r="B5" s="111"/>
      <c r="C5" s="204" t="str">
        <f>'[1]Rate Case Constants'!C11</f>
        <v>Case No. 2015-00418</v>
      </c>
      <c r="I5" s="111"/>
      <c r="J5" s="112"/>
      <c r="K5" s="111"/>
    </row>
    <row r="6" spans="1:35" ht="14.45" x14ac:dyDescent="0.3">
      <c r="A6" s="2" t="s">
        <v>319</v>
      </c>
      <c r="B6" s="111"/>
      <c r="C6" s="226">
        <f>'[1]Rate Case Constants'!C12</f>
        <v>42490</v>
      </c>
      <c r="I6" s="111"/>
      <c r="J6" s="112"/>
      <c r="K6" s="111"/>
    </row>
    <row r="7" spans="1:35" ht="14.45" x14ac:dyDescent="0.3">
      <c r="A7" s="2" t="s">
        <v>320</v>
      </c>
      <c r="B7" s="111"/>
      <c r="C7" s="488" t="str">
        <f>'[1]Rate Case Constants'!C13</f>
        <v>August 31, 2017</v>
      </c>
      <c r="I7" s="111"/>
      <c r="J7" s="112"/>
      <c r="K7" s="111"/>
    </row>
    <row r="8" spans="1:35" ht="14.45" x14ac:dyDescent="0.3">
      <c r="A8" s="2" t="s">
        <v>321</v>
      </c>
      <c r="B8" s="36"/>
      <c r="C8" s="488" t="str">
        <f>'[1]Rate Case Constants'!C14</f>
        <v>For the 12 Months Ending August 31, 2017</v>
      </c>
      <c r="I8" s="36"/>
      <c r="J8" s="134"/>
      <c r="K8" s="36"/>
    </row>
    <row r="9" spans="1:35" ht="14.45" x14ac:dyDescent="0.3">
      <c r="A9" s="2"/>
      <c r="B9" s="38"/>
      <c r="C9" s="204"/>
    </row>
    <row r="10" spans="1:35" ht="14.45" x14ac:dyDescent="0.3">
      <c r="A10" s="2" t="s">
        <v>64</v>
      </c>
      <c r="C10" s="205"/>
      <c r="I10" s="41"/>
      <c r="J10" s="135"/>
      <c r="K10" s="111"/>
      <c r="M10" s="12"/>
      <c r="N10" s="114"/>
    </row>
    <row r="11" spans="1:35" ht="14.45" x14ac:dyDescent="0.3">
      <c r="A11" s="38"/>
      <c r="B11" s="38"/>
      <c r="C11" s="206"/>
    </row>
    <row r="12" spans="1:35" ht="14.45" x14ac:dyDescent="0.3">
      <c r="A12" s="136" t="s">
        <v>111</v>
      </c>
      <c r="B12" s="136"/>
      <c r="C12" s="207"/>
      <c r="D12" s="136"/>
      <c r="E12" s="36" t="s">
        <v>0</v>
      </c>
      <c r="F12" s="36"/>
      <c r="G12" s="36" t="s">
        <v>38</v>
      </c>
      <c r="I12" s="36" t="s">
        <v>44</v>
      </c>
      <c r="J12" s="134"/>
      <c r="K12" s="36" t="s">
        <v>1</v>
      </c>
      <c r="M12" s="11" t="s">
        <v>226</v>
      </c>
      <c r="N12" s="101" t="s">
        <v>227</v>
      </c>
    </row>
    <row r="13" spans="1:35" ht="14.45" x14ac:dyDescent="0.3">
      <c r="A13" s="36" t="s">
        <v>2</v>
      </c>
      <c r="B13" s="30"/>
      <c r="C13" s="208"/>
      <c r="D13" s="30"/>
      <c r="E13" s="36" t="s">
        <v>3</v>
      </c>
      <c r="F13" s="36"/>
      <c r="G13" s="36" t="s">
        <v>39</v>
      </c>
      <c r="I13" s="36" t="s">
        <v>45</v>
      </c>
      <c r="J13" s="134"/>
      <c r="K13" s="36" t="s">
        <v>43</v>
      </c>
      <c r="M13" s="11" t="s">
        <v>175</v>
      </c>
      <c r="N13" s="101" t="s">
        <v>229</v>
      </c>
    </row>
    <row r="14" spans="1:35" ht="14.45" x14ac:dyDescent="0.3">
      <c r="A14" s="46" t="s">
        <v>4</v>
      </c>
      <c r="B14" s="38"/>
      <c r="C14" s="209" t="s">
        <v>5</v>
      </c>
      <c r="D14" s="36"/>
      <c r="E14" s="46" t="s">
        <v>6</v>
      </c>
      <c r="F14" s="36"/>
      <c r="G14" s="47">
        <f>C6</f>
        <v>42490</v>
      </c>
      <c r="I14" s="46" t="s">
        <v>7</v>
      </c>
      <c r="J14" s="134"/>
      <c r="K14" s="46" t="s">
        <v>42</v>
      </c>
      <c r="M14" s="3" t="s">
        <v>6</v>
      </c>
      <c r="N14" s="3" t="s">
        <v>230</v>
      </c>
      <c r="O14" s="115"/>
      <c r="P14" s="115"/>
      <c r="Q14" s="115"/>
      <c r="R14" s="115"/>
      <c r="S14" s="115"/>
      <c r="T14" s="115"/>
      <c r="U14" s="115"/>
      <c r="V14" s="115"/>
      <c r="W14" s="115"/>
      <c r="X14" s="115"/>
      <c r="Y14" s="115"/>
      <c r="Z14" s="115"/>
      <c r="AA14" s="115"/>
      <c r="AB14" s="115"/>
      <c r="AC14" s="115"/>
      <c r="AD14" s="115"/>
      <c r="AE14" s="115"/>
      <c r="AF14" s="115"/>
      <c r="AG14" s="115"/>
      <c r="AH14" s="115"/>
      <c r="AI14" s="115"/>
    </row>
    <row r="15" spans="1:35" ht="14.45" x14ac:dyDescent="0.3">
      <c r="A15" s="50"/>
      <c r="C15" s="210"/>
      <c r="D15" s="29"/>
      <c r="E15" s="50"/>
      <c r="F15" s="50"/>
      <c r="G15" s="50"/>
      <c r="I15" s="50"/>
      <c r="J15" s="137"/>
      <c r="K15" s="50"/>
    </row>
    <row r="16" spans="1:35" ht="14.45" x14ac:dyDescent="0.3">
      <c r="A16" s="53">
        <v>1</v>
      </c>
      <c r="C16" s="206" t="s">
        <v>8</v>
      </c>
      <c r="D16" s="29"/>
      <c r="E16" s="53"/>
      <c r="F16" s="53"/>
      <c r="G16" s="55"/>
      <c r="I16" s="55"/>
      <c r="J16" s="138"/>
      <c r="K16" s="55"/>
    </row>
    <row r="17" spans="1:14" ht="14.45" x14ac:dyDescent="0.3">
      <c r="A17" s="53">
        <v>2</v>
      </c>
      <c r="C17" s="211" t="s">
        <v>20</v>
      </c>
      <c r="D17" s="29"/>
      <c r="E17" s="53"/>
      <c r="F17" s="53"/>
      <c r="G17" s="139">
        <f>'[1]Link Out Rev Req'!$E14</f>
        <v>88223531</v>
      </c>
      <c r="H17" s="116"/>
      <c r="I17" s="140">
        <f>'[2]Link Out'!$G$9</f>
        <v>-2712210</v>
      </c>
      <c r="J17" s="140"/>
      <c r="K17" s="140">
        <f>'[3]Link Out'!$B$4</f>
        <v>13555791.258917961</v>
      </c>
      <c r="M17" s="117" t="str">
        <f>'[2]Link Out'!$A$100</f>
        <v>Exhibit 37, Schedule M-1</v>
      </c>
      <c r="N17" s="117" t="str">
        <f>'[2]Link Out'!$A$101</f>
        <v>Revenues\[KY Revenue Exhibit.xlsx]Exhibit</v>
      </c>
    </row>
    <row r="18" spans="1:14" ht="14.45" x14ac:dyDescent="0.3">
      <c r="A18" s="53">
        <v>3</v>
      </c>
      <c r="C18" s="211" t="s">
        <v>21</v>
      </c>
      <c r="D18" s="29"/>
      <c r="E18" s="53"/>
      <c r="F18" s="53"/>
      <c r="G18" s="141">
        <f>'[1]Link Out Rev Req'!$E16</f>
        <v>2285688</v>
      </c>
      <c r="H18" s="118"/>
      <c r="I18" s="142">
        <f>'[2]Link Out'!$G$11</f>
        <v>-111040</v>
      </c>
      <c r="J18" s="142"/>
      <c r="K18" s="140">
        <f>'[4]Link out'!$B$75</f>
        <v>0</v>
      </c>
      <c r="M18" s="117" t="str">
        <f>'[2]Link Out'!$A$100</f>
        <v>Exhibit 37, Schedule M-1</v>
      </c>
      <c r="N18" s="117" t="str">
        <f>'[2]Link Out'!$A$101</f>
        <v>Revenues\[KY Revenue Exhibit.xlsx]Exhibit</v>
      </c>
    </row>
    <row r="19" spans="1:14" ht="14.45" x14ac:dyDescent="0.3">
      <c r="A19" s="53">
        <v>4</v>
      </c>
      <c r="C19" s="211" t="s">
        <v>69</v>
      </c>
      <c r="D19" s="29"/>
      <c r="E19" s="53"/>
      <c r="F19" s="53"/>
      <c r="G19" s="143"/>
      <c r="H19" s="118"/>
      <c r="I19" s="407">
        <f>'[5]Link Out'!$H$6</f>
        <v>669301</v>
      </c>
      <c r="J19" s="140"/>
      <c r="K19" s="143"/>
      <c r="M19" s="117" t="str">
        <f>'[5]Link Out'!$C$71</f>
        <v>W/P - 1-4</v>
      </c>
      <c r="N19" s="450" t="str">
        <f>'[5]Link Out'!$B$66</f>
        <v>Rate Base\[Rate Base KY Capital through 08.31.2017.xlsx]Link Out</v>
      </c>
    </row>
    <row r="20" spans="1:14" ht="14.45" x14ac:dyDescent="0.3">
      <c r="A20" s="53">
        <v>5</v>
      </c>
      <c r="C20" s="203" t="s">
        <v>75</v>
      </c>
      <c r="D20" s="29"/>
      <c r="E20" s="29"/>
      <c r="F20" s="29"/>
      <c r="G20" s="144">
        <f>SUM(G17:G19)</f>
        <v>90509219</v>
      </c>
      <c r="H20" s="144"/>
      <c r="I20" s="144">
        <f t="shared" ref="I20:K20" si="0">SUM(I17:I19)</f>
        <v>-2153949</v>
      </c>
      <c r="J20" s="144"/>
      <c r="K20" s="144">
        <f t="shared" si="0"/>
        <v>13555791.258917961</v>
      </c>
      <c r="M20" s="117"/>
      <c r="N20" s="117"/>
    </row>
    <row r="21" spans="1:14" ht="14.45" x14ac:dyDescent="0.3">
      <c r="A21" s="53">
        <v>6</v>
      </c>
      <c r="C21" s="212" t="s">
        <v>9</v>
      </c>
      <c r="D21" s="29"/>
      <c r="E21" s="53"/>
      <c r="F21" s="53"/>
      <c r="G21" s="145"/>
      <c r="H21" s="116"/>
      <c r="I21" s="146"/>
      <c r="J21" s="147"/>
      <c r="K21" s="146"/>
      <c r="M21" s="117"/>
      <c r="N21" s="117"/>
    </row>
    <row r="22" spans="1:14" ht="14.45" x14ac:dyDescent="0.3">
      <c r="A22" s="53">
        <v>7</v>
      </c>
      <c r="C22" s="206" t="s">
        <v>10</v>
      </c>
      <c r="D22" s="29"/>
      <c r="E22" s="53"/>
      <c r="F22" s="53"/>
      <c r="G22" s="147"/>
      <c r="H22" s="116"/>
      <c r="I22" s="144"/>
      <c r="J22" s="147"/>
      <c r="K22" s="144"/>
      <c r="M22" s="117"/>
      <c r="N22" s="117"/>
    </row>
    <row r="23" spans="1:14" ht="14.45" x14ac:dyDescent="0.3">
      <c r="A23" s="53">
        <v>8</v>
      </c>
      <c r="C23" s="211" t="s">
        <v>11</v>
      </c>
      <c r="D23" s="29"/>
      <c r="E23" s="53"/>
      <c r="F23" s="53"/>
      <c r="G23" s="142">
        <f>'[1]Link Out Rev Req'!$E20</f>
        <v>271476</v>
      </c>
      <c r="H23" s="116"/>
      <c r="I23" s="142">
        <f>'[6]Link Out'!$I$3</f>
        <v>-41221</v>
      </c>
      <c r="J23" s="142"/>
      <c r="K23" s="148"/>
      <c r="M23" s="117" t="str">
        <f>'[6]Link Out'!$A$22</f>
        <v>W/P - 3-2</v>
      </c>
      <c r="N23" s="119" t="str">
        <f>'[6]Link Out'!$A$23</f>
        <v>O&amp;M\[Purchased Water Expense Exhibit.xlsx]Exhibit</v>
      </c>
    </row>
    <row r="24" spans="1:14" ht="14.45" x14ac:dyDescent="0.3">
      <c r="A24" s="53">
        <v>9</v>
      </c>
      <c r="C24" s="211" t="s">
        <v>22</v>
      </c>
      <c r="D24" s="29"/>
      <c r="E24" s="53"/>
      <c r="F24" s="53"/>
      <c r="G24" s="142">
        <f>'[1]Link Out Rev Req'!$E21</f>
        <v>3889124</v>
      </c>
      <c r="H24" s="116"/>
      <c r="I24" s="142">
        <f>'[7]Link Out'!$I$3</f>
        <v>122463</v>
      </c>
      <c r="J24" s="142"/>
      <c r="K24" s="148"/>
      <c r="M24" s="117" t="str">
        <f>'[7]Link Out'!$A$22</f>
        <v>W/P - 3-3</v>
      </c>
      <c r="N24" s="119" t="str">
        <f>'[7]Link Out'!$A$23</f>
        <v>O&amp;M\[Fuel and Power Expense Exhibit.xlsx]Exhibit</v>
      </c>
    </row>
    <row r="25" spans="1:14" ht="14.45" x14ac:dyDescent="0.3">
      <c r="A25" s="53">
        <v>10</v>
      </c>
      <c r="C25" s="213" t="s">
        <v>12</v>
      </c>
      <c r="D25" s="29"/>
      <c r="E25" s="53"/>
      <c r="F25" s="29"/>
      <c r="G25" s="142">
        <f>'[1]Link Out Rev Req'!$E22</f>
        <v>1619489</v>
      </c>
      <c r="H25" s="116"/>
      <c r="I25" s="142">
        <f>'[8]Link Out'!$I$3</f>
        <v>148890</v>
      </c>
      <c r="J25" s="142"/>
      <c r="K25" s="148"/>
      <c r="M25" s="117" t="str">
        <f>'[8]Link Out'!$A$22</f>
        <v>W/P - 3-4</v>
      </c>
      <c r="N25" s="119" t="str">
        <f>'[8]Link Out'!$A$23</f>
        <v>O&amp;M\[Chemical Expense Exhibit.xlsx]Exhibit</v>
      </c>
    </row>
    <row r="26" spans="1:14" ht="14.45" x14ac:dyDescent="0.3">
      <c r="A26" s="53">
        <v>11</v>
      </c>
      <c r="C26" s="211" t="s">
        <v>13</v>
      </c>
      <c r="D26" s="29"/>
      <c r="E26" s="53"/>
      <c r="F26" s="29"/>
      <c r="G26" s="142">
        <f>'[1]Link Out Rev Req'!$E23</f>
        <v>275269</v>
      </c>
      <c r="H26" s="116"/>
      <c r="I26" s="142">
        <f>'[9]Link Out'!$I$3</f>
        <v>102111</v>
      </c>
      <c r="J26" s="142"/>
      <c r="K26" s="148"/>
      <c r="M26" s="117" t="str">
        <f>'[9]Link Out'!$A$22</f>
        <v>W/P - 3-5</v>
      </c>
      <c r="N26" s="119" t="str">
        <f>'[9]Link Out'!$A$23</f>
        <v>O&amp;M\[Waste Disposal Expense Exhibit.xlsx]Exhibit</v>
      </c>
    </row>
    <row r="27" spans="1:14" ht="14.45" x14ac:dyDescent="0.3">
      <c r="A27" s="53">
        <v>12</v>
      </c>
      <c r="C27" s="213" t="s">
        <v>23</v>
      </c>
      <c r="D27" s="29"/>
      <c r="E27" s="53"/>
      <c r="F27" s="29"/>
      <c r="G27" s="142">
        <f>'[1]Link Out Rev Req'!$E26</f>
        <v>7103811</v>
      </c>
      <c r="H27" s="116"/>
      <c r="I27" s="142">
        <f>'[10]Link Out'!$I$3</f>
        <v>248319.44412821904</v>
      </c>
      <c r="J27" s="142"/>
      <c r="K27" s="142"/>
      <c r="L27" s="117"/>
      <c r="M27" s="117" t="str">
        <f>'[10]Link Out'!$O$3</f>
        <v>W/P - 3-1</v>
      </c>
      <c r="N27" s="117" t="str">
        <f>'[10]Link Out'!$P$3</f>
        <v>O&amp;M\[Labor and Labor Related Exhibit.xlsx]Labor Exhibit</v>
      </c>
    </row>
    <row r="28" spans="1:14" ht="14.45" x14ac:dyDescent="0.3">
      <c r="A28" s="53">
        <v>13</v>
      </c>
      <c r="C28" s="211" t="s">
        <v>24</v>
      </c>
      <c r="D28" s="29"/>
      <c r="E28" s="53"/>
      <c r="F28" s="29"/>
      <c r="G28" s="142">
        <f>'[1]Link Out Rev Req'!$E27</f>
        <v>630347</v>
      </c>
      <c r="H28" s="116"/>
      <c r="I28" s="142">
        <f>'[10]Link Out'!$I$6</f>
        <v>-28276.654291936895</v>
      </c>
      <c r="J28" s="142"/>
      <c r="K28" s="142"/>
      <c r="L28" s="117"/>
      <c r="M28" s="117" t="str">
        <f>'[10]Link Out'!$O$6</f>
        <v>W/P - 3-1c</v>
      </c>
      <c r="N28" s="117" t="str">
        <f>'[10]Link Out'!$P$6</f>
        <v>O&amp;M\[Labor and Labor Related Exhibit.xlsx]Pension Exhibit</v>
      </c>
    </row>
    <row r="29" spans="1:14" ht="14.45" x14ac:dyDescent="0.3">
      <c r="A29" s="53">
        <v>14</v>
      </c>
      <c r="C29" s="213" t="s">
        <v>15</v>
      </c>
      <c r="D29" s="29"/>
      <c r="E29" s="53"/>
      <c r="F29" s="29"/>
      <c r="G29" s="142">
        <f>'[1]Link Out Rev Req'!$E28</f>
        <v>1657452</v>
      </c>
      <c r="H29" s="116"/>
      <c r="I29" s="142">
        <f>'[10]Link Out'!$I$4</f>
        <v>266000.83674604166</v>
      </c>
      <c r="J29" s="142"/>
      <c r="K29" s="142"/>
      <c r="L29" s="117"/>
      <c r="M29" s="117" t="str">
        <f>'[10]Link Out'!$O$4</f>
        <v>W/P - 3-1a</v>
      </c>
      <c r="N29" s="117" t="str">
        <f>'[10]Link Out'!$P$4</f>
        <v>O&amp;M\[Labor and Labor Related Exhibit.xlsx]Group Ins Exhibit</v>
      </c>
    </row>
    <row r="30" spans="1:14" ht="14.45" x14ac:dyDescent="0.3">
      <c r="A30" s="53">
        <v>15</v>
      </c>
      <c r="C30" s="211" t="s">
        <v>25</v>
      </c>
      <c r="D30" s="29"/>
      <c r="E30" s="53"/>
      <c r="F30" s="29"/>
      <c r="G30" s="142">
        <f>'[1]Link Out Rev Req'!$E29</f>
        <v>430089</v>
      </c>
      <c r="H30" s="116"/>
      <c r="I30" s="142">
        <f>'[10]Link Out'!$I$5</f>
        <v>62731.873064961583</v>
      </c>
      <c r="J30" s="142"/>
      <c r="K30" s="142"/>
      <c r="L30" s="117"/>
      <c r="M30" s="117" t="str">
        <f>'[10]Link Out'!$O$5</f>
        <v>W/P - 3-1b</v>
      </c>
      <c r="N30" s="117" t="str">
        <f>'[10]Link Out'!$P$5</f>
        <v>O&amp;M\[Labor and Labor Related Exhibit.xlsx]Other Benefits Exhibit</v>
      </c>
    </row>
    <row r="31" spans="1:14" ht="14.45" x14ac:dyDescent="0.3">
      <c r="A31" s="53">
        <v>16</v>
      </c>
      <c r="C31" s="211" t="s">
        <v>14</v>
      </c>
      <c r="D31" s="29"/>
      <c r="E31" s="53"/>
      <c r="F31" s="29"/>
      <c r="G31" s="142">
        <f>'[1]Link Out Rev Req'!$E32</f>
        <v>8165618</v>
      </c>
      <c r="H31" s="116"/>
      <c r="I31" s="142">
        <f>'[11]Link Out'!$I$3</f>
        <v>438063.3500592474</v>
      </c>
      <c r="J31" s="142"/>
      <c r="K31" s="148"/>
      <c r="M31" s="117" t="str">
        <f>'[11]Link Out'!$A$28</f>
        <v>W/P - 3-7</v>
      </c>
      <c r="N31" s="117" t="str">
        <f>'[11]Link Out'!$A$29</f>
        <v>O&amp;M\[Support Services Exhibit.xlsx]Exhibit</v>
      </c>
    </row>
    <row r="32" spans="1:14" ht="14.45" x14ac:dyDescent="0.3">
      <c r="A32" s="53">
        <v>17</v>
      </c>
      <c r="C32" s="211" t="s">
        <v>26</v>
      </c>
      <c r="D32" s="29"/>
      <c r="E32" s="53"/>
      <c r="F32" s="29"/>
      <c r="G32" s="142">
        <f>'[1]Link Out Rev Req'!$E34</f>
        <v>1024472</v>
      </c>
      <c r="H32" s="116"/>
      <c r="I32" s="142">
        <f>'[12]Link Out'!$I$3</f>
        <v>-265801</v>
      </c>
      <c r="J32" s="142"/>
      <c r="K32" s="148"/>
      <c r="M32" s="117" t="str">
        <f>'[12]Link Out'!$A$29</f>
        <v>W/P - 3-18</v>
      </c>
      <c r="N32" s="117" t="str">
        <f>'[12]Link Out'!$A$30</f>
        <v>O&amp;M\[Contract Services Expense Exhibit.xlsx]Exhibit</v>
      </c>
    </row>
    <row r="33" spans="1:14" ht="14.45" x14ac:dyDescent="0.3">
      <c r="A33" s="53">
        <v>18</v>
      </c>
      <c r="C33" s="211" t="s">
        <v>27</v>
      </c>
      <c r="D33" s="29"/>
      <c r="E33" s="53"/>
      <c r="F33" s="29"/>
      <c r="G33" s="142">
        <f>'[1]Link Out Rev Req'!$E35</f>
        <v>529544</v>
      </c>
      <c r="H33" s="116"/>
      <c r="I33" s="142">
        <f>'[13]Link Out'!$I$3</f>
        <v>66158.000000000015</v>
      </c>
      <c r="J33" s="142"/>
      <c r="K33" s="148"/>
      <c r="M33" s="117" t="str">
        <f>'[13]Link Out'!$A$51</f>
        <v>W/P - 3-12</v>
      </c>
      <c r="N33" s="117" t="str">
        <f>'[13]Link Out'!$A$52</f>
        <v>O&amp;M\[Building Maintenance &amp; Services Exhibit.xlsx]Exhibit</v>
      </c>
    </row>
    <row r="34" spans="1:14" ht="14.45" x14ac:dyDescent="0.3">
      <c r="A34" s="53">
        <v>19</v>
      </c>
      <c r="C34" s="211" t="s">
        <v>28</v>
      </c>
      <c r="D34" s="29"/>
      <c r="E34" s="53"/>
      <c r="F34" s="29"/>
      <c r="G34" s="142">
        <f>'[1]Link Out Rev Req'!$E36</f>
        <v>239058</v>
      </c>
      <c r="H34" s="116"/>
      <c r="I34" s="142">
        <f>'[14]Link Out'!$I$3</f>
        <v>11489.999999999998</v>
      </c>
      <c r="J34" s="142"/>
      <c r="K34" s="148"/>
      <c r="M34" s="117" t="str">
        <f>'[14]Link Out'!$A$25</f>
        <v>W/P - 3-14</v>
      </c>
      <c r="N34" s="117" t="str">
        <f>'[14]Link Out'!$A$26</f>
        <v>O&amp;M\[Telecommunications Expense Exhibit.xlsx]Exhibit</v>
      </c>
    </row>
    <row r="35" spans="1:14" ht="14.45" x14ac:dyDescent="0.3">
      <c r="A35" s="53">
        <v>20</v>
      </c>
      <c r="C35" s="213" t="s">
        <v>29</v>
      </c>
      <c r="D35" s="29"/>
      <c r="E35" s="53"/>
      <c r="F35" s="29"/>
      <c r="G35" s="142">
        <f>'[1]Link Out Rev Req'!$E37</f>
        <v>29271</v>
      </c>
      <c r="H35" s="116"/>
      <c r="I35" s="142">
        <f>'[15]Link Out'!$I$3</f>
        <v>-6741</v>
      </c>
      <c r="J35" s="142"/>
      <c r="K35" s="148"/>
      <c r="M35" s="117" t="str">
        <f>'[15]Link Out'!$A$21</f>
        <v>W/P - 3-15</v>
      </c>
      <c r="N35" s="117" t="str">
        <f>'[15]Link Out'!$A$22</f>
        <v>O&amp;M\[Postage, Printing &amp; Stationary Expense Exhibit.xlsx]Exhibit</v>
      </c>
    </row>
    <row r="36" spans="1:14" ht="14.45" x14ac:dyDescent="0.3">
      <c r="A36" s="53">
        <v>21</v>
      </c>
      <c r="C36" s="211" t="s">
        <v>30</v>
      </c>
      <c r="D36" s="29"/>
      <c r="E36" s="53"/>
      <c r="F36" s="29"/>
      <c r="G36" s="142">
        <f>'[1]Link Out Rev Req'!$E38</f>
        <v>241083</v>
      </c>
      <c r="H36" s="116"/>
      <c r="I36" s="142">
        <f>'[16]Link Out'!$I$3</f>
        <v>42359.000000000022</v>
      </c>
      <c r="J36" s="142"/>
      <c r="K36" s="148"/>
      <c r="M36" s="117" t="str">
        <f>'[16]Link Out'!$A$34</f>
        <v>W/P - 3-16</v>
      </c>
      <c r="N36" s="117" t="str">
        <f>'[16]Link Out'!$A$35</f>
        <v>O&amp;M\[Office Supplies &amp; Services Expense Exhibit.xlsx]Exhibit</v>
      </c>
    </row>
    <row r="37" spans="1:14" ht="14.45" x14ac:dyDescent="0.3">
      <c r="A37" s="53">
        <v>22</v>
      </c>
      <c r="C37" s="213" t="s">
        <v>31</v>
      </c>
      <c r="D37" s="29"/>
      <c r="E37" s="53"/>
      <c r="F37" s="29"/>
      <c r="G37" s="142">
        <f>'[1]Link Out Rev Req'!$E39</f>
        <v>20040</v>
      </c>
      <c r="H37" s="116"/>
      <c r="I37" s="142">
        <f>'[17]Link Out'!$I$3</f>
        <v>-20040</v>
      </c>
      <c r="J37" s="142"/>
      <c r="K37" s="148"/>
      <c r="M37" s="117" t="str">
        <f>'[17]Link Out'!$A$22</f>
        <v>W/P - 3-17</v>
      </c>
      <c r="N37" s="117" t="str">
        <f>'[17]Link Out'!$A$23</f>
        <v>O&amp;M\[Advertising &amp; Marketing Exhibit.xlsx]Exhibit</v>
      </c>
    </row>
    <row r="38" spans="1:14" ht="14.45" x14ac:dyDescent="0.3">
      <c r="A38" s="53">
        <v>23</v>
      </c>
      <c r="C38" s="213" t="s">
        <v>32</v>
      </c>
      <c r="D38" s="29"/>
      <c r="E38" s="53"/>
      <c r="F38" s="29"/>
      <c r="G38" s="142">
        <f>'[1]Link Out Rev Req'!$E40</f>
        <v>168708</v>
      </c>
      <c r="H38" s="116"/>
      <c r="I38" s="142">
        <f>'[18]Link Out'!$I$3</f>
        <v>-6450.9999999999927</v>
      </c>
      <c r="J38" s="142"/>
      <c r="K38" s="148"/>
      <c r="M38" s="117" t="str">
        <f>'[18]Link Out'!$A$19</f>
        <v>W/P - 3-19</v>
      </c>
      <c r="N38" s="117" t="str">
        <f>'[18]Link Out'!$A$20</f>
        <v>O&amp;M\[Employee Related Expense Exhibit.xlsx]Exhibit</v>
      </c>
    </row>
    <row r="39" spans="1:14" ht="14.45" x14ac:dyDescent="0.3">
      <c r="A39" s="53">
        <v>24</v>
      </c>
      <c r="C39" s="213" t="s">
        <v>33</v>
      </c>
      <c r="D39" s="29"/>
      <c r="E39" s="53"/>
      <c r="F39" s="29"/>
      <c r="G39" s="142">
        <f>'[1]Link Out Rev Req'!$E41</f>
        <v>1319241</v>
      </c>
      <c r="H39" s="116"/>
      <c r="I39" s="142">
        <f>'[19]Link Out'!$I$3</f>
        <v>-385214</v>
      </c>
      <c r="J39" s="142"/>
      <c r="K39" s="148"/>
      <c r="M39" s="117" t="str">
        <f>'[19]Link Out'!$A$51</f>
        <v>W/P - 3-20</v>
      </c>
      <c r="N39" s="117" t="str">
        <f>'[19]Link Out'!$A$52</f>
        <v>O&amp;M\[Miscellaneous Expense Exhibit.xlsx]Exhibit</v>
      </c>
    </row>
    <row r="40" spans="1:14" ht="14.45" x14ac:dyDescent="0.3">
      <c r="A40" s="53">
        <v>25</v>
      </c>
      <c r="C40" s="213" t="s">
        <v>18</v>
      </c>
      <c r="D40" s="29"/>
      <c r="E40" s="53"/>
      <c r="F40" s="29"/>
      <c r="G40" s="142">
        <f>'[1]Link Out Rev Req'!$E42</f>
        <v>20498</v>
      </c>
      <c r="H40" s="116"/>
      <c r="I40" s="142">
        <f>'[20]Link Out'!$I$3</f>
        <v>30.000000000001776</v>
      </c>
      <c r="J40" s="142"/>
      <c r="K40" s="148"/>
      <c r="M40" s="117" t="str">
        <f>'[20]Link Out'!$A$21</f>
        <v>W/P - 3-11</v>
      </c>
      <c r="N40" s="117" t="str">
        <f>'[20]Link Out'!$A$22</f>
        <v>O&amp;M\[Rent Expense Exhibit.xlsx]Exhibit</v>
      </c>
    </row>
    <row r="41" spans="1:14" ht="14.45" x14ac:dyDescent="0.3">
      <c r="A41" s="53">
        <v>26</v>
      </c>
      <c r="C41" s="213" t="s">
        <v>34</v>
      </c>
      <c r="D41" s="29"/>
      <c r="E41" s="53"/>
      <c r="F41" s="29"/>
      <c r="G41" s="142">
        <f>'[1]Link Out Rev Req'!$E43</f>
        <v>405020</v>
      </c>
      <c r="H41" s="116"/>
      <c r="I41" s="142">
        <f>'[21]Link Out'!$I$3</f>
        <v>23820.999999999949</v>
      </c>
      <c r="J41" s="142"/>
      <c r="K41" s="148"/>
      <c r="M41" s="117" t="str">
        <f>'[21]Link Out'!$A$28</f>
        <v>W/P - 3-21</v>
      </c>
      <c r="N41" s="117" t="str">
        <f>'[21]Link Out'!$A$29</f>
        <v>O&amp;M\[Transportation Lease Expense Exhibit.xlsx]Exhibit</v>
      </c>
    </row>
    <row r="42" spans="1:14" ht="14.45" x14ac:dyDescent="0.3">
      <c r="A42" s="53">
        <v>27</v>
      </c>
      <c r="C42" s="213" t="s">
        <v>35</v>
      </c>
      <c r="D42" s="29"/>
      <c r="E42" s="53"/>
      <c r="F42" s="29"/>
      <c r="G42" s="142">
        <f>'[1]Link Out Rev Req'!$E46</f>
        <v>794406</v>
      </c>
      <c r="H42" s="116"/>
      <c r="I42" s="142">
        <f>'[22]Link Out'!$I$3</f>
        <v>-109180.00000000003</v>
      </c>
      <c r="J42" s="142"/>
      <c r="K42" s="142">
        <f>'[3]Link Out'!$B$6</f>
        <v>105933.12102780247</v>
      </c>
      <c r="M42" s="117" t="str">
        <f>'[22]Link Out'!$A$22</f>
        <v>W/P - 3-10</v>
      </c>
      <c r="N42" s="117" t="str">
        <f>'[22]Link Out'!$A$23</f>
        <v>O&amp;M\[Uncollectibles Accounts Exhibit.xlsx]Exhibit</v>
      </c>
    </row>
    <row r="43" spans="1:14" ht="14.45" x14ac:dyDescent="0.3">
      <c r="A43" s="53">
        <v>28</v>
      </c>
      <c r="C43" s="213" t="s">
        <v>36</v>
      </c>
      <c r="D43" s="29"/>
      <c r="E43" s="53"/>
      <c r="F43" s="29"/>
      <c r="G43" s="142">
        <f>'[1]Link Out Rev Req'!$E47</f>
        <v>1110639</v>
      </c>
      <c r="H43" s="116"/>
      <c r="I43" s="142">
        <f>'[23]Link Out'!$I$3</f>
        <v>350921</v>
      </c>
      <c r="J43" s="142"/>
      <c r="K43" s="148"/>
      <c r="M43" s="117" t="str">
        <f>'[23]Link Out'!$A$22</f>
        <v>W/P - 3-9</v>
      </c>
      <c r="N43" s="117" t="str">
        <f>'[23]Link Out'!$A$23</f>
        <v>O&amp;M\[Customer Accounting-Postage Exhibit.xlsx]Exhibit</v>
      </c>
    </row>
    <row r="44" spans="1:14" ht="14.45" x14ac:dyDescent="0.3">
      <c r="A44" s="53">
        <v>29</v>
      </c>
      <c r="C44" s="213" t="s">
        <v>16</v>
      </c>
      <c r="D44" s="29"/>
      <c r="E44" s="53"/>
      <c r="F44" s="29"/>
      <c r="G44" s="142">
        <f>'[1]Link Out Rev Req'!$E48</f>
        <v>287496</v>
      </c>
      <c r="H44" s="116"/>
      <c r="I44" s="142">
        <f>'[24]Link Out'!$I$3</f>
        <v>3027.3333333333208</v>
      </c>
      <c r="J44" s="142"/>
      <c r="K44" s="148"/>
      <c r="M44" s="117" t="str">
        <f>'[24]Link Out'!$A$16</f>
        <v>W/P - 3-6</v>
      </c>
      <c r="N44" s="120" t="str">
        <f>'[24]Link Out'!$A$17</f>
        <v>O&amp;M\[Regulatory Expense Exhibit.xlsx]Exhibit</v>
      </c>
    </row>
    <row r="45" spans="1:14" ht="14.45" x14ac:dyDescent="0.3">
      <c r="A45" s="53">
        <v>30</v>
      </c>
      <c r="C45" s="213" t="s">
        <v>17</v>
      </c>
      <c r="D45" s="29"/>
      <c r="E45" s="53"/>
      <c r="F45" s="29"/>
      <c r="G45" s="142">
        <f>'[1]Link Out Rev Req'!$E49</f>
        <v>798704</v>
      </c>
      <c r="H45" s="116"/>
      <c r="I45" s="142">
        <f>'[25]Link Out'!$I$3</f>
        <v>6875</v>
      </c>
      <c r="J45" s="142"/>
      <c r="K45" s="148"/>
      <c r="M45" s="117" t="str">
        <f>'[25]Link Out'!$A$23</f>
        <v>W/P - 3-8</v>
      </c>
      <c r="N45" s="120" t="str">
        <f>'[25]Link Out'!$A$24</f>
        <v>O&amp;M\[Insurance Other than Group Exhibit.xlsx]Exhibit</v>
      </c>
    </row>
    <row r="46" spans="1:14" ht="14.45" x14ac:dyDescent="0.3">
      <c r="A46" s="53">
        <v>31</v>
      </c>
      <c r="C46" s="213" t="s">
        <v>37</v>
      </c>
      <c r="D46" s="29"/>
      <c r="E46" s="53"/>
      <c r="F46" s="29"/>
      <c r="G46" s="142">
        <f>'[1]Link Out Rev Req'!$E50</f>
        <v>2161991</v>
      </c>
      <c r="H46" s="116"/>
      <c r="I46" s="225">
        <f>'[26]Link Out'!$I$3</f>
        <v>53598.999999999993</v>
      </c>
      <c r="J46" s="142"/>
      <c r="K46" s="149">
        <v>0</v>
      </c>
      <c r="M46" s="117" t="str">
        <f>'[26]Link Out'!$A$38</f>
        <v>W/P - 3-13</v>
      </c>
      <c r="N46" s="120" t="str">
        <f>'[26]Link Out'!$A$39</f>
        <v>O&amp;M\[Maintenance Supplies &amp; Services Exhibit.xlsx]Exhibit</v>
      </c>
    </row>
    <row r="47" spans="1:14" ht="14.45" x14ac:dyDescent="0.3">
      <c r="A47" s="53">
        <v>32</v>
      </c>
      <c r="C47" s="214" t="s">
        <v>68</v>
      </c>
      <c r="D47" s="29"/>
      <c r="E47" s="53"/>
      <c r="F47" s="29"/>
      <c r="G47" s="150">
        <f>SUM(G23:G46)</f>
        <v>33192846</v>
      </c>
      <c r="H47" s="116"/>
      <c r="I47" s="143">
        <f>SUM(I23:I46)</f>
        <v>1083935.1830398662</v>
      </c>
      <c r="J47" s="140"/>
      <c r="K47" s="143">
        <f>SUM(K23:K46)</f>
        <v>105933.12102780247</v>
      </c>
    </row>
    <row r="48" spans="1:14" ht="14.45" x14ac:dyDescent="0.3">
      <c r="A48" s="53">
        <v>33</v>
      </c>
      <c r="C48" s="215"/>
      <c r="D48" s="29"/>
      <c r="E48" s="53"/>
      <c r="F48" s="29"/>
      <c r="G48" s="151"/>
      <c r="H48" s="116"/>
      <c r="I48" s="152"/>
      <c r="J48" s="153"/>
      <c r="K48" s="154"/>
    </row>
    <row r="49" spans="1:14" ht="14.45" x14ac:dyDescent="0.3">
      <c r="A49" s="53">
        <v>34</v>
      </c>
      <c r="C49" s="206" t="s">
        <v>47</v>
      </c>
      <c r="D49" s="29"/>
      <c r="E49" s="53"/>
      <c r="F49" s="29"/>
      <c r="G49" s="154"/>
      <c r="H49" s="116"/>
      <c r="I49" s="154"/>
      <c r="J49" s="142"/>
      <c r="K49" s="154"/>
    </row>
    <row r="50" spans="1:14" x14ac:dyDescent="0.25">
      <c r="A50" s="53">
        <v>35</v>
      </c>
      <c r="C50" s="211" t="s">
        <v>359</v>
      </c>
      <c r="D50" s="29"/>
      <c r="E50" s="53"/>
      <c r="F50" s="29"/>
      <c r="G50" s="142">
        <f>'[1]Link Out Rev Req'!$E55+'[1]Link Out BY'!$F$425</f>
        <v>13500782</v>
      </c>
      <c r="H50" s="116"/>
      <c r="I50" s="142">
        <f>'[5]Link Out'!$D$22</f>
        <v>1492268.1053886327</v>
      </c>
      <c r="J50" s="142"/>
      <c r="K50" s="142"/>
      <c r="L50" s="117"/>
      <c r="M50" s="227" t="str">
        <f>'[5]Link Out'!$C$66</f>
        <v>W/P - 4-1</v>
      </c>
      <c r="N50" s="228" t="str">
        <f>'[5]Link Out'!$B$66</f>
        <v>Rate Base\[Rate Base KY Capital through 08.31.2017.xlsx]Link Out</v>
      </c>
    </row>
    <row r="51" spans="1:14" x14ac:dyDescent="0.25">
      <c r="A51" s="53">
        <v>36</v>
      </c>
      <c r="C51" s="211" t="s">
        <v>118</v>
      </c>
      <c r="D51" s="29"/>
      <c r="E51" s="53"/>
      <c r="F51" s="29"/>
      <c r="G51" s="142">
        <f>'[1]Link Out BY'!$F$418</f>
        <v>8556</v>
      </c>
      <c r="H51" s="116"/>
      <c r="I51" s="142">
        <f>'[27]Link Out'!$I$9</f>
        <v>-8556</v>
      </c>
      <c r="J51" s="142"/>
      <c r="K51" s="148"/>
      <c r="M51" s="227" t="str">
        <f>'[27]Link Out'!$A$22</f>
        <v>W/P - 4-2</v>
      </c>
      <c r="N51" s="228" t="str">
        <f>'[27]Link Out'!$A$23</f>
        <v>Rate Base\[Amortization Expense Workpaper.xlsx]Exhibit</v>
      </c>
    </row>
    <row r="52" spans="1:14" x14ac:dyDescent="0.25">
      <c r="A52" s="53">
        <v>37</v>
      </c>
      <c r="C52" s="211" t="s">
        <v>98</v>
      </c>
      <c r="D52" s="29"/>
      <c r="E52" s="53"/>
      <c r="F52" s="29"/>
      <c r="G52" s="142">
        <f>'[1]Link Out Rev Req'!$E56-G51</f>
        <v>230514</v>
      </c>
      <c r="H52" s="116"/>
      <c r="I52" s="142">
        <f>'[27]Link Out'!$I$8+'[27]Link Out'!$I$10+'[27]Link Out'!$I$11</f>
        <v>-3387</v>
      </c>
      <c r="J52" s="142"/>
      <c r="K52" s="148"/>
      <c r="M52" s="227" t="str">
        <f>'[27]Link Out'!$A$22</f>
        <v>W/P - 4-2</v>
      </c>
      <c r="N52" s="228" t="str">
        <f>'[27]Link Out'!$A$23</f>
        <v>Rate Base\[Amortization Expense Workpaper.xlsx]Exhibit</v>
      </c>
    </row>
    <row r="53" spans="1:14" s="117" customFormat="1" x14ac:dyDescent="0.25">
      <c r="A53" s="63">
        <v>38</v>
      </c>
      <c r="B53" s="31"/>
      <c r="C53" s="213" t="s">
        <v>66</v>
      </c>
      <c r="D53" s="103"/>
      <c r="E53" s="63"/>
      <c r="F53" s="103"/>
      <c r="G53" s="142"/>
      <c r="H53" s="495"/>
      <c r="I53" s="142"/>
      <c r="J53" s="142"/>
      <c r="K53" s="142"/>
      <c r="M53" s="117" t="str">
        <f>'[5]Link Out'!$C$67</f>
        <v>W/P - 4-3</v>
      </c>
      <c r="N53" s="117" t="str">
        <f>'[5]Link Out'!$B$66</f>
        <v>Rate Base\[Rate Base KY Capital through 08.31.2017.xlsx]Link Out</v>
      </c>
    </row>
    <row r="54" spans="1:14" x14ac:dyDescent="0.25">
      <c r="A54" s="53">
        <v>39</v>
      </c>
      <c r="C54" s="213" t="s">
        <v>71</v>
      </c>
      <c r="D54" s="33"/>
      <c r="E54" s="53"/>
      <c r="F54" s="33"/>
      <c r="G54" s="155"/>
      <c r="H54" s="116"/>
      <c r="I54" s="142"/>
      <c r="J54" s="142"/>
      <c r="K54" s="142"/>
      <c r="L54" s="117"/>
      <c r="M54" s="117"/>
      <c r="N54" s="117"/>
    </row>
    <row r="55" spans="1:14" x14ac:dyDescent="0.25">
      <c r="A55" s="53">
        <v>40</v>
      </c>
      <c r="C55" s="216" t="s">
        <v>106</v>
      </c>
      <c r="D55" s="33"/>
      <c r="E55" s="53"/>
      <c r="F55" s="33"/>
      <c r="G55" s="142">
        <f>'[1]Link Out Rev Req'!$E61</f>
        <v>1051218</v>
      </c>
      <c r="H55" s="116"/>
      <c r="I55" s="142">
        <f>'[28]Link Out'!$K$8</f>
        <v>103541.15919797239</v>
      </c>
      <c r="J55" s="142"/>
      <c r="K55" s="142">
        <f>'[3]Link Out'!$B$8</f>
        <v>805443.99147267384</v>
      </c>
      <c r="M55" s="117" t="str">
        <f>'[28]Link Out'!$E$32</f>
        <v>SCHEDULE E-1.4</v>
      </c>
      <c r="N55" s="117" t="str">
        <f>'[28]Link Out'!$G$32</f>
        <v>Taxes\[Income Tax Exhibit.xlsx]E-1.4 State Inc Tax Forecast</v>
      </c>
    </row>
    <row r="56" spans="1:14" x14ac:dyDescent="0.25">
      <c r="A56" s="53">
        <v>41</v>
      </c>
      <c r="C56" s="216" t="s">
        <v>107</v>
      </c>
      <c r="D56" s="33"/>
      <c r="E56" s="53"/>
      <c r="F56" s="33"/>
      <c r="G56" s="142">
        <f>'[1]Link Out Rev Req'!$E63</f>
        <v>472654</v>
      </c>
      <c r="H56" s="116"/>
      <c r="I56" s="142">
        <f>'[28]Link Out'!$K$9</f>
        <v>-467287.75147287722</v>
      </c>
      <c r="J56" s="142"/>
      <c r="K56" s="142"/>
      <c r="M56" s="117" t="str">
        <f>'[28]Link Out'!$E$32</f>
        <v>SCHEDULE E-1.4</v>
      </c>
      <c r="N56" s="117" t="str">
        <f>'[28]Link Out'!$G$32</f>
        <v>Taxes\[Income Tax Exhibit.xlsx]E-1.4 State Inc Tax Forecast</v>
      </c>
    </row>
    <row r="57" spans="1:14" x14ac:dyDescent="0.25">
      <c r="A57" s="53">
        <v>42</v>
      </c>
      <c r="C57" s="213" t="s">
        <v>72</v>
      </c>
      <c r="D57" s="33"/>
      <c r="E57" s="53"/>
      <c r="F57" s="33"/>
      <c r="G57" s="139"/>
      <c r="H57" s="116"/>
      <c r="I57" s="153"/>
      <c r="J57" s="153"/>
      <c r="K57" s="142"/>
      <c r="L57" s="117"/>
      <c r="M57" s="117"/>
      <c r="N57" s="117"/>
    </row>
    <row r="58" spans="1:14" x14ac:dyDescent="0.25">
      <c r="A58" s="53">
        <v>43</v>
      </c>
      <c r="C58" s="216" t="s">
        <v>108</v>
      </c>
      <c r="D58" s="33"/>
      <c r="E58" s="53"/>
      <c r="F58" s="33"/>
      <c r="G58" s="142">
        <f>'[1]Link Out Rev Req'!$E60</f>
        <v>5545518</v>
      </c>
      <c r="H58" s="116"/>
      <c r="I58" s="140">
        <f>'[28]Link Out'!$K$11</f>
        <v>-420143.22079744283</v>
      </c>
      <c r="J58" s="140"/>
      <c r="K58" s="140">
        <f>'[3]Link Out'!$B$9</f>
        <v>4416522.9725641944</v>
      </c>
      <c r="M58" s="117" t="str">
        <f>'[28]Link Out'!$E$33</f>
        <v>SCHEDULE E-1.3</v>
      </c>
      <c r="N58" s="117" t="str">
        <f>'[28]Link Out'!$G$33</f>
        <v>Taxes\[Income Tax Exhibit.xlsx]E-1.3 Federal Inc Tax Forecast</v>
      </c>
    </row>
    <row r="59" spans="1:14" x14ac:dyDescent="0.25">
      <c r="A59" s="53">
        <v>44</v>
      </c>
      <c r="C59" s="216" t="s">
        <v>109</v>
      </c>
      <c r="D59" s="33"/>
      <c r="E59" s="53"/>
      <c r="F59" s="33"/>
      <c r="G59" s="142">
        <f>'[1]Link Out Rev Req'!$E62</f>
        <v>3518581</v>
      </c>
      <c r="H59" s="116"/>
      <c r="I59" s="142">
        <f>'[28]Link Out'!$K$12</f>
        <v>-2108078.6585368332</v>
      </c>
      <c r="J59" s="142"/>
      <c r="K59" s="142"/>
      <c r="M59" s="117" t="str">
        <f>'[28]Link Out'!$E$33</f>
        <v>SCHEDULE E-1.3</v>
      </c>
      <c r="N59" s="117" t="str">
        <f>'[28]Link Out'!$G$33</f>
        <v>Taxes\[Income Tax Exhibit.xlsx]E-1.3 Federal Inc Tax Forecast</v>
      </c>
    </row>
    <row r="60" spans="1:14" x14ac:dyDescent="0.25">
      <c r="A60" s="53">
        <v>45</v>
      </c>
      <c r="C60" s="213" t="s">
        <v>103</v>
      </c>
      <c r="D60" s="33"/>
      <c r="E60" s="53"/>
      <c r="F60" s="33"/>
      <c r="G60" s="142">
        <f>'[1]Link Out Rev Req'!$E64</f>
        <v>-84792</v>
      </c>
      <c r="H60" s="116"/>
      <c r="I60" s="140">
        <f>'[28]Link Out'!$K$14</f>
        <v>8324</v>
      </c>
      <c r="J60" s="140"/>
      <c r="K60" s="140"/>
      <c r="M60" s="117" t="str">
        <f>'[28]Link Out'!$E$33</f>
        <v>SCHEDULE E-1.3</v>
      </c>
      <c r="N60" s="117" t="str">
        <f>'[28]Link Out'!$G$33</f>
        <v>Taxes\[Income Tax Exhibit.xlsx]E-1.3 Federal Inc Tax Forecast</v>
      </c>
    </row>
    <row r="61" spans="1:14" x14ac:dyDescent="0.25">
      <c r="A61" s="53">
        <v>46</v>
      </c>
      <c r="C61" s="213" t="s">
        <v>67</v>
      </c>
      <c r="D61" s="33"/>
      <c r="E61" s="53"/>
      <c r="F61" s="33"/>
      <c r="G61" s="142">
        <f>'[1]Link Out Rev Req'!$E65</f>
        <v>6484589</v>
      </c>
      <c r="H61" s="116"/>
      <c r="I61" s="147">
        <f>'[29]Link Out'!$I$3+'[30]Link Out'!$I$2</f>
        <v>-283866.17536369408</v>
      </c>
      <c r="J61" s="147"/>
      <c r="K61" s="147">
        <f>'[3]Link Out'!$B$7</f>
        <v>25767.226537970044</v>
      </c>
      <c r="M61" s="117" t="str">
        <f>'[29]Link Out'!$A$21</f>
        <v>W/P - 5-1</v>
      </c>
      <c r="N61" s="117" t="str">
        <f>'[29]Link Out'!$A$22</f>
        <v>O&amp;M\[General Tax Exhibit.xlsx]Exhibit - General Tax</v>
      </c>
    </row>
    <row r="62" spans="1:14" x14ac:dyDescent="0.25">
      <c r="A62" s="53">
        <v>47</v>
      </c>
      <c r="C62" s="214" t="s">
        <v>89</v>
      </c>
      <c r="G62" s="150">
        <f>SUM(G50:G61)</f>
        <v>30727620</v>
      </c>
      <c r="H62" s="116"/>
      <c r="I62" s="150">
        <f>SUM(I50:I61)</f>
        <v>-1687185.5415842424</v>
      </c>
      <c r="J62" s="147"/>
      <c r="K62" s="150">
        <f>SUM(K50:K61)</f>
        <v>5247734.1905748378</v>
      </c>
    </row>
    <row r="63" spans="1:14" x14ac:dyDescent="0.25">
      <c r="A63" s="53">
        <v>48</v>
      </c>
      <c r="C63" s="217"/>
      <c r="G63" s="116"/>
      <c r="H63" s="116"/>
      <c r="I63" s="144"/>
      <c r="J63" s="147"/>
      <c r="K63" s="144"/>
    </row>
    <row r="64" spans="1:14" x14ac:dyDescent="0.25">
      <c r="A64" s="53">
        <v>49</v>
      </c>
      <c r="C64" s="214" t="s">
        <v>90</v>
      </c>
      <c r="G64" s="116">
        <f>G47+G62</f>
        <v>63920466</v>
      </c>
      <c r="H64" s="116"/>
      <c r="I64" s="116">
        <f>I47+I62</f>
        <v>-603250.35854437621</v>
      </c>
      <c r="J64" s="156"/>
      <c r="K64" s="116">
        <f>K47+K62</f>
        <v>5353667.31160264</v>
      </c>
    </row>
    <row r="65" spans="1:18" x14ac:dyDescent="0.25">
      <c r="A65" s="53">
        <v>50</v>
      </c>
      <c r="C65" s="217"/>
      <c r="G65" s="116"/>
      <c r="H65" s="116"/>
      <c r="I65" s="157"/>
      <c r="J65" s="158"/>
      <c r="K65" s="157"/>
    </row>
    <row r="66" spans="1:18" x14ac:dyDescent="0.25">
      <c r="A66" s="53">
        <v>51</v>
      </c>
      <c r="C66" s="206" t="s">
        <v>74</v>
      </c>
      <c r="G66" s="116">
        <f>G20-G64</f>
        <v>26588753</v>
      </c>
      <c r="H66" s="116"/>
      <c r="I66" s="116">
        <f>I20-I64</f>
        <v>-1550698.6414556238</v>
      </c>
      <c r="J66" s="147"/>
      <c r="K66" s="116">
        <f>K20-K64</f>
        <v>8202123.9473153213</v>
      </c>
    </row>
    <row r="67" spans="1:18" x14ac:dyDescent="0.25">
      <c r="A67" s="159"/>
      <c r="C67" s="217"/>
      <c r="I67" s="107"/>
      <c r="J67" s="160"/>
      <c r="K67" s="107"/>
    </row>
    <row r="68" spans="1:18" x14ac:dyDescent="0.25">
      <c r="A68" s="161" t="s">
        <v>110</v>
      </c>
      <c r="B68" s="162"/>
      <c r="C68" s="218"/>
      <c r="D68" s="162"/>
      <c r="E68" s="162"/>
      <c r="F68" s="114"/>
      <c r="G68" s="122"/>
      <c r="H68" s="122"/>
      <c r="I68" s="122"/>
      <c r="J68" s="114"/>
      <c r="K68" s="163"/>
      <c r="L68" s="160"/>
      <c r="M68" s="164"/>
    </row>
    <row r="69" spans="1:18" x14ac:dyDescent="0.25">
      <c r="A69" s="36"/>
      <c r="B69" s="36"/>
      <c r="C69" s="219"/>
      <c r="D69" s="36"/>
      <c r="E69" s="36"/>
      <c r="F69" s="11" t="s">
        <v>83</v>
      </c>
      <c r="G69" s="123"/>
      <c r="H69" s="11" t="s">
        <v>136</v>
      </c>
      <c r="I69" s="8" t="s">
        <v>86</v>
      </c>
      <c r="J69" s="111"/>
      <c r="K69" s="164" t="s">
        <v>84</v>
      </c>
      <c r="L69" s="165" t="s">
        <v>78</v>
      </c>
      <c r="M69" s="166" t="s">
        <v>121</v>
      </c>
      <c r="N69" s="166" t="s">
        <v>121</v>
      </c>
      <c r="O69" s="166" t="s">
        <v>121</v>
      </c>
      <c r="P69" s="167" t="s">
        <v>121</v>
      </c>
      <c r="R69" s="168" t="s">
        <v>125</v>
      </c>
    </row>
    <row r="70" spans="1:18" x14ac:dyDescent="0.25">
      <c r="A70" s="169" t="s">
        <v>322</v>
      </c>
      <c r="B70" s="169" t="s">
        <v>323</v>
      </c>
      <c r="C70" s="220" t="s">
        <v>78</v>
      </c>
      <c r="D70" s="169" t="s">
        <v>324</v>
      </c>
      <c r="E70" s="169" t="s">
        <v>80</v>
      </c>
      <c r="F70" s="46" t="s">
        <v>325</v>
      </c>
      <c r="G70" s="46" t="s">
        <v>119</v>
      </c>
      <c r="H70" s="36" t="s">
        <v>137</v>
      </c>
      <c r="I70" s="46" t="s">
        <v>7</v>
      </c>
      <c r="J70" s="76"/>
      <c r="K70" s="46" t="s">
        <v>7</v>
      </c>
      <c r="L70" s="170" t="s">
        <v>120</v>
      </c>
      <c r="M70" s="46" t="s">
        <v>122</v>
      </c>
      <c r="N70" s="46" t="s">
        <v>123</v>
      </c>
      <c r="O70" s="46" t="s">
        <v>124</v>
      </c>
      <c r="P70" s="171" t="s">
        <v>138</v>
      </c>
      <c r="R70" s="172" t="s">
        <v>44</v>
      </c>
    </row>
    <row r="71" spans="1:18" x14ac:dyDescent="0.25">
      <c r="A71" s="159" t="str">
        <f>'[1]Link Out BY'!A7</f>
        <v>P02</v>
      </c>
      <c r="B71" s="159" t="str">
        <f>'[1]Link Out BY'!B7</f>
        <v>Water revenues - residential</v>
      </c>
      <c r="C71" s="221">
        <f>'[1]Link Out BY'!C7</f>
        <v>40111000</v>
      </c>
      <c r="D71" s="159" t="str">
        <f>'[1]Link Out BY'!D7</f>
        <v>Res Sales Billed</v>
      </c>
      <c r="E71" s="159" t="str">
        <f>'[1]Link Out BY'!E7</f>
        <v>461.1</v>
      </c>
      <c r="F71" s="202">
        <f>'[1]Link Out BY'!F7</f>
        <v>-48233803</v>
      </c>
      <c r="G71" s="124"/>
      <c r="H71" s="124"/>
      <c r="I71" s="124">
        <f>F71+K71</f>
        <v>-47597938</v>
      </c>
      <c r="J71" s="124"/>
      <c r="K71" s="174">
        <f>'[2]Link Out'!G18+F72</f>
        <v>635865</v>
      </c>
      <c r="L71" s="84"/>
      <c r="M71" s="86"/>
    </row>
    <row r="72" spans="1:18" x14ac:dyDescent="0.25">
      <c r="A72" s="159" t="str">
        <f>'[1]Link Out BY'!A8</f>
        <v>P02</v>
      </c>
      <c r="B72" s="159" t="str">
        <f>'[1]Link Out BY'!B8</f>
        <v>Water revenues - residential</v>
      </c>
      <c r="C72" s="221">
        <f>'[1]Link Out BY'!C8</f>
        <v>40111100</v>
      </c>
      <c r="D72" s="159" t="str">
        <f>'[1]Link Out BY'!D8</f>
        <v>ResSls Billed Surch</v>
      </c>
      <c r="E72" s="159" t="str">
        <f>'[1]Link Out BY'!E8</f>
        <v>461.1</v>
      </c>
      <c r="F72" s="241">
        <f>'[1]Link Out BY'!F8</f>
        <v>155</v>
      </c>
      <c r="G72" s="125"/>
      <c r="H72" s="125"/>
      <c r="I72" s="125">
        <f t="shared" ref="I72:I88" si="1">F72+K72</f>
        <v>0</v>
      </c>
      <c r="J72" s="125"/>
      <c r="K72" s="496">
        <f>-F72</f>
        <v>-155</v>
      </c>
      <c r="L72" s="84"/>
      <c r="M72" s="86"/>
    </row>
    <row r="73" spans="1:18" x14ac:dyDescent="0.25">
      <c r="A73" s="159" t="str">
        <f>'[1]Link Out BY'!A10</f>
        <v>P02</v>
      </c>
      <c r="B73" s="159" t="str">
        <f>'[1]Link Out BY'!B10</f>
        <v>Water revenues - residential</v>
      </c>
      <c r="C73" s="221">
        <f>'[1]Link Out BY'!C10</f>
        <v>40112000</v>
      </c>
      <c r="D73" s="159" t="str">
        <f>'[1]Link Out BY'!D10</f>
        <v>Res Sales Unbilled</v>
      </c>
      <c r="E73" s="159" t="str">
        <f>'[1]Link Out BY'!E10</f>
        <v>461.1</v>
      </c>
      <c r="F73" s="202">
        <f>'[1]Link Out BY'!F10</f>
        <v>-254323</v>
      </c>
      <c r="G73" s="124"/>
      <c r="H73" s="124"/>
      <c r="I73" s="124">
        <f t="shared" si="1"/>
        <v>0</v>
      </c>
      <c r="J73" s="124"/>
      <c r="K73" s="174">
        <f>'[2]Link Out'!G19</f>
        <v>254323</v>
      </c>
      <c r="L73" s="84"/>
      <c r="M73" s="86"/>
    </row>
    <row r="74" spans="1:18" x14ac:dyDescent="0.25">
      <c r="A74" s="159" t="str">
        <f>'[1]Link Out BY'!A12</f>
        <v>P03</v>
      </c>
      <c r="B74" s="159" t="str">
        <f>'[1]Link Out BY'!B12</f>
        <v>Water revenues - commercial</v>
      </c>
      <c r="C74" s="221">
        <f>'[1]Link Out BY'!C12</f>
        <v>40121000</v>
      </c>
      <c r="D74" s="159" t="str">
        <f>'[1]Link Out BY'!D12</f>
        <v>Com Sales Billed</v>
      </c>
      <c r="E74" s="159" t="str">
        <f>'[1]Link Out BY'!E12</f>
        <v>461.2</v>
      </c>
      <c r="F74" s="202">
        <f>'[1]Link Out BY'!F12</f>
        <v>-22074757</v>
      </c>
      <c r="G74" s="124"/>
      <c r="H74" s="124"/>
      <c r="I74" s="124">
        <f t="shared" si="1"/>
        <v>-21168395</v>
      </c>
      <c r="J74" s="124"/>
      <c r="K74" s="174">
        <f>'[2]Link Out'!G20</f>
        <v>906362</v>
      </c>
      <c r="L74" s="84"/>
      <c r="M74" s="86"/>
    </row>
    <row r="75" spans="1:18" x14ac:dyDescent="0.25">
      <c r="A75" s="159" t="str">
        <f>'[1]Link Out BY'!A13</f>
        <v>P03</v>
      </c>
      <c r="B75" s="159" t="str">
        <f>'[1]Link Out BY'!B13</f>
        <v>Water revenues - commercial</v>
      </c>
      <c r="C75" s="221">
        <f>'[1]Link Out BY'!C13</f>
        <v>40122000</v>
      </c>
      <c r="D75" s="159" t="str">
        <f>'[1]Link Out BY'!D13</f>
        <v>Com Sales Unbilled</v>
      </c>
      <c r="E75" s="159" t="str">
        <f>'[1]Link Out BY'!E13</f>
        <v>461.2</v>
      </c>
      <c r="F75" s="202">
        <f>'[1]Link Out BY'!F13</f>
        <v>-288581</v>
      </c>
      <c r="G75" s="124"/>
      <c r="H75" s="124"/>
      <c r="I75" s="124">
        <f t="shared" si="1"/>
        <v>0</v>
      </c>
      <c r="J75" s="124"/>
      <c r="K75" s="174">
        <f>'[2]Link Out'!G21</f>
        <v>288581</v>
      </c>
      <c r="L75" s="92"/>
      <c r="M75" s="86"/>
    </row>
    <row r="76" spans="1:18" x14ac:dyDescent="0.25">
      <c r="A76" s="159" t="str">
        <f>'[1]Link Out BY'!A15</f>
        <v>P04</v>
      </c>
      <c r="B76" s="159" t="str">
        <f>'[1]Link Out BY'!B15</f>
        <v>Water revenues - industrial</v>
      </c>
      <c r="C76" s="221">
        <f>'[1]Link Out BY'!C15</f>
        <v>40131000</v>
      </c>
      <c r="D76" s="159" t="str">
        <f>'[1]Link Out BY'!D15</f>
        <v>Ind Sales Billed</v>
      </c>
      <c r="E76" s="159" t="str">
        <f>'[1]Link Out BY'!E15</f>
        <v>461.3</v>
      </c>
      <c r="F76" s="202">
        <f>'[1]Link Out BY'!F15</f>
        <v>-2536992</v>
      </c>
      <c r="G76" s="124"/>
      <c r="H76" s="124"/>
      <c r="I76" s="124">
        <f t="shared" si="1"/>
        <v>-2540483</v>
      </c>
      <c r="J76" s="124"/>
      <c r="K76" s="174">
        <f>'[2]Link Out'!G22</f>
        <v>-3491</v>
      </c>
      <c r="L76" s="103"/>
      <c r="M76" s="86"/>
    </row>
    <row r="77" spans="1:18" x14ac:dyDescent="0.25">
      <c r="A77" s="159" t="str">
        <f>'[1]Link Out BY'!A16</f>
        <v>P04</v>
      </c>
      <c r="B77" s="159" t="str">
        <f>'[1]Link Out BY'!B16</f>
        <v>Water revenues - industrial</v>
      </c>
      <c r="C77" s="221">
        <f>'[1]Link Out BY'!C16</f>
        <v>40132000</v>
      </c>
      <c r="D77" s="159" t="str">
        <f>'[1]Link Out BY'!D16</f>
        <v>Ind Sales Unbilled</v>
      </c>
      <c r="E77" s="159" t="str">
        <f>'[1]Link Out BY'!E16</f>
        <v>461.3</v>
      </c>
      <c r="F77" s="202">
        <f>'[1]Link Out BY'!F16</f>
        <v>-21350</v>
      </c>
      <c r="G77" s="124"/>
      <c r="H77" s="124"/>
      <c r="I77" s="124">
        <f t="shared" si="1"/>
        <v>0</v>
      </c>
      <c r="J77" s="124"/>
      <c r="K77" s="174">
        <f>'[2]Link Out'!G23</f>
        <v>21350</v>
      </c>
      <c r="L77" s="103"/>
      <c r="M77" s="86"/>
    </row>
    <row r="78" spans="1:18" x14ac:dyDescent="0.25">
      <c r="A78" s="159" t="str">
        <f>'[1]Link Out BY'!A18</f>
        <v>P05</v>
      </c>
      <c r="B78" s="159" t="str">
        <f>'[1]Link Out BY'!B18</f>
        <v>Water revenues - public fire</v>
      </c>
      <c r="C78" s="221">
        <f>'[1]Link Out BY'!C18</f>
        <v>40141000</v>
      </c>
      <c r="D78" s="159" t="str">
        <f>'[1]Link Out BY'!D18</f>
        <v>Publ Fire Billed</v>
      </c>
      <c r="E78" s="159" t="str">
        <f>'[1]Link Out BY'!E18</f>
        <v>462.1</v>
      </c>
      <c r="F78" s="202">
        <f>'[1]Link Out BY'!F18</f>
        <v>-3764401</v>
      </c>
      <c r="G78" s="124"/>
      <c r="H78" s="124"/>
      <c r="I78" s="124">
        <f t="shared" si="1"/>
        <v>-3740506</v>
      </c>
      <c r="J78" s="124"/>
      <c r="K78" s="174">
        <f>'[2]Link Out'!G24</f>
        <v>23895</v>
      </c>
      <c r="L78" s="103"/>
      <c r="M78" s="86"/>
    </row>
    <row r="79" spans="1:18" x14ac:dyDescent="0.25">
      <c r="A79" s="159" t="str">
        <f>'[1]Link Out BY'!A21</f>
        <v>P06</v>
      </c>
      <c r="B79" s="159" t="str">
        <f>'[1]Link Out BY'!B21</f>
        <v>Water revenues - private fire</v>
      </c>
      <c r="C79" s="221">
        <f>'[1]Link Out BY'!C21</f>
        <v>40145000</v>
      </c>
      <c r="D79" s="159" t="str">
        <f>'[1]Link Out BY'!D21</f>
        <v>Priv Fire Billed</v>
      </c>
      <c r="E79" s="159" t="str">
        <f>'[1]Link Out BY'!E21</f>
        <v>462.2</v>
      </c>
      <c r="F79" s="202">
        <f>'[1]Link Out BY'!F21</f>
        <v>-2716050</v>
      </c>
      <c r="G79" s="124"/>
      <c r="H79" s="124"/>
      <c r="I79" s="124">
        <f t="shared" si="1"/>
        <v>-2699847</v>
      </c>
      <c r="J79" s="124"/>
      <c r="K79" s="174">
        <f>'[2]Link Out'!G25</f>
        <v>16203</v>
      </c>
      <c r="L79" s="103"/>
      <c r="M79" s="86"/>
    </row>
    <row r="80" spans="1:18" x14ac:dyDescent="0.25">
      <c r="A80" s="159" t="str">
        <f>'[1]Link Out BY'!A22</f>
        <v>P06</v>
      </c>
      <c r="B80" s="159" t="str">
        <f>'[1]Link Out BY'!B22</f>
        <v>Water revenues - private fire</v>
      </c>
      <c r="C80" s="221">
        <f>'[1]Link Out BY'!C22</f>
        <v>40146000</v>
      </c>
      <c r="D80" s="159" t="str">
        <f>'[1]Link Out BY'!D22</f>
        <v>Priv Fire Unbilled</v>
      </c>
      <c r="E80" s="159" t="str">
        <f>'[1]Link Out BY'!E22</f>
        <v>462.2</v>
      </c>
      <c r="F80" s="202">
        <f>'[1]Link Out BY'!F22</f>
        <v>0</v>
      </c>
      <c r="G80" s="124"/>
      <c r="H80" s="124"/>
      <c r="I80" s="124">
        <f t="shared" si="1"/>
        <v>0</v>
      </c>
      <c r="J80" s="124"/>
      <c r="K80" s="174">
        <f>'[2]Link Out'!G26</f>
        <v>0</v>
      </c>
      <c r="L80" s="103"/>
      <c r="M80" s="86"/>
    </row>
    <row r="81" spans="1:13" x14ac:dyDescent="0.25">
      <c r="A81" s="159" t="str">
        <f>'[1]Link Out BY'!A24</f>
        <v>P07</v>
      </c>
      <c r="B81" s="159" t="str">
        <f>'[1]Link Out BY'!B24</f>
        <v>Water revenues - public authority</v>
      </c>
      <c r="C81" s="221">
        <f>'[1]Link Out BY'!C24</f>
        <v>40151000</v>
      </c>
      <c r="D81" s="159" t="str">
        <f>'[1]Link Out BY'!D24</f>
        <v>Publ Auth Billed</v>
      </c>
      <c r="E81" s="159" t="str">
        <f>'[1]Link Out BY'!E24</f>
        <v>461.4</v>
      </c>
      <c r="F81" s="202">
        <f>'[1]Link Out BY'!F24</f>
        <v>-6169507</v>
      </c>
      <c r="G81" s="124"/>
      <c r="H81" s="124"/>
      <c r="I81" s="124">
        <f t="shared" si="1"/>
        <v>-5904766</v>
      </c>
      <c r="J81" s="124"/>
      <c r="K81" s="174">
        <f>'[2]Link Out'!G27</f>
        <v>264741</v>
      </c>
      <c r="L81" s="103"/>
      <c r="M81" s="86"/>
    </row>
    <row r="82" spans="1:13" x14ac:dyDescent="0.25">
      <c r="A82" s="159" t="str">
        <f>'[1]Link Out BY'!A25</f>
        <v>P07</v>
      </c>
      <c r="B82" s="159" t="str">
        <f>'[1]Link Out BY'!B25</f>
        <v>Water revenues - public authority</v>
      </c>
      <c r="C82" s="221">
        <f>'[1]Link Out BY'!C25</f>
        <v>40152000</v>
      </c>
      <c r="D82" s="159" t="str">
        <f>'[1]Link Out BY'!D25</f>
        <v>Publ Auth Unbilled</v>
      </c>
      <c r="E82" s="159" t="str">
        <f>'[1]Link Out BY'!E25</f>
        <v>461.4</v>
      </c>
      <c r="F82" s="202">
        <f>'[1]Link Out BY'!F25</f>
        <v>-109419</v>
      </c>
      <c r="G82" s="124"/>
      <c r="H82" s="124"/>
      <c r="I82" s="124">
        <f t="shared" si="1"/>
        <v>0</v>
      </c>
      <c r="J82" s="124"/>
      <c r="K82" s="174">
        <f>'[2]Link Out'!G28</f>
        <v>109419</v>
      </c>
      <c r="L82" s="103"/>
      <c r="M82" s="86"/>
    </row>
    <row r="83" spans="1:13" x14ac:dyDescent="0.25">
      <c r="A83" s="159" t="str">
        <f>'[1]Link Out BY'!A27</f>
        <v>P08</v>
      </c>
      <c r="B83" s="159" t="str">
        <f>'[1]Link Out BY'!B27</f>
        <v>Water revenues - sales for resale</v>
      </c>
      <c r="C83" s="221">
        <f>'[1]Link Out BY'!C27</f>
        <v>40161000</v>
      </c>
      <c r="D83" s="159" t="str">
        <f>'[1]Link Out BY'!D27</f>
        <v>Sls/Rsle Billed</v>
      </c>
      <c r="E83" s="159" t="str">
        <f>'[1]Link Out BY'!E27</f>
        <v>466.</v>
      </c>
      <c r="F83" s="202">
        <f>'[1]Link Out BY'!F27</f>
        <v>-1872719</v>
      </c>
      <c r="G83" s="124"/>
      <c r="H83" s="124"/>
      <c r="I83" s="124">
        <f t="shared" si="1"/>
        <v>-1761277</v>
      </c>
      <c r="J83" s="124"/>
      <c r="K83" s="174">
        <f>'[2]Link Out'!G29</f>
        <v>111442</v>
      </c>
      <c r="L83" s="103"/>
      <c r="M83" s="86"/>
    </row>
    <row r="84" spans="1:13" x14ac:dyDescent="0.25">
      <c r="A84" s="159" t="str">
        <f>'[1]Link Out BY'!A28</f>
        <v>P08</v>
      </c>
      <c r="B84" s="159" t="str">
        <f>'[1]Link Out BY'!B28</f>
        <v>Water revenues - sales for resale</v>
      </c>
      <c r="C84" s="221">
        <f>'[1]Link Out BY'!C28</f>
        <v>40161050</v>
      </c>
      <c r="D84" s="159" t="str">
        <f>'[1]Link Out BY'!D28</f>
        <v>Sls/Rsle Billed I/C</v>
      </c>
      <c r="E84" s="159" t="str">
        <f>'[1]Link Out BY'!E28</f>
        <v>467.</v>
      </c>
      <c r="F84" s="202">
        <f>'[1]Link Out BY'!F28</f>
        <v>-13465</v>
      </c>
      <c r="G84" s="124"/>
      <c r="H84" s="124"/>
      <c r="I84" s="124">
        <f t="shared" si="1"/>
        <v>-13465</v>
      </c>
      <c r="J84" s="124"/>
      <c r="K84" s="174">
        <f>'[2]Link Out'!G30</f>
        <v>0</v>
      </c>
      <c r="L84" s="103"/>
      <c r="M84" s="86"/>
    </row>
    <row r="85" spans="1:13" x14ac:dyDescent="0.25">
      <c r="A85" s="159" t="str">
        <f>'[1]Link Out BY'!A29</f>
        <v>P08</v>
      </c>
      <c r="B85" s="159" t="str">
        <f>'[1]Link Out BY'!B29</f>
        <v>Water revenues - sales for resale</v>
      </c>
      <c r="C85" s="221">
        <f>'[1]Link Out BY'!C29</f>
        <v>40162000</v>
      </c>
      <c r="D85" s="159" t="str">
        <f>'[1]Link Out BY'!D29</f>
        <v>SalesforRsle Unbilld</v>
      </c>
      <c r="E85" s="159" t="str">
        <f>'[1]Link Out BY'!E29</f>
        <v>466.</v>
      </c>
      <c r="F85" s="202">
        <f>'[1]Link Out BY'!F29</f>
        <v>-42842</v>
      </c>
      <c r="G85" s="124"/>
      <c r="H85" s="124"/>
      <c r="I85" s="124">
        <f t="shared" si="1"/>
        <v>0</v>
      </c>
      <c r="J85" s="124"/>
      <c r="K85" s="174">
        <f>'[2]Link Out'!G31</f>
        <v>42842</v>
      </c>
      <c r="L85" s="103"/>
      <c r="M85" s="86"/>
    </row>
    <row r="86" spans="1:13" x14ac:dyDescent="0.25">
      <c r="A86" s="159" t="str">
        <f>'[1]Link Out BY'!A31</f>
        <v>P09</v>
      </c>
      <c r="B86" s="159" t="str">
        <f>'[1]Link Out BY'!B31</f>
        <v>Water revenues - other</v>
      </c>
      <c r="C86" s="221">
        <f>'[1]Link Out BY'!C31</f>
        <v>40171000</v>
      </c>
      <c r="D86" s="159" t="str">
        <f>'[1]Link Out BY'!D31</f>
        <v>Misc Sales Billed</v>
      </c>
      <c r="E86" s="159" t="str">
        <f>'[1]Link Out BY'!E31</f>
        <v>474.</v>
      </c>
      <c r="F86" s="202">
        <f>'[1]Link Out BY'!F31</f>
        <v>-122299</v>
      </c>
      <c r="G86" s="124"/>
      <c r="H86" s="124"/>
      <c r="I86" s="124">
        <f t="shared" si="1"/>
        <v>-84544</v>
      </c>
      <c r="J86" s="124"/>
      <c r="K86" s="174">
        <f>'[2]Link Out'!G32</f>
        <v>37755</v>
      </c>
      <c r="L86" s="103"/>
      <c r="M86" s="86"/>
    </row>
    <row r="87" spans="1:13" x14ac:dyDescent="0.25">
      <c r="A87" s="159" t="str">
        <f>'[1]Link Out BY'!A32</f>
        <v>P09</v>
      </c>
      <c r="B87" s="159" t="str">
        <f>'[1]Link Out BY'!B32</f>
        <v>Water revenues - other</v>
      </c>
      <c r="C87" s="221">
        <f>'[1]Link Out BY'!C32</f>
        <v>40172000</v>
      </c>
      <c r="D87" s="159" t="str">
        <f>'[1]Link Out BY'!D32</f>
        <v>Misc Sales Unbilled</v>
      </c>
      <c r="E87" s="159" t="str">
        <f>'[1]Link Out BY'!E32</f>
        <v>474.</v>
      </c>
      <c r="F87" s="202">
        <f>'[1]Link Out BY'!F32</f>
        <v>-3078</v>
      </c>
      <c r="G87" s="124"/>
      <c r="H87" s="124"/>
      <c r="I87" s="124">
        <f t="shared" si="1"/>
        <v>0</v>
      </c>
      <c r="J87" s="124"/>
      <c r="K87" s="174">
        <f>'[2]Link Out'!G33</f>
        <v>3078</v>
      </c>
      <c r="L87" s="103"/>
      <c r="M87" s="86"/>
    </row>
    <row r="88" spans="1:13" x14ac:dyDescent="0.25">
      <c r="A88" s="159" t="str">
        <f>'[1]Link Out BY'!A33</f>
        <v>P09</v>
      </c>
      <c r="B88" s="159" t="str">
        <f>'[1]Link Out BY'!B33</f>
        <v>Water revenues - other</v>
      </c>
      <c r="C88" s="221">
        <f>'[1]Link Out BY'!C33</f>
        <v>40189900</v>
      </c>
      <c r="D88" s="159" t="str">
        <f>'[1]Link Out BY'!D33</f>
        <v>Other Water Revenue</v>
      </c>
      <c r="E88" s="159" t="str">
        <f>'[1]Link Out BY'!E33</f>
        <v>474.</v>
      </c>
      <c r="F88" s="202">
        <f>'[1]Link Out BY'!F33</f>
        <v>-100</v>
      </c>
      <c r="G88" s="124"/>
      <c r="H88" s="124"/>
      <c r="I88" s="124">
        <f t="shared" si="1"/>
        <v>-100</v>
      </c>
      <c r="J88" s="124"/>
      <c r="K88" s="174">
        <f>'[2]Link Out'!G34</f>
        <v>0</v>
      </c>
      <c r="L88" s="103"/>
      <c r="M88" s="86"/>
    </row>
    <row r="89" spans="1:13" x14ac:dyDescent="0.25">
      <c r="A89" s="76" t="s">
        <v>293</v>
      </c>
      <c r="B89" s="159"/>
      <c r="C89" s="221"/>
      <c r="D89" s="159"/>
      <c r="E89" s="159"/>
      <c r="F89" s="230">
        <f>SUM(F71:F88)</f>
        <v>-88223531</v>
      </c>
      <c r="G89" s="124"/>
      <c r="H89" s="124"/>
      <c r="I89" s="230">
        <f>SUM(I71:I88)</f>
        <v>-85511321</v>
      </c>
      <c r="J89" s="124"/>
      <c r="K89" s="230">
        <f>SUM(K71:K88)</f>
        <v>2712210</v>
      </c>
      <c r="L89" s="103"/>
      <c r="M89" s="86"/>
    </row>
    <row r="90" spans="1:13" x14ac:dyDescent="0.25">
      <c r="A90" s="159" t="str">
        <f>'[1]Link Out BY'!A35</f>
        <v>P10</v>
      </c>
      <c r="B90" s="159" t="str">
        <f>'[1]Link Out BY'!B35</f>
        <v>Sewer revenues</v>
      </c>
      <c r="C90" s="221">
        <f>'[1]Link Out BY'!C35</f>
        <v>40211000</v>
      </c>
      <c r="D90" s="159" t="str">
        <f>'[1]Link Out BY'!D35</f>
        <v>Dom WW Svc Billed</v>
      </c>
      <c r="E90" s="159" t="str">
        <f>'[1]Link Out BY'!E35</f>
        <v>522.1</v>
      </c>
      <c r="F90" s="202">
        <f>'[1]Link Out BY'!F35</f>
        <v>0</v>
      </c>
      <c r="G90" s="124"/>
      <c r="H90" s="124"/>
      <c r="I90" s="124"/>
      <c r="J90" s="124"/>
      <c r="K90" s="175"/>
      <c r="L90" s="103"/>
      <c r="M90" s="86"/>
    </row>
    <row r="91" spans="1:13" x14ac:dyDescent="0.25">
      <c r="A91" s="159" t="str">
        <f>'[1]Link Out BY'!A36</f>
        <v>P10</v>
      </c>
      <c r="B91" s="159" t="str">
        <f>'[1]Link Out BY'!B36</f>
        <v>Sewer revenues</v>
      </c>
      <c r="C91" s="221">
        <f>'[1]Link Out BY'!C36</f>
        <v>40212000</v>
      </c>
      <c r="D91" s="159" t="str">
        <f>'[1]Link Out BY'!D36</f>
        <v>Dom WW Svc Unbilled</v>
      </c>
      <c r="E91" s="159" t="str">
        <f>'[1]Link Out BY'!E36</f>
        <v>522.1</v>
      </c>
      <c r="F91" s="202">
        <f>'[1]Link Out BY'!F36</f>
        <v>0</v>
      </c>
      <c r="G91" s="124"/>
      <c r="H91" s="124"/>
      <c r="I91" s="124"/>
      <c r="J91" s="124"/>
      <c r="K91" s="175"/>
      <c r="L91" s="103"/>
      <c r="M91" s="86"/>
    </row>
    <row r="92" spans="1:13" x14ac:dyDescent="0.25">
      <c r="A92" s="159" t="str">
        <f>'[1]Link Out BY'!A37</f>
        <v>P10</v>
      </c>
      <c r="B92" s="159" t="str">
        <f>'[1]Link Out BY'!B37</f>
        <v>Sewer revenues</v>
      </c>
      <c r="C92" s="221">
        <f>'[1]Link Out BY'!C37</f>
        <v>40221000</v>
      </c>
      <c r="D92" s="159" t="str">
        <f>'[1]Link Out BY'!D37</f>
        <v>Com WW Svc Billed</v>
      </c>
      <c r="E92" s="159" t="str">
        <f>'[1]Link Out BY'!E37</f>
        <v>522.2</v>
      </c>
      <c r="F92" s="202">
        <f>'[1]Link Out BY'!F37</f>
        <v>0</v>
      </c>
      <c r="G92" s="124"/>
      <c r="H92" s="124"/>
      <c r="I92" s="124"/>
      <c r="J92" s="124"/>
      <c r="K92" s="175"/>
      <c r="L92" s="103"/>
      <c r="M92" s="86"/>
    </row>
    <row r="93" spans="1:13" x14ac:dyDescent="0.25">
      <c r="A93" s="159" t="str">
        <f>'[1]Link Out BY'!A38</f>
        <v>P10</v>
      </c>
      <c r="B93" s="159" t="str">
        <f>'[1]Link Out BY'!B38</f>
        <v>Sewer revenues</v>
      </c>
      <c r="C93" s="221">
        <f>'[1]Link Out BY'!C38</f>
        <v>40222000</v>
      </c>
      <c r="D93" s="159" t="str">
        <f>'[1]Link Out BY'!D38</f>
        <v>Com WW Svc Unbilled</v>
      </c>
      <c r="E93" s="159" t="str">
        <f>'[1]Link Out BY'!E38</f>
        <v>522.2</v>
      </c>
      <c r="F93" s="202">
        <f>'[1]Link Out BY'!F38</f>
        <v>0</v>
      </c>
      <c r="G93" s="124"/>
      <c r="H93" s="124"/>
      <c r="I93" s="124"/>
      <c r="J93" s="124"/>
      <c r="K93" s="175"/>
      <c r="L93" s="103"/>
      <c r="M93" s="86"/>
    </row>
    <row r="94" spans="1:13" x14ac:dyDescent="0.25">
      <c r="A94" s="159" t="str">
        <f>'[1]Link Out BY'!A39</f>
        <v>P10</v>
      </c>
      <c r="B94" s="159" t="str">
        <f>'[1]Link Out BY'!B39</f>
        <v>Sewer revenues</v>
      </c>
      <c r="C94" s="221">
        <f>'[1]Link Out BY'!C39</f>
        <v>40231000</v>
      </c>
      <c r="D94" s="159" t="str">
        <f>'[1]Link Out BY'!D39</f>
        <v>Ind WW Svc Billed</v>
      </c>
      <c r="E94" s="159" t="str">
        <f>'[1]Link Out BY'!E39</f>
        <v>522.3</v>
      </c>
      <c r="F94" s="202">
        <f>'[1]Link Out BY'!F39</f>
        <v>0</v>
      </c>
      <c r="G94" s="124"/>
      <c r="H94" s="124"/>
      <c r="I94" s="124"/>
      <c r="J94" s="124"/>
      <c r="K94" s="175"/>
      <c r="L94" s="103"/>
      <c r="M94" s="86"/>
    </row>
    <row r="95" spans="1:13" x14ac:dyDescent="0.25">
      <c r="A95" s="159" t="str">
        <f>'[1]Link Out BY'!A40</f>
        <v>P10</v>
      </c>
      <c r="B95" s="159" t="str">
        <f>'[1]Link Out BY'!B40</f>
        <v>Sewer revenues</v>
      </c>
      <c r="C95" s="221">
        <f>'[1]Link Out BY'!C40</f>
        <v>40232000</v>
      </c>
      <c r="D95" s="159" t="str">
        <f>'[1]Link Out BY'!D40</f>
        <v>Ind WW Svc Unbilled</v>
      </c>
      <c r="E95" s="159" t="str">
        <f>'[1]Link Out BY'!E40</f>
        <v>522.3</v>
      </c>
      <c r="F95" s="202">
        <f>'[1]Link Out BY'!F40</f>
        <v>0</v>
      </c>
      <c r="G95" s="124"/>
      <c r="H95" s="124"/>
      <c r="I95" s="124"/>
      <c r="J95" s="124"/>
      <c r="K95" s="175"/>
      <c r="L95" s="103"/>
      <c r="M95" s="86"/>
    </row>
    <row r="96" spans="1:13" x14ac:dyDescent="0.25">
      <c r="A96" s="159" t="str">
        <f>'[1]Link Out BY'!A41</f>
        <v>P10</v>
      </c>
      <c r="B96" s="159" t="str">
        <f>'[1]Link Out BY'!B41</f>
        <v>Sewer revenues</v>
      </c>
      <c r="C96" s="221">
        <f>'[1]Link Out BY'!C41</f>
        <v>40251000</v>
      </c>
      <c r="D96" s="159" t="str">
        <f>'[1]Link Out BY'!D41</f>
        <v>PubAuth WW Billed</v>
      </c>
      <c r="E96" s="159" t="str">
        <f>'[1]Link Out BY'!E41</f>
        <v>522.4</v>
      </c>
      <c r="F96" s="202">
        <f>'[1]Link Out BY'!F41</f>
        <v>0</v>
      </c>
      <c r="G96" s="124"/>
      <c r="H96" s="124"/>
      <c r="I96" s="124"/>
      <c r="J96" s="124"/>
      <c r="K96" s="175"/>
      <c r="L96" s="103"/>
      <c r="M96" s="86"/>
    </row>
    <row r="97" spans="1:13" x14ac:dyDescent="0.25">
      <c r="A97" s="159" t="str">
        <f>'[1]Link Out BY'!A42</f>
        <v>P10</v>
      </c>
      <c r="B97" s="159" t="str">
        <f>'[1]Link Out BY'!B42</f>
        <v>Sewer revenues</v>
      </c>
      <c r="C97" s="221">
        <f>'[1]Link Out BY'!C42</f>
        <v>40252000</v>
      </c>
      <c r="D97" s="159" t="str">
        <f>'[1]Link Out BY'!D42</f>
        <v>PubAuth WW Unbilled</v>
      </c>
      <c r="E97" s="159" t="str">
        <f>'[1]Link Out BY'!E42</f>
        <v>522.4</v>
      </c>
      <c r="F97" s="202">
        <f>'[1]Link Out BY'!F42</f>
        <v>0</v>
      </c>
      <c r="G97" s="124"/>
      <c r="H97" s="124"/>
      <c r="I97" s="124"/>
      <c r="J97" s="124"/>
      <c r="K97" s="175"/>
      <c r="L97" s="103"/>
      <c r="M97" s="86"/>
    </row>
    <row r="98" spans="1:13" x14ac:dyDescent="0.25">
      <c r="A98" s="76" t="str">
        <f>'[1]Link Out BY'!A43</f>
        <v>P10 Total</v>
      </c>
      <c r="B98" s="159">
        <f>'[1]Link Out BY'!B43</f>
        <v>0</v>
      </c>
      <c r="C98" s="221">
        <f>'[1]Link Out BY'!C43</f>
        <v>0</v>
      </c>
      <c r="D98" s="159">
        <f>'[1]Link Out BY'!D43</f>
        <v>0</v>
      </c>
      <c r="E98" s="159">
        <f>'[1]Link Out BY'!E43</f>
        <v>0</v>
      </c>
      <c r="F98" s="230">
        <f>'[1]Link Out BY'!F43</f>
        <v>0</v>
      </c>
      <c r="G98" s="124"/>
      <c r="H98" s="124"/>
      <c r="I98" s="124"/>
      <c r="J98" s="124"/>
      <c r="K98" s="175"/>
      <c r="L98" s="103"/>
      <c r="M98" s="86"/>
    </row>
    <row r="99" spans="1:13" x14ac:dyDescent="0.25">
      <c r="A99" s="159" t="str">
        <f>'[1]Link Out BY'!A44</f>
        <v>P11</v>
      </c>
      <c r="B99" s="159" t="str">
        <f>'[1]Link Out BY'!B44</f>
        <v>Other revenues</v>
      </c>
      <c r="C99" s="221">
        <f>'[1]Link Out BY'!C44</f>
        <v>40310100</v>
      </c>
      <c r="D99" s="159" t="str">
        <f>'[1]Link Out BY'!D44</f>
        <v>OthRev-Late Pymt Fee</v>
      </c>
      <c r="E99" s="159" t="str">
        <f>'[1]Link Out BY'!E44</f>
        <v>470.</v>
      </c>
      <c r="F99" s="202">
        <f>'[1]Link Out BY'!F44</f>
        <v>-952621</v>
      </c>
      <c r="G99" s="124"/>
      <c r="H99" s="124"/>
      <c r="I99" s="124">
        <f t="shared" ref="I99:I109" si="2">F99+K99</f>
        <v>-852640</v>
      </c>
      <c r="J99" s="124"/>
      <c r="K99" s="175">
        <f>'[2]Link Out'!G50</f>
        <v>99981</v>
      </c>
      <c r="L99" s="103"/>
      <c r="M99" s="86"/>
    </row>
    <row r="100" spans="1:13" x14ac:dyDescent="0.25">
      <c r="A100" s="159" t="str">
        <f>'[1]Link Out BY'!A45</f>
        <v>P11</v>
      </c>
      <c r="B100" s="159" t="str">
        <f>'[1]Link Out BY'!B45</f>
        <v>Other revenues</v>
      </c>
      <c r="C100" s="221">
        <f>'[1]Link Out BY'!C45</f>
        <v>40310200</v>
      </c>
      <c r="D100" s="159" t="str">
        <f>'[1]Link Out BY'!D45</f>
        <v>OthRev-Rent</v>
      </c>
      <c r="E100" s="159" t="str">
        <f>'[1]Link Out BY'!E45</f>
        <v>472.</v>
      </c>
      <c r="F100" s="202">
        <f>'[1]Link Out BY'!F45</f>
        <v>-75358</v>
      </c>
      <c r="G100" s="124"/>
      <c r="H100" s="124"/>
      <c r="I100" s="124">
        <f t="shared" si="2"/>
        <v>-69684</v>
      </c>
      <c r="J100" s="124"/>
      <c r="K100" s="175">
        <f>'[2]Link Out'!G51</f>
        <v>5674</v>
      </c>
      <c r="L100" s="103"/>
      <c r="M100" s="86"/>
    </row>
    <row r="101" spans="1:13" x14ac:dyDescent="0.25">
      <c r="A101" s="159" t="str">
        <f>'[1]Link Out BY'!A46</f>
        <v>P11</v>
      </c>
      <c r="B101" s="159" t="str">
        <f>'[1]Link Out BY'!B46</f>
        <v>Other revenues</v>
      </c>
      <c r="C101" s="221">
        <f>'[1]Link Out BY'!C46</f>
        <v>40310250</v>
      </c>
      <c r="D101" s="159" t="str">
        <f>'[1]Link Out BY'!D46</f>
        <v>OthRev-Rent I/C</v>
      </c>
      <c r="E101" s="159" t="str">
        <f>'[1]Link Out BY'!E46</f>
        <v>473.</v>
      </c>
      <c r="F101" s="202">
        <f>'[1]Link Out BY'!F46</f>
        <v>-50904</v>
      </c>
      <c r="G101" s="124"/>
      <c r="H101" s="124"/>
      <c r="I101" s="124">
        <f t="shared" si="2"/>
        <v>-65400</v>
      </c>
      <c r="J101" s="124"/>
      <c r="K101" s="175">
        <f>'[2]Link Out'!G52</f>
        <v>-14496</v>
      </c>
      <c r="L101" s="103"/>
      <c r="M101" s="86"/>
    </row>
    <row r="102" spans="1:13" x14ac:dyDescent="0.25">
      <c r="A102" s="159" t="str">
        <f>'[1]Link Out BY'!A47</f>
        <v>P11</v>
      </c>
      <c r="B102" s="159" t="str">
        <f>'[1]Link Out BY'!B47</f>
        <v>Other revenues</v>
      </c>
      <c r="C102" s="221">
        <f>'[1]Link Out BY'!C47</f>
        <v>40310300</v>
      </c>
      <c r="D102" s="159" t="str">
        <f>'[1]Link Out BY'!D47</f>
        <v>OthRev-CFO</v>
      </c>
      <c r="E102" s="159" t="str">
        <f>'[1]Link Out BY'!E47</f>
        <v>471.</v>
      </c>
      <c r="F102" s="202">
        <f>'[1]Link Out BY'!F47</f>
        <v>0</v>
      </c>
      <c r="G102" s="124"/>
      <c r="H102" s="124"/>
      <c r="I102" s="124">
        <f t="shared" si="2"/>
        <v>0</v>
      </c>
      <c r="J102" s="124"/>
      <c r="K102" s="175">
        <f>'[2]Link Out'!G53</f>
        <v>0</v>
      </c>
      <c r="L102" s="103"/>
      <c r="M102" s="86"/>
    </row>
    <row r="103" spans="1:13" x14ac:dyDescent="0.25">
      <c r="A103" s="159" t="str">
        <f>'[1]Link Out BY'!A48</f>
        <v>P11</v>
      </c>
      <c r="B103" s="159" t="str">
        <f>'[1]Link Out BY'!B48</f>
        <v>Other revenues</v>
      </c>
      <c r="C103" s="221">
        <f>'[1]Link Out BY'!C48</f>
        <v>40310400</v>
      </c>
      <c r="D103" s="159" t="str">
        <f>'[1]Link Out BY'!D48</f>
        <v>OthRev-NSF Ck Chrg</v>
      </c>
      <c r="E103" s="159" t="str">
        <f>'[1]Link Out BY'!E48</f>
        <v>471.</v>
      </c>
      <c r="F103" s="202">
        <f>'[1]Link Out BY'!F48</f>
        <v>-30740</v>
      </c>
      <c r="G103" s="124"/>
      <c r="H103" s="124"/>
      <c r="I103" s="124">
        <f t="shared" si="2"/>
        <v>-32142</v>
      </c>
      <c r="J103" s="124"/>
      <c r="K103" s="175">
        <f>'[2]Link Out'!G54</f>
        <v>-1402</v>
      </c>
      <c r="L103" s="103"/>
      <c r="M103" s="86"/>
    </row>
    <row r="104" spans="1:13" x14ac:dyDescent="0.25">
      <c r="A104" s="159" t="str">
        <f>'[1]Link Out BY'!A49</f>
        <v>P11</v>
      </c>
      <c r="B104" s="159" t="str">
        <f>'[1]Link Out BY'!B49</f>
        <v>Other revenues</v>
      </c>
      <c r="C104" s="221">
        <f>'[1]Link Out BY'!C49</f>
        <v>40310500</v>
      </c>
      <c r="D104" s="159" t="str">
        <f>'[1]Link Out BY'!D49</f>
        <v>OthRev-Appl/InitFee</v>
      </c>
      <c r="E104" s="159" t="str">
        <f>'[1]Link Out BY'!E49</f>
        <v>471.</v>
      </c>
      <c r="F104" s="202">
        <f>'[1]Link Out BY'!F49</f>
        <v>-754380</v>
      </c>
      <c r="G104" s="124"/>
      <c r="H104" s="124"/>
      <c r="I104" s="124">
        <f t="shared" si="2"/>
        <v>-743543</v>
      </c>
      <c r="J104" s="124"/>
      <c r="K104" s="175">
        <f>'[2]Link Out'!G55</f>
        <v>10837</v>
      </c>
      <c r="L104" s="103"/>
      <c r="M104" s="86"/>
    </row>
    <row r="105" spans="1:13" x14ac:dyDescent="0.25">
      <c r="A105" s="159" t="str">
        <f>'[1]Link Out BY'!A50</f>
        <v>P11</v>
      </c>
      <c r="B105" s="159" t="str">
        <f>'[1]Link Out BY'!B50</f>
        <v>Other revenues</v>
      </c>
      <c r="C105" s="221">
        <f>'[1]Link Out BY'!C50</f>
        <v>40310600</v>
      </c>
      <c r="D105" s="159" t="str">
        <f>'[1]Link Out BY'!D50</f>
        <v>OthRev-Usage Data</v>
      </c>
      <c r="E105" s="159" t="str">
        <f>'[1]Link Out BY'!E50</f>
        <v>471.</v>
      </c>
      <c r="F105" s="202">
        <f>'[1]Link Out BY'!F50</f>
        <v>-51945</v>
      </c>
      <c r="G105" s="124"/>
      <c r="H105" s="124"/>
      <c r="I105" s="124">
        <f t="shared" si="2"/>
        <v>-52634</v>
      </c>
      <c r="J105" s="124"/>
      <c r="K105" s="175">
        <f>'[2]Link Out'!G56</f>
        <v>-689</v>
      </c>
      <c r="L105" s="103"/>
      <c r="M105" s="86"/>
    </row>
    <row r="106" spans="1:13" x14ac:dyDescent="0.25">
      <c r="A106" s="159" t="str">
        <f>'[1]Link Out BY'!A51</f>
        <v>P11</v>
      </c>
      <c r="B106" s="159" t="str">
        <f>'[1]Link Out BY'!B51</f>
        <v>Other revenues</v>
      </c>
      <c r="C106" s="221">
        <f>'[1]Link Out BY'!C51</f>
        <v>40310700</v>
      </c>
      <c r="D106" s="159" t="str">
        <f>'[1]Link Out BY'!D51</f>
        <v>OthRev-Reconnct Fee</v>
      </c>
      <c r="E106" s="159" t="str">
        <f>'[1]Link Out BY'!E51</f>
        <v>471.</v>
      </c>
      <c r="F106" s="202">
        <f>'[1]Link Out BY'!F51</f>
        <v>-331964</v>
      </c>
      <c r="G106" s="124"/>
      <c r="H106" s="124"/>
      <c r="I106" s="124">
        <f t="shared" si="2"/>
        <v>-299605</v>
      </c>
      <c r="J106" s="124"/>
      <c r="K106" s="175">
        <f>'[2]Link Out'!G57</f>
        <v>32359</v>
      </c>
      <c r="L106" s="103"/>
      <c r="M106" s="86"/>
    </row>
    <row r="107" spans="1:13" x14ac:dyDescent="0.25">
      <c r="A107" s="159" t="str">
        <f>'[1]Link Out BY'!A52</f>
        <v>P11</v>
      </c>
      <c r="B107" s="159" t="str">
        <f>'[1]Link Out BY'!B52</f>
        <v>Other revenues</v>
      </c>
      <c r="C107" s="221">
        <f>'[1]Link Out BY'!C52</f>
        <v>40310800</v>
      </c>
      <c r="D107" s="159" t="str">
        <f>'[1]Link Out BY'!D52</f>
        <v>OthRev-Frozen Mtr</v>
      </c>
      <c r="E107" s="159" t="str">
        <f>'[1]Link Out BY'!E52</f>
        <v>471.</v>
      </c>
      <c r="F107" s="202">
        <f>'[1]Link Out BY'!F52</f>
        <v>0</v>
      </c>
      <c r="G107" s="124"/>
      <c r="H107" s="124"/>
      <c r="I107" s="124"/>
      <c r="J107" s="124"/>
      <c r="K107" s="175"/>
      <c r="L107" s="103"/>
      <c r="M107" s="86"/>
    </row>
    <row r="108" spans="1:13" x14ac:dyDescent="0.25">
      <c r="A108" s="159" t="str">
        <f>'[1]Link Out BY'!A53</f>
        <v>P11</v>
      </c>
      <c r="B108" s="159" t="str">
        <f>'[1]Link Out BY'!B53</f>
        <v>Other revenues</v>
      </c>
      <c r="C108" s="221">
        <f>'[1]Link Out BY'!C53</f>
        <v>40319900</v>
      </c>
      <c r="D108" s="159" t="str">
        <f>'[1]Link Out BY'!D53</f>
        <v>OthRev-Misc Svc</v>
      </c>
      <c r="E108" s="159" t="str">
        <f>'[1]Link Out BY'!E53</f>
        <v>471.</v>
      </c>
      <c r="F108" s="202">
        <f>'[1]Link Out BY'!F53</f>
        <v>-37776</v>
      </c>
      <c r="G108" s="124"/>
      <c r="H108" s="124"/>
      <c r="I108" s="124">
        <f t="shared" si="2"/>
        <v>-59000</v>
      </c>
      <c r="J108" s="124"/>
      <c r="K108" s="175">
        <f>'[2]Link Out'!G58</f>
        <v>-21224</v>
      </c>
      <c r="L108" s="103"/>
      <c r="M108" s="86"/>
    </row>
    <row r="109" spans="1:13" x14ac:dyDescent="0.25">
      <c r="A109" s="159" t="str">
        <f>'[1]Link Out BY'!A54</f>
        <v>P11</v>
      </c>
      <c r="B109" s="159" t="str">
        <f>'[1]Link Out BY'!B54</f>
        <v>Other revenues</v>
      </c>
      <c r="C109" s="221">
        <f>'[1]Link Out BY'!C54</f>
        <v>40359900</v>
      </c>
      <c r="D109" s="159" t="str">
        <f>'[1]Link Out BY'!D54</f>
        <v>OthRev WW-Misc Svc</v>
      </c>
      <c r="E109" s="159" t="str">
        <f>'[1]Link Out BY'!E54</f>
        <v>536.</v>
      </c>
      <c r="F109" s="202">
        <f>'[1]Link Out BY'!F54</f>
        <v>0</v>
      </c>
      <c r="G109" s="124"/>
      <c r="H109" s="124"/>
      <c r="I109" s="124">
        <f t="shared" si="2"/>
        <v>0</v>
      </c>
      <c r="J109" s="124"/>
      <c r="K109" s="175">
        <f>'[2]Link Out'!G59</f>
        <v>0</v>
      </c>
      <c r="L109" s="103"/>
      <c r="M109" s="86"/>
    </row>
    <row r="110" spans="1:13" x14ac:dyDescent="0.25">
      <c r="A110" s="76" t="str">
        <f>'[1]Link Out BY'!A55</f>
        <v>P11 Total</v>
      </c>
      <c r="B110" s="159">
        <f>'[1]Link Out BY'!B55</f>
        <v>0</v>
      </c>
      <c r="C110" s="221">
        <f>'[1]Link Out BY'!C55</f>
        <v>0</v>
      </c>
      <c r="D110" s="159">
        <f>'[1]Link Out BY'!D55</f>
        <v>0</v>
      </c>
      <c r="E110" s="159">
        <f>'[1]Link Out BY'!E55</f>
        <v>0</v>
      </c>
      <c r="F110" s="230">
        <f>'[1]Link Out BY'!F55</f>
        <v>-2285688</v>
      </c>
      <c r="G110" s="124"/>
      <c r="H110" s="124"/>
      <c r="I110" s="124"/>
      <c r="J110" s="124"/>
      <c r="K110" s="175"/>
      <c r="L110" s="103"/>
      <c r="M110" s="29"/>
    </row>
    <row r="111" spans="1:13" x14ac:dyDescent="0.25">
      <c r="A111" s="159" t="str">
        <f>'[1]Link Out BY'!A56</f>
        <v>P13</v>
      </c>
      <c r="B111" s="159" t="str">
        <f>'[1]Link Out BY'!B56</f>
        <v>Purchased water</v>
      </c>
      <c r="C111" s="221">
        <f>'[1]Link Out BY'!C56</f>
        <v>51010000</v>
      </c>
      <c r="D111" s="159" t="str">
        <f>'[1]Link Out BY'!D56</f>
        <v>Purchased Water</v>
      </c>
      <c r="E111" s="159" t="str">
        <f>'[1]Link Out BY'!E56</f>
        <v>610.1</v>
      </c>
      <c r="F111" s="202">
        <f>'[1]Link Out BY'!F56</f>
        <v>271476</v>
      </c>
      <c r="G111" s="176"/>
      <c r="H111" s="176"/>
      <c r="I111" s="176">
        <f>(F111+K111)</f>
        <v>230255</v>
      </c>
      <c r="J111" s="125"/>
      <c r="K111" s="176">
        <f>'[6]Link Out'!$I$3</f>
        <v>-41221</v>
      </c>
      <c r="L111" s="103"/>
      <c r="M111" s="31"/>
    </row>
    <row r="112" spans="1:13" x14ac:dyDescent="0.25">
      <c r="A112" s="159" t="str">
        <f>'[1]Link Out BY'!A57</f>
        <v>P13</v>
      </c>
      <c r="B112" s="159" t="str">
        <f>'[1]Link Out BY'!B57</f>
        <v>Purchased water</v>
      </c>
      <c r="C112" s="221">
        <f>'[1]Link Out BY'!C57</f>
        <v>51015000</v>
      </c>
      <c r="D112" s="159" t="str">
        <f>'[1]Link Out BY'!D57</f>
        <v>Purchased Water I/C</v>
      </c>
      <c r="E112" s="159" t="str">
        <f>'[1]Link Out BY'!E57</f>
        <v>610.1</v>
      </c>
      <c r="F112" s="202">
        <f>'[1]Link Out BY'!F57</f>
        <v>0</v>
      </c>
      <c r="G112" s="175"/>
      <c r="H112" s="175"/>
      <c r="I112" s="176">
        <f>(F112+K112)</f>
        <v>0</v>
      </c>
      <c r="J112" s="124"/>
      <c r="K112" s="175">
        <f>-F112</f>
        <v>0</v>
      </c>
      <c r="L112" s="103"/>
      <c r="M112" s="31"/>
    </row>
    <row r="113" spans="1:14" s="2" customFormat="1" x14ac:dyDescent="0.25">
      <c r="A113" s="76" t="str">
        <f>'[1]Link Out BY'!A58</f>
        <v>P13 Total</v>
      </c>
      <c r="B113" s="76">
        <f>'[1]Link Out BY'!B58</f>
        <v>0</v>
      </c>
      <c r="C113" s="214">
        <f>'[1]Link Out BY'!C58</f>
        <v>0</v>
      </c>
      <c r="D113" s="76">
        <f>'[1]Link Out BY'!D58</f>
        <v>0</v>
      </c>
      <c r="E113" s="76">
        <f>'[1]Link Out BY'!E58</f>
        <v>0</v>
      </c>
      <c r="F113" s="230">
        <f>'[1]Link Out BY'!F58</f>
        <v>271476</v>
      </c>
      <c r="G113" s="232"/>
      <c r="H113" s="232"/>
      <c r="I113" s="232"/>
      <c r="J113" s="231"/>
      <c r="K113" s="232"/>
      <c r="L113" s="233"/>
      <c r="M113" s="234"/>
    </row>
    <row r="114" spans="1:14" x14ac:dyDescent="0.25">
      <c r="A114" s="159" t="str">
        <f>'[1]Link Out BY'!A59</f>
        <v>P14</v>
      </c>
      <c r="B114" s="159" t="str">
        <f>'[1]Link Out BY'!B59</f>
        <v>Fuel and power</v>
      </c>
      <c r="C114" s="221">
        <f>'[1]Link Out BY'!C59</f>
        <v>51510000</v>
      </c>
      <c r="D114" s="159" t="str">
        <f>'[1]Link Out BY'!D59</f>
        <v>Purchased Power</v>
      </c>
      <c r="E114" s="159" t="str">
        <f>'[1]Link Out BY'!E59</f>
        <v>615.8</v>
      </c>
      <c r="F114" s="202">
        <f>'[1]Link Out BY'!F59</f>
        <v>1704680</v>
      </c>
      <c r="G114" s="177" t="s">
        <v>139</v>
      </c>
      <c r="H114" s="178">
        <v>1</v>
      </c>
      <c r="I114" s="177">
        <f>SUM(F114:F119)+K114</f>
        <v>4011587</v>
      </c>
      <c r="J114" s="126"/>
      <c r="K114" s="182">
        <f>'[7]Link Out'!$I$3</f>
        <v>122463</v>
      </c>
      <c r="L114" s="103"/>
      <c r="M114" s="31"/>
    </row>
    <row r="115" spans="1:14" x14ac:dyDescent="0.25">
      <c r="A115" s="159" t="str">
        <f>'[1]Link Out BY'!A60</f>
        <v>P14</v>
      </c>
      <c r="B115" s="159" t="str">
        <f>'[1]Link Out BY'!B60</f>
        <v>Fuel and power</v>
      </c>
      <c r="C115" s="221">
        <f>'[1]Link Out BY'!C60</f>
        <v>51510011</v>
      </c>
      <c r="D115" s="159" t="str">
        <f>'[1]Link Out BY'!D60</f>
        <v>Purchased Power SS</v>
      </c>
      <c r="E115" s="159" t="str">
        <f>'[1]Link Out BY'!E60</f>
        <v>615.1</v>
      </c>
      <c r="F115" s="202">
        <f>'[1]Link Out BY'!F60</f>
        <v>107692</v>
      </c>
      <c r="G115" s="179"/>
      <c r="H115" s="180">
        <f>F115/SUM(F$115:F$118)</f>
        <v>4.932998762307074E-2</v>
      </c>
      <c r="I115" s="179">
        <f>I$114*H115</f>
        <v>197891.53705887147</v>
      </c>
      <c r="J115" s="111"/>
      <c r="L115" s="103"/>
      <c r="M115" s="31"/>
    </row>
    <row r="116" spans="1:14" x14ac:dyDescent="0.25">
      <c r="A116" s="159" t="str">
        <f>'[1]Link Out BY'!A61</f>
        <v>P14</v>
      </c>
      <c r="B116" s="159" t="str">
        <f>'[1]Link Out BY'!B61</f>
        <v>Fuel and power</v>
      </c>
      <c r="C116" s="221">
        <f>'[1]Link Out BY'!C61</f>
        <v>51510012</v>
      </c>
      <c r="D116" s="159" t="str">
        <f>'[1]Link Out BY'!D61</f>
        <v>Purchased Power P</v>
      </c>
      <c r="E116" s="159" t="str">
        <f>'[1]Link Out BY'!E61</f>
        <v>615.1</v>
      </c>
      <c r="F116" s="202">
        <f>'[1]Link Out BY'!F61</f>
        <v>342738</v>
      </c>
      <c r="G116" s="179"/>
      <c r="H116" s="180">
        <f t="shared" ref="H116:H118" si="3">F116/SUM(F$115:F$118)</f>
        <v>0.15699644632800969</v>
      </c>
      <c r="I116" s="179">
        <f>I$114*H116</f>
        <v>629804.90313564136</v>
      </c>
      <c r="J116" s="111"/>
      <c r="L116" s="103"/>
      <c r="M116" s="31"/>
    </row>
    <row r="117" spans="1:14" x14ac:dyDescent="0.25">
      <c r="A117" s="159" t="str">
        <f>'[1]Link Out BY'!A62</f>
        <v>P14</v>
      </c>
      <c r="B117" s="159" t="str">
        <f>'[1]Link Out BY'!B62</f>
        <v>Fuel and power</v>
      </c>
      <c r="C117" s="221">
        <f>'[1]Link Out BY'!C62</f>
        <v>51510013</v>
      </c>
      <c r="D117" s="159" t="str">
        <f>'[1]Link Out BY'!D62</f>
        <v>Purchased Power WT</v>
      </c>
      <c r="E117" s="159" t="str">
        <f>'[1]Link Out BY'!E62</f>
        <v>615.3</v>
      </c>
      <c r="F117" s="202">
        <f>'[1]Link Out BY'!F62</f>
        <v>1793377</v>
      </c>
      <c r="G117" s="179"/>
      <c r="H117" s="180">
        <f t="shared" si="3"/>
        <v>0.82148409550848478</v>
      </c>
      <c r="I117" s="179">
        <f t="shared" ref="I117:I119" si="4">I$114*H117</f>
        <v>3295454.9182485961</v>
      </c>
      <c r="J117" s="111"/>
      <c r="L117" s="103"/>
      <c r="M117" s="31"/>
    </row>
    <row r="118" spans="1:14" x14ac:dyDescent="0.25">
      <c r="A118" s="159" t="str">
        <f>'[1]Link Out BY'!A63</f>
        <v>P14</v>
      </c>
      <c r="B118" s="159" t="str">
        <f>'[1]Link Out BY'!B63</f>
        <v>Fuel and power</v>
      </c>
      <c r="C118" s="221">
        <f>'[1]Link Out BY'!C63</f>
        <v>51510014</v>
      </c>
      <c r="D118" s="159" t="str">
        <f>'[1]Link Out BY'!D63</f>
        <v>Purchased Power TD</v>
      </c>
      <c r="E118" s="159" t="str">
        <f>'[1]Link Out BY'!E63</f>
        <v>615.5</v>
      </c>
      <c r="F118" s="202">
        <f>'[1]Link Out BY'!F63</f>
        <v>-60713</v>
      </c>
      <c r="G118" s="179"/>
      <c r="H118" s="180">
        <f t="shared" si="3"/>
        <v>-2.7810529459565185E-2</v>
      </c>
      <c r="I118" s="179">
        <f t="shared" si="4"/>
        <v>-111564.35844310872</v>
      </c>
      <c r="J118" s="111"/>
      <c r="L118" s="103"/>
      <c r="M118" s="31"/>
    </row>
    <row r="119" spans="1:14" x14ac:dyDescent="0.25">
      <c r="A119" s="159" t="str">
        <f>'[1]Link Out BY'!A64</f>
        <v>P14</v>
      </c>
      <c r="B119" s="159" t="str">
        <f>'[1]Link Out BY'!B64</f>
        <v>Fuel and power</v>
      </c>
      <c r="C119" s="221">
        <f>'[1]Link Out BY'!C64</f>
        <v>51520000</v>
      </c>
      <c r="D119" s="159" t="str">
        <f>'[1]Link Out BY'!D64</f>
        <v>Fuel for Power Prod</v>
      </c>
      <c r="E119" s="159" t="str">
        <f>'[1]Link Out BY'!E64</f>
        <v>616.1</v>
      </c>
      <c r="F119" s="202">
        <f>'[1]Link Out BY'!F64</f>
        <v>1350</v>
      </c>
      <c r="G119" s="179"/>
      <c r="H119" s="182"/>
      <c r="I119" s="182">
        <f t="shared" si="4"/>
        <v>0</v>
      </c>
      <c r="J119" s="111"/>
      <c r="L119" s="103"/>
      <c r="M119" s="31"/>
    </row>
    <row r="120" spans="1:14" s="2" customFormat="1" x14ac:dyDescent="0.25">
      <c r="A120" s="76" t="str">
        <f>'[1]Link Out BY'!A65</f>
        <v>P14 Total</v>
      </c>
      <c r="B120" s="76">
        <f>'[1]Link Out BY'!B65</f>
        <v>0</v>
      </c>
      <c r="C120" s="214">
        <f>'[1]Link Out BY'!C65</f>
        <v>0</v>
      </c>
      <c r="D120" s="76">
        <f>'[1]Link Out BY'!D65</f>
        <v>0</v>
      </c>
      <c r="E120" s="76">
        <f>'[1]Link Out BY'!E65</f>
        <v>0</v>
      </c>
      <c r="F120" s="230">
        <f>'[1]Link Out BY'!F65</f>
        <v>3889124</v>
      </c>
      <c r="G120" s="235"/>
      <c r="H120" s="235"/>
      <c r="I120" s="235"/>
      <c r="K120" s="30"/>
      <c r="L120" s="233"/>
      <c r="M120" s="234"/>
    </row>
    <row r="121" spans="1:14" x14ac:dyDescent="0.25">
      <c r="A121" s="159" t="str">
        <f>'[1]Link Out BY'!A66</f>
        <v>P15</v>
      </c>
      <c r="B121" s="159" t="str">
        <f>'[1]Link Out BY'!B66</f>
        <v>Chemicals</v>
      </c>
      <c r="C121" s="221">
        <f>'[1]Link Out BY'!C66</f>
        <v>51800000</v>
      </c>
      <c r="D121" s="159" t="str">
        <f>'[1]Link Out BY'!D66</f>
        <v>Chemicals</v>
      </c>
      <c r="E121" s="159" t="str">
        <f>'[1]Link Out BY'!E66</f>
        <v>618.3</v>
      </c>
      <c r="F121" s="202">
        <f>'[1]Link Out BY'!F66</f>
        <v>1619489</v>
      </c>
      <c r="G121" s="179"/>
      <c r="H121" s="179"/>
      <c r="I121" s="179">
        <f>F121+K121</f>
        <v>1768379</v>
      </c>
      <c r="J121" s="111"/>
      <c r="K121" s="29">
        <f>'[8]Link Out'!$I$3</f>
        <v>148890</v>
      </c>
      <c r="L121" s="103"/>
      <c r="M121" s="31"/>
    </row>
    <row r="122" spans="1:14" s="2" customFormat="1" x14ac:dyDescent="0.25">
      <c r="A122" s="76" t="str">
        <f>'[1]Link Out BY'!A67</f>
        <v>P15 Total</v>
      </c>
      <c r="B122" s="76">
        <f>'[1]Link Out BY'!B67</f>
        <v>0</v>
      </c>
      <c r="C122" s="214">
        <f>'[1]Link Out BY'!C67</f>
        <v>0</v>
      </c>
      <c r="D122" s="76">
        <f>'[1]Link Out BY'!D67</f>
        <v>0</v>
      </c>
      <c r="E122" s="76">
        <f>'[1]Link Out BY'!E67</f>
        <v>0</v>
      </c>
      <c r="F122" s="230">
        <f>'[1]Link Out BY'!F67</f>
        <v>1619489</v>
      </c>
      <c r="G122" s="235"/>
      <c r="H122" s="235"/>
      <c r="I122" s="235"/>
      <c r="K122" s="30"/>
      <c r="L122" s="233"/>
      <c r="M122" s="234"/>
    </row>
    <row r="123" spans="1:14" x14ac:dyDescent="0.25">
      <c r="A123" s="159" t="str">
        <f>'[1]Link Out BY'!A68</f>
        <v>P16</v>
      </c>
      <c r="B123" s="159" t="str">
        <f>'[1]Link Out BY'!B68</f>
        <v>Waste disposal</v>
      </c>
      <c r="C123" s="221">
        <f>'[1]Link Out BY'!C68</f>
        <v>51110000</v>
      </c>
      <c r="D123" s="159" t="str">
        <f>'[1]Link Out BY'!D68</f>
        <v>Waste Disposal</v>
      </c>
      <c r="E123" s="159" t="str">
        <f>'[1]Link Out BY'!E68</f>
        <v>675.3</v>
      </c>
      <c r="F123" s="202">
        <f>'[1]Link Out BY'!F68</f>
        <v>200272</v>
      </c>
      <c r="G123" s="177" t="s">
        <v>140</v>
      </c>
      <c r="H123" s="181">
        <f>F123/SUM(F$123:F$124)</f>
        <v>0.7275501418612339</v>
      </c>
      <c r="I123" s="182">
        <f>F123+(K$123*H123)</f>
        <v>274562.87253559247</v>
      </c>
      <c r="J123" s="117"/>
      <c r="K123" s="31">
        <f>'[9]Link Out'!$I$3</f>
        <v>102111</v>
      </c>
      <c r="L123" s="103"/>
      <c r="M123" s="31"/>
    </row>
    <row r="124" spans="1:14" x14ac:dyDescent="0.25">
      <c r="A124" s="159" t="str">
        <f>'[1]Link Out BY'!A69</f>
        <v>P16</v>
      </c>
      <c r="B124" s="159" t="str">
        <f>'[1]Link Out BY'!B69</f>
        <v>Waste disposal</v>
      </c>
      <c r="C124" s="239">
        <f>'[1]Link Out BY'!C69</f>
        <v>51120000</v>
      </c>
      <c r="D124" s="240" t="str">
        <f>'[1]Link Out BY'!D69</f>
        <v>Amort Waste Disposal</v>
      </c>
      <c r="E124" s="159" t="str">
        <f>'[1]Link Out BY'!E69</f>
        <v>675.3</v>
      </c>
      <c r="F124" s="202">
        <f>'[1]Link Out BY'!F69</f>
        <v>74997</v>
      </c>
      <c r="G124" s="182"/>
      <c r="H124" s="181">
        <f>F124/SUM(F$123:F$124)</f>
        <v>0.2724498581387661</v>
      </c>
      <c r="I124" s="182">
        <f>F124+(K$123*H124)</f>
        <v>102817.12746440755</v>
      </c>
      <c r="J124" s="117"/>
      <c r="K124" s="30"/>
      <c r="L124" s="233"/>
      <c r="M124" s="234"/>
      <c r="N124" s="117"/>
    </row>
    <row r="125" spans="1:14" s="2" customFormat="1" x14ac:dyDescent="0.25">
      <c r="A125" s="76" t="str">
        <f>'[1]Link Out BY'!A70</f>
        <v>P16 Total</v>
      </c>
      <c r="B125" s="76">
        <f>'[1]Link Out BY'!B70</f>
        <v>0</v>
      </c>
      <c r="C125" s="214">
        <f>'[1]Link Out BY'!C70</f>
        <v>0</v>
      </c>
      <c r="D125" s="76">
        <f>'[1]Link Out BY'!D70</f>
        <v>0</v>
      </c>
      <c r="E125" s="76">
        <f>'[1]Link Out BY'!E70</f>
        <v>0</v>
      </c>
      <c r="F125" s="230">
        <f>'[1]Link Out BY'!F70</f>
        <v>275269</v>
      </c>
      <c r="G125" s="235"/>
      <c r="H125" s="235"/>
      <c r="I125" s="235"/>
      <c r="K125" s="30"/>
      <c r="L125" s="233"/>
      <c r="M125" s="234"/>
    </row>
    <row r="126" spans="1:14" x14ac:dyDescent="0.25">
      <c r="A126" s="159" t="str">
        <f>'[1]Link Out BY'!A71</f>
        <v>P17</v>
      </c>
      <c r="B126" s="159" t="str">
        <f>'[1]Link Out BY'!B71</f>
        <v>Salaries and wages</v>
      </c>
      <c r="C126" s="221">
        <f>'[1]Link Out BY'!C71</f>
        <v>50100000</v>
      </c>
      <c r="D126" s="159" t="str">
        <f>'[1]Link Out BY'!D71</f>
        <v>Labor Expense</v>
      </c>
      <c r="E126" s="159" t="str">
        <f>'[1]Link Out BY'!E71</f>
        <v>601.8</v>
      </c>
      <c r="F126" s="202">
        <f>'[1]Link Out BY'!F71</f>
        <v>4892109</v>
      </c>
      <c r="G126" s="177" t="s">
        <v>139</v>
      </c>
      <c r="H126" s="178">
        <v>1</v>
      </c>
      <c r="I126" s="183">
        <f>'[10]Link Out'!$E$49</f>
        <v>8008146.6495387051</v>
      </c>
      <c r="J126" s="113"/>
      <c r="K126" s="183">
        <f>I126-SUM(F126:F148)</f>
        <v>690268.64953870513</v>
      </c>
      <c r="L126" s="103"/>
      <c r="M126" s="31"/>
    </row>
    <row r="127" spans="1:14" x14ac:dyDescent="0.25">
      <c r="A127" s="159" t="str">
        <f>'[1]Link Out BY'!A72</f>
        <v>P17</v>
      </c>
      <c r="B127" s="159" t="str">
        <f>'[1]Link Out BY'!B72</f>
        <v>Salaries and wages</v>
      </c>
      <c r="C127" s="221">
        <f>'[1]Link Out BY'!C72</f>
        <v>50100001</v>
      </c>
      <c r="D127" s="159" t="str">
        <f>'[1]Link Out BY'!D72</f>
        <v>Labor ExpenseAccrual</v>
      </c>
      <c r="E127" s="159" t="str">
        <f>'[1]Link Out BY'!E72</f>
        <v>601.8</v>
      </c>
      <c r="F127" s="202">
        <f>'[1]Link Out BY'!F72</f>
        <v>-96797</v>
      </c>
      <c r="G127" s="179"/>
      <c r="H127" s="179"/>
      <c r="I127" s="179"/>
      <c r="J127" s="111"/>
      <c r="K127" s="31"/>
      <c r="L127" s="103"/>
      <c r="M127" s="31"/>
    </row>
    <row r="128" spans="1:14" x14ac:dyDescent="0.25">
      <c r="A128" s="159" t="str">
        <f>'[1]Link Out BY'!A73</f>
        <v>P17</v>
      </c>
      <c r="B128" s="159" t="str">
        <f>'[1]Link Out BY'!B73</f>
        <v>Salaries and wages</v>
      </c>
      <c r="C128" s="221">
        <f>'[1]Link Out BY'!C73</f>
        <v>50101210</v>
      </c>
      <c r="D128" s="159" t="str">
        <f>'[1]Link Out BY'!D73</f>
        <v>Labor Oper P PwrProd</v>
      </c>
      <c r="E128" s="159" t="str">
        <f>'[1]Link Out BY'!E73</f>
        <v>601.1</v>
      </c>
      <c r="F128" s="202">
        <f>'[1]Link Out BY'!F73</f>
        <v>0</v>
      </c>
      <c r="G128" s="179"/>
      <c r="H128" s="184">
        <f>F128/SUM(F$128:F$148)</f>
        <v>0</v>
      </c>
      <c r="I128" s="179">
        <f>I$126*H128</f>
        <v>0</v>
      </c>
      <c r="J128" s="111"/>
      <c r="K128" s="31"/>
      <c r="L128" s="103"/>
      <c r="M128" s="31"/>
    </row>
    <row r="129" spans="1:13" x14ac:dyDescent="0.25">
      <c r="A129" s="159" t="str">
        <f>'[1]Link Out BY'!A74</f>
        <v>P17</v>
      </c>
      <c r="B129" s="159" t="str">
        <f>'[1]Link Out BY'!B74</f>
        <v>Salaries and wages</v>
      </c>
      <c r="C129" s="221">
        <f>'[1]Link Out BY'!C74</f>
        <v>50101300</v>
      </c>
      <c r="D129" s="159" t="str">
        <f>'[1]Link Out BY'!D74</f>
        <v>Labor Oper WT</v>
      </c>
      <c r="E129" s="159" t="str">
        <f>'[1]Link Out BY'!E74</f>
        <v>601.3</v>
      </c>
      <c r="F129" s="202">
        <f>'[1]Link Out BY'!F74</f>
        <v>838475</v>
      </c>
      <c r="G129" s="179"/>
      <c r="H129" s="184">
        <f t="shared" ref="H129:H148" si="5">F129/SUM(F$128:F$148)</f>
        <v>0.33238971745436985</v>
      </c>
      <c r="I129" s="179">
        <f t="shared" ref="I129:I148" si="6">I$126*H129</f>
        <v>2661825.6021733289</v>
      </c>
      <c r="J129" s="111"/>
      <c r="K129" s="31"/>
      <c r="L129" s="103"/>
      <c r="M129" s="31"/>
    </row>
    <row r="130" spans="1:13" x14ac:dyDescent="0.25">
      <c r="A130" s="159" t="str">
        <f>'[1]Link Out BY'!A75</f>
        <v>P17</v>
      </c>
      <c r="B130" s="159" t="str">
        <f>'[1]Link Out BY'!B75</f>
        <v>Salaries and wages</v>
      </c>
      <c r="C130" s="221">
        <f>'[1]Link Out BY'!C75</f>
        <v>50101305</v>
      </c>
      <c r="D130" s="159" t="str">
        <f>'[1]Link Out BY'!D75</f>
        <v>Labor Oper WT SupEng</v>
      </c>
      <c r="E130" s="159" t="str">
        <f>'[1]Link Out BY'!E75</f>
        <v>601.3</v>
      </c>
      <c r="F130" s="202">
        <f>'[1]Link Out BY'!F75</f>
        <v>67853</v>
      </c>
      <c r="G130" s="179"/>
      <c r="H130" s="184">
        <f t="shared" si="5"/>
        <v>2.6898404243932566E-2</v>
      </c>
      <c r="I130" s="179">
        <f t="shared" si="6"/>
        <v>215406.36582398627</v>
      </c>
      <c r="J130" s="111"/>
      <c r="K130" s="31"/>
      <c r="L130" s="103"/>
      <c r="M130" s="31"/>
    </row>
    <row r="131" spans="1:13" x14ac:dyDescent="0.25">
      <c r="A131" s="159" t="str">
        <f>'[1]Link Out BY'!A76</f>
        <v>P17</v>
      </c>
      <c r="B131" s="159" t="str">
        <f>'[1]Link Out BY'!B76</f>
        <v>Salaries and wages</v>
      </c>
      <c r="C131" s="221">
        <f>'[1]Link Out BY'!C76</f>
        <v>50101400</v>
      </c>
      <c r="D131" s="159" t="str">
        <f>'[1]Link Out BY'!D76</f>
        <v>Labor Oper TD</v>
      </c>
      <c r="E131" s="159" t="str">
        <f>'[1]Link Out BY'!E76</f>
        <v>601.5</v>
      </c>
      <c r="F131" s="202">
        <f>'[1]Link Out BY'!F76</f>
        <v>166401</v>
      </c>
      <c r="G131" s="179"/>
      <c r="H131" s="184">
        <f t="shared" si="5"/>
        <v>6.5964973760845105E-2</v>
      </c>
      <c r="I131" s="179">
        <f t="shared" si="6"/>
        <v>528257.18360982032</v>
      </c>
      <c r="J131" s="111"/>
      <c r="K131" s="31"/>
      <c r="L131" s="103"/>
      <c r="M131" s="31"/>
    </row>
    <row r="132" spans="1:13" x14ac:dyDescent="0.25">
      <c r="A132" s="159" t="str">
        <f>'[1]Link Out BY'!A77</f>
        <v>P17</v>
      </c>
      <c r="B132" s="159" t="str">
        <f>'[1]Link Out BY'!B77</f>
        <v>Salaries and wages</v>
      </c>
      <c r="C132" s="221">
        <f>'[1]Link Out BY'!C77</f>
        <v>50101405</v>
      </c>
      <c r="D132" s="159" t="str">
        <f>'[1]Link Out BY'!D77</f>
        <v>Labor Oper TD SupEng</v>
      </c>
      <c r="E132" s="159" t="str">
        <f>'[1]Link Out BY'!E77</f>
        <v>601.5</v>
      </c>
      <c r="F132" s="202">
        <f>'[1]Link Out BY'!F77</f>
        <v>27353</v>
      </c>
      <c r="G132" s="179"/>
      <c r="H132" s="184">
        <f t="shared" si="5"/>
        <v>1.0843323821854413E-2</v>
      </c>
      <c r="I132" s="179">
        <f t="shared" si="6"/>
        <v>86834.927333846645</v>
      </c>
      <c r="J132" s="111"/>
      <c r="K132" s="31"/>
      <c r="L132" s="103"/>
      <c r="M132" s="31"/>
    </row>
    <row r="133" spans="1:13" x14ac:dyDescent="0.25">
      <c r="A133" s="159" t="str">
        <f>'[1]Link Out BY'!A78</f>
        <v>P17</v>
      </c>
      <c r="B133" s="159" t="str">
        <f>'[1]Link Out BY'!B78</f>
        <v>Salaries and wages</v>
      </c>
      <c r="C133" s="221">
        <f>'[1]Link Out BY'!C78</f>
        <v>50101415</v>
      </c>
      <c r="D133" s="159" t="str">
        <f>'[1]Link Out BY'!D78</f>
        <v>Labor Oper TD Lines</v>
      </c>
      <c r="E133" s="159" t="str">
        <f>'[1]Link Out BY'!E78</f>
        <v>601.5</v>
      </c>
      <c r="F133" s="202">
        <f>'[1]Link Out BY'!F78</f>
        <v>29732</v>
      </c>
      <c r="G133" s="179"/>
      <c r="H133" s="184">
        <f t="shared" si="5"/>
        <v>1.1786411138499448E-2</v>
      </c>
      <c r="I133" s="179">
        <f t="shared" si="6"/>
        <v>94387.308868860026</v>
      </c>
      <c r="J133" s="111"/>
      <c r="K133" s="31"/>
      <c r="L133" s="103"/>
      <c r="M133" s="31"/>
    </row>
    <row r="134" spans="1:13" x14ac:dyDescent="0.25">
      <c r="A134" s="159" t="str">
        <f>'[1]Link Out BY'!A79</f>
        <v>P17</v>
      </c>
      <c r="B134" s="159" t="str">
        <f>'[1]Link Out BY'!B79</f>
        <v>Salaries and wages</v>
      </c>
      <c r="C134" s="221">
        <f>'[1]Link Out BY'!C79</f>
        <v>50101420</v>
      </c>
      <c r="D134" s="159" t="str">
        <f>'[1]Link Out BY'!D79</f>
        <v>Labor Oper TD Meter</v>
      </c>
      <c r="E134" s="159" t="str">
        <f>'[1]Link Out BY'!E79</f>
        <v>601.5</v>
      </c>
      <c r="F134" s="202">
        <f>'[1]Link Out BY'!F79</f>
        <v>295471</v>
      </c>
      <c r="G134" s="179"/>
      <c r="H134" s="184">
        <f t="shared" si="5"/>
        <v>0.11713112758992232</v>
      </c>
      <c r="I134" s="179">
        <f t="shared" si="6"/>
        <v>938003.24696592707</v>
      </c>
      <c r="J134" s="111"/>
      <c r="K134" s="31"/>
      <c r="L134" s="103"/>
      <c r="M134" s="31"/>
    </row>
    <row r="135" spans="1:13" x14ac:dyDescent="0.25">
      <c r="A135" s="159" t="str">
        <f>'[1]Link Out BY'!A80</f>
        <v>P17</v>
      </c>
      <c r="B135" s="159" t="str">
        <f>'[1]Link Out BY'!B80</f>
        <v>Salaries and wages</v>
      </c>
      <c r="C135" s="221">
        <f>'[1]Link Out BY'!C80</f>
        <v>50101500</v>
      </c>
      <c r="D135" s="159" t="str">
        <f>'[1]Link Out BY'!D80</f>
        <v>Labor Oper CA</v>
      </c>
      <c r="E135" s="159" t="str">
        <f>'[1]Link Out BY'!E80</f>
        <v>601.7</v>
      </c>
      <c r="F135" s="202">
        <f>'[1]Link Out BY'!F80</f>
        <v>9186</v>
      </c>
      <c r="G135" s="179"/>
      <c r="H135" s="184">
        <f t="shared" si="5"/>
        <v>3.6415300927706154E-3</v>
      </c>
      <c r="I135" s="179">
        <f t="shared" si="6"/>
        <v>29161.907011615374</v>
      </c>
      <c r="J135" s="111"/>
      <c r="K135" s="31"/>
      <c r="L135" s="103"/>
      <c r="M135" s="31"/>
    </row>
    <row r="136" spans="1:13" x14ac:dyDescent="0.25">
      <c r="A136" s="159" t="str">
        <f>'[1]Link Out BY'!A81</f>
        <v>P17</v>
      </c>
      <c r="B136" s="159" t="str">
        <f>'[1]Link Out BY'!B81</f>
        <v>Salaries and wages</v>
      </c>
      <c r="C136" s="221">
        <f>'[1]Link Out BY'!C81</f>
        <v>50101510</v>
      </c>
      <c r="D136" s="159" t="str">
        <f>'[1]Link Out BY'!D81</f>
        <v>Labor Oper CA MtrRd</v>
      </c>
      <c r="E136" s="159" t="str">
        <f>'[1]Link Out BY'!E81</f>
        <v>601.7</v>
      </c>
      <c r="F136" s="202">
        <f>'[1]Link Out BY'!F81</f>
        <v>108394</v>
      </c>
      <c r="G136" s="179"/>
      <c r="H136" s="184">
        <f t="shared" si="5"/>
        <v>4.2969737957302211E-2</v>
      </c>
      <c r="I136" s="179">
        <f t="shared" si="6"/>
        <v>344107.96305432584</v>
      </c>
      <c r="J136" s="111"/>
      <c r="K136" s="31"/>
      <c r="L136" s="103"/>
      <c r="M136" s="31"/>
    </row>
    <row r="137" spans="1:13" x14ac:dyDescent="0.25">
      <c r="A137" s="159" t="str">
        <f>'[1]Link Out BY'!A82</f>
        <v>P17</v>
      </c>
      <c r="B137" s="159" t="str">
        <f>'[1]Link Out BY'!B82</f>
        <v>Salaries and wages</v>
      </c>
      <c r="C137" s="221">
        <f>'[1]Link Out BY'!C82</f>
        <v>50101515</v>
      </c>
      <c r="D137" s="159" t="str">
        <f>'[1]Link Out BY'!D82</f>
        <v>Labor Oper CA CstRec</v>
      </c>
      <c r="E137" s="159" t="str">
        <f>'[1]Link Out BY'!E82</f>
        <v>601.7</v>
      </c>
      <c r="F137" s="202">
        <f>'[1]Link Out BY'!F82</f>
        <v>0</v>
      </c>
      <c r="G137" s="179"/>
      <c r="H137" s="184">
        <f t="shared" si="5"/>
        <v>0</v>
      </c>
      <c r="I137" s="179">
        <f t="shared" si="6"/>
        <v>0</v>
      </c>
      <c r="J137" s="111"/>
      <c r="K137" s="31"/>
      <c r="L137" s="103"/>
      <c r="M137" s="31"/>
    </row>
    <row r="138" spans="1:13" x14ac:dyDescent="0.25">
      <c r="A138" s="159" t="str">
        <f>'[1]Link Out BY'!A83</f>
        <v>P17</v>
      </c>
      <c r="B138" s="159" t="str">
        <f>'[1]Link Out BY'!B83</f>
        <v>Salaries and wages</v>
      </c>
      <c r="C138" s="221">
        <f>'[1]Link Out BY'!C83</f>
        <v>50101520</v>
      </c>
      <c r="D138" s="159" t="str">
        <f>'[1]Link Out BY'!D83</f>
        <v>Labor Oper CA CstSrv</v>
      </c>
      <c r="E138" s="159" t="str">
        <f>'[1]Link Out BY'!E83</f>
        <v>601.7</v>
      </c>
      <c r="F138" s="202">
        <f>'[1]Link Out BY'!F83</f>
        <v>103489</v>
      </c>
      <c r="G138" s="179"/>
      <c r="H138" s="184">
        <f t="shared" si="5"/>
        <v>4.1025289328406073E-2</v>
      </c>
      <c r="I138" s="179">
        <f t="shared" si="6"/>
        <v>328536.53328163107</v>
      </c>
      <c r="J138" s="111"/>
      <c r="K138" s="31"/>
      <c r="L138" s="103"/>
      <c r="M138" s="31"/>
    </row>
    <row r="139" spans="1:13" x14ac:dyDescent="0.25">
      <c r="A139" s="159" t="str">
        <f>'[1]Link Out BY'!A84</f>
        <v>P17</v>
      </c>
      <c r="B139" s="159" t="str">
        <f>'[1]Link Out BY'!B84</f>
        <v>Salaries and wages</v>
      </c>
      <c r="C139" s="221">
        <f>'[1]Link Out BY'!C84</f>
        <v>50101600</v>
      </c>
      <c r="D139" s="159" t="str">
        <f>'[1]Link Out BY'!D84</f>
        <v>Labor Oper AG</v>
      </c>
      <c r="E139" s="159" t="str">
        <f>'[1]Link Out BY'!E84</f>
        <v>601.8</v>
      </c>
      <c r="F139" s="202">
        <f>'[1]Link Out BY'!F84</f>
        <v>393673</v>
      </c>
      <c r="G139" s="179"/>
      <c r="H139" s="184">
        <f t="shared" si="5"/>
        <v>0.15606053518520427</v>
      </c>
      <c r="I139" s="179">
        <f t="shared" si="6"/>
        <v>1249755.6519686107</v>
      </c>
      <c r="J139" s="111"/>
      <c r="K139" s="31"/>
      <c r="L139" s="103"/>
      <c r="M139" s="31"/>
    </row>
    <row r="140" spans="1:13" x14ac:dyDescent="0.25">
      <c r="A140" s="159" t="str">
        <f>'[1]Link Out BY'!A85</f>
        <v>P17</v>
      </c>
      <c r="B140" s="159" t="str">
        <f>'[1]Link Out BY'!B85</f>
        <v>Salaries and wages</v>
      </c>
      <c r="C140" s="221">
        <f>'[1]Link Out BY'!C85</f>
        <v>50102215</v>
      </c>
      <c r="D140" s="159" t="str">
        <f>'[1]Link Out BY'!D85</f>
        <v>Labor Mnt P PwrProd</v>
      </c>
      <c r="E140" s="159" t="str">
        <f>'[1]Link Out BY'!E85</f>
        <v>601.2</v>
      </c>
      <c r="F140" s="202">
        <f>'[1]Link Out BY'!F85</f>
        <v>0</v>
      </c>
      <c r="G140" s="179"/>
      <c r="H140" s="184">
        <f t="shared" si="5"/>
        <v>0</v>
      </c>
      <c r="I140" s="179">
        <f t="shared" si="6"/>
        <v>0</v>
      </c>
      <c r="J140" s="111"/>
      <c r="K140" s="31"/>
      <c r="L140" s="103"/>
      <c r="M140" s="31"/>
    </row>
    <row r="141" spans="1:13" x14ac:dyDescent="0.25">
      <c r="A141" s="159" t="str">
        <f>'[1]Link Out BY'!A86</f>
        <v>P17</v>
      </c>
      <c r="B141" s="159" t="str">
        <f>'[1]Link Out BY'!B86</f>
        <v>Salaries and wages</v>
      </c>
      <c r="C141" s="221">
        <f>'[1]Link Out BY'!C86</f>
        <v>50102300</v>
      </c>
      <c r="D141" s="159" t="str">
        <f>'[1]Link Out BY'!D86</f>
        <v>Labor Maint WT</v>
      </c>
      <c r="E141" s="159" t="str">
        <f>'[1]Link Out BY'!E86</f>
        <v>601.4</v>
      </c>
      <c r="F141" s="202">
        <f>'[1]Link Out BY'!F86</f>
        <v>66853</v>
      </c>
      <c r="G141" s="179"/>
      <c r="H141" s="184">
        <f t="shared" si="5"/>
        <v>2.6501982505115821E-2</v>
      </c>
      <c r="I141" s="179">
        <f t="shared" si="6"/>
        <v>212231.76240447664</v>
      </c>
      <c r="J141" s="111"/>
      <c r="K141" s="31"/>
      <c r="L141" s="103"/>
      <c r="M141" s="31"/>
    </row>
    <row r="142" spans="1:13" x14ac:dyDescent="0.25">
      <c r="A142" s="159" t="str">
        <f>'[1]Link Out BY'!A87</f>
        <v>P17</v>
      </c>
      <c r="B142" s="159" t="str">
        <f>'[1]Link Out BY'!B87</f>
        <v>Salaries and wages</v>
      </c>
      <c r="C142" s="221">
        <f>'[1]Link Out BY'!C87</f>
        <v>50102400</v>
      </c>
      <c r="D142" s="159" t="str">
        <f>'[1]Link Out BY'!D87</f>
        <v>Labor Maint TD</v>
      </c>
      <c r="E142" s="159" t="str">
        <f>'[1]Link Out BY'!E87</f>
        <v>601.6</v>
      </c>
      <c r="F142" s="202">
        <f>'[1]Link Out BY'!F87</f>
        <v>221992</v>
      </c>
      <c r="G142" s="179"/>
      <c r="H142" s="184">
        <f t="shared" si="5"/>
        <v>8.8002454643406752E-2</v>
      </c>
      <c r="I142" s="179">
        <f t="shared" si="6"/>
        <v>704736.56230377965</v>
      </c>
      <c r="J142" s="111"/>
      <c r="K142" s="31"/>
      <c r="L142" s="103"/>
      <c r="M142" s="31"/>
    </row>
    <row r="143" spans="1:13" x14ac:dyDescent="0.25">
      <c r="A143" s="159" t="str">
        <f>'[1]Link Out BY'!A88</f>
        <v>P17</v>
      </c>
      <c r="B143" s="159" t="str">
        <f>'[1]Link Out BY'!B88</f>
        <v>Salaries and wages</v>
      </c>
      <c r="C143" s="221">
        <f>'[1]Link Out BY'!C88</f>
        <v>50102410</v>
      </c>
      <c r="D143" s="159" t="str">
        <f>'[1]Link Out BY'!D88</f>
        <v>Labor Mnt TD Str&amp;Imp</v>
      </c>
      <c r="E143" s="159" t="str">
        <f>'[1]Link Out BY'!E88</f>
        <v>601.6</v>
      </c>
      <c r="F143" s="202">
        <f>'[1]Link Out BY'!F88</f>
        <v>0</v>
      </c>
      <c r="G143" s="179"/>
      <c r="H143" s="184">
        <f t="shared" si="5"/>
        <v>0</v>
      </c>
      <c r="I143" s="179">
        <f t="shared" si="6"/>
        <v>0</v>
      </c>
      <c r="J143" s="111"/>
      <c r="K143" s="31"/>
      <c r="L143" s="103"/>
      <c r="M143" s="31"/>
    </row>
    <row r="144" spans="1:13" x14ac:dyDescent="0.25">
      <c r="A144" s="159" t="str">
        <f>'[1]Link Out BY'!A89</f>
        <v>P17</v>
      </c>
      <c r="B144" s="159" t="str">
        <f>'[1]Link Out BY'!B89</f>
        <v>Salaries and wages</v>
      </c>
      <c r="C144" s="221">
        <f>'[1]Link Out BY'!C89</f>
        <v>50102420</v>
      </c>
      <c r="D144" s="159" t="str">
        <f>'[1]Link Out BY'!D89</f>
        <v>Labor Mnt TD Mains</v>
      </c>
      <c r="E144" s="159" t="str">
        <f>'[1]Link Out BY'!E89</f>
        <v>601.6</v>
      </c>
      <c r="F144" s="202">
        <f>'[1]Link Out BY'!F89</f>
        <v>28499</v>
      </c>
      <c r="G144" s="179"/>
      <c r="H144" s="184">
        <f t="shared" si="5"/>
        <v>1.1297623134538403E-2</v>
      </c>
      <c r="I144" s="179">
        <f t="shared" si="6"/>
        <v>90473.02285260467</v>
      </c>
      <c r="J144" s="111"/>
      <c r="K144" s="31"/>
      <c r="L144" s="103"/>
      <c r="M144" s="31"/>
    </row>
    <row r="145" spans="1:13" x14ac:dyDescent="0.25">
      <c r="A145" s="159" t="str">
        <f>'[1]Link Out BY'!A90</f>
        <v>P17</v>
      </c>
      <c r="B145" s="159" t="str">
        <f>'[1]Link Out BY'!B90</f>
        <v>Salaries and wages</v>
      </c>
      <c r="C145" s="221">
        <f>'[1]Link Out BY'!C90</f>
        <v>50102425</v>
      </c>
      <c r="D145" s="159" t="str">
        <f>'[1]Link Out BY'!D90</f>
        <v>Labor Mnt TD FireMn</v>
      </c>
      <c r="E145" s="159" t="str">
        <f>'[1]Link Out BY'!E90</f>
        <v>601.6</v>
      </c>
      <c r="F145" s="202">
        <f>'[1]Link Out BY'!F90</f>
        <v>0</v>
      </c>
      <c r="G145" s="179"/>
      <c r="H145" s="184">
        <f t="shared" si="5"/>
        <v>0</v>
      </c>
      <c r="I145" s="179">
        <f t="shared" si="6"/>
        <v>0</v>
      </c>
      <c r="J145" s="111"/>
      <c r="K145" s="31"/>
      <c r="L145" s="103"/>
      <c r="M145" s="31"/>
    </row>
    <row r="146" spans="1:13" x14ac:dyDescent="0.25">
      <c r="A146" s="159" t="str">
        <f>'[1]Link Out BY'!A91</f>
        <v>P17</v>
      </c>
      <c r="B146" s="159" t="str">
        <f>'[1]Link Out BY'!B91</f>
        <v>Salaries and wages</v>
      </c>
      <c r="C146" s="221">
        <f>'[1]Link Out BY'!C91</f>
        <v>50102430</v>
      </c>
      <c r="D146" s="159" t="str">
        <f>'[1]Link Out BY'!D91</f>
        <v>Labor Mnt TD Service</v>
      </c>
      <c r="E146" s="159" t="str">
        <f>'[1]Link Out BY'!E91</f>
        <v>601.6</v>
      </c>
      <c r="F146" s="202">
        <f>'[1]Link Out BY'!F91</f>
        <v>89542</v>
      </c>
      <c r="G146" s="179"/>
      <c r="H146" s="184">
        <f t="shared" si="5"/>
        <v>3.5496395337128936E-2</v>
      </c>
      <c r="I146" s="179">
        <f t="shared" si="6"/>
        <v>284260.33938973042</v>
      </c>
      <c r="J146" s="111"/>
      <c r="K146" s="31"/>
      <c r="L146" s="103"/>
      <c r="M146" s="31"/>
    </row>
    <row r="147" spans="1:13" x14ac:dyDescent="0.25">
      <c r="A147" s="159" t="str">
        <f>'[1]Link Out BY'!A92</f>
        <v>P17</v>
      </c>
      <c r="B147" s="159" t="str">
        <f>'[1]Link Out BY'!B92</f>
        <v>Salaries and wages</v>
      </c>
      <c r="C147" s="221">
        <f>'[1]Link Out BY'!C92</f>
        <v>50102435</v>
      </c>
      <c r="D147" s="159" t="str">
        <f>'[1]Link Out BY'!D92</f>
        <v>Labor Mnt TD Meter</v>
      </c>
      <c r="E147" s="159" t="str">
        <f>'[1]Link Out BY'!E92</f>
        <v>601.6</v>
      </c>
      <c r="F147" s="202">
        <f>'[1]Link Out BY'!F92</f>
        <v>42339</v>
      </c>
      <c r="G147" s="179"/>
      <c r="H147" s="184">
        <f t="shared" si="5"/>
        <v>1.6784099999762148E-2</v>
      </c>
      <c r="I147" s="179">
        <f t="shared" si="6"/>
        <v>134409.53417861782</v>
      </c>
      <c r="J147" s="111"/>
      <c r="K147" s="31"/>
      <c r="L147" s="103"/>
      <c r="M147" s="31"/>
    </row>
    <row r="148" spans="1:13" x14ac:dyDescent="0.25">
      <c r="A148" s="159" t="str">
        <f>'[1]Link Out BY'!A93</f>
        <v>P17</v>
      </c>
      <c r="B148" s="159" t="str">
        <f>'[1]Link Out BY'!B93</f>
        <v>Salaries and wages</v>
      </c>
      <c r="C148" s="221">
        <f>'[1]Link Out BY'!C93</f>
        <v>50102440</v>
      </c>
      <c r="D148" s="159" t="str">
        <f>'[1]Link Out BY'!D93</f>
        <v>Labor Mnt TD Hydrant</v>
      </c>
      <c r="E148" s="159" t="str">
        <f>'[1]Link Out BY'!E93</f>
        <v>601.6</v>
      </c>
      <c r="F148" s="202">
        <f>'[1]Link Out BY'!F93</f>
        <v>33314</v>
      </c>
      <c r="G148" s="179"/>
      <c r="H148" s="184">
        <f t="shared" si="5"/>
        <v>1.3206393806941028E-2</v>
      </c>
      <c r="I148" s="179">
        <f t="shared" si="6"/>
        <v>105758.7383175435</v>
      </c>
      <c r="J148" s="111"/>
      <c r="K148" s="31"/>
      <c r="L148" s="103"/>
      <c r="M148" s="31"/>
    </row>
    <row r="149" spans="1:13" x14ac:dyDescent="0.25">
      <c r="A149" s="159" t="str">
        <f>'[1]Link Out BY'!A94</f>
        <v>P17</v>
      </c>
      <c r="B149" s="159" t="str">
        <f>'[1]Link Out BY'!B94</f>
        <v>Salaries and wages</v>
      </c>
      <c r="C149" s="221">
        <f>'[1]Link Out BY'!C94</f>
        <v>50109900</v>
      </c>
      <c r="D149" s="159" t="str">
        <f>'[1]Link Out BY'!D94</f>
        <v>Labor Cap Credits</v>
      </c>
      <c r="E149" s="159" t="str">
        <f>'[1]Link Out BY'!E94</f>
        <v>601.8</v>
      </c>
      <c r="F149" s="202">
        <f>'[1]Link Out BY'!F94</f>
        <v>-1355325</v>
      </c>
      <c r="G149" s="223" t="s">
        <v>126</v>
      </c>
      <c r="H149" s="184"/>
      <c r="I149" s="31">
        <f>'[10]Link Out'!$I$49</f>
        <v>-1561810.3183295894</v>
      </c>
      <c r="J149" s="111"/>
      <c r="K149" s="29">
        <f>I149-F149</f>
        <v>-206485.31832958944</v>
      </c>
      <c r="L149" s="103"/>
      <c r="M149" s="31"/>
    </row>
    <row r="150" spans="1:13" x14ac:dyDescent="0.25">
      <c r="A150" s="159" t="str">
        <f>'[1]Link Out BY'!A95</f>
        <v>P17</v>
      </c>
      <c r="B150" s="159" t="str">
        <f>'[1]Link Out BY'!B95</f>
        <v>Salaries and wages</v>
      </c>
      <c r="C150" s="221">
        <f>'[1]Link Out BY'!C95</f>
        <v>50110000</v>
      </c>
      <c r="D150" s="159" t="str">
        <f>'[1]Link Out BY'!D95</f>
        <v>Labor NS OT -Natural</v>
      </c>
      <c r="E150" s="159" t="str">
        <f>'[1]Link Out BY'!E95</f>
        <v>601.8</v>
      </c>
      <c r="F150" s="202">
        <f>'[1]Link Out BY'!F95</f>
        <v>417150</v>
      </c>
      <c r="G150" s="185" t="s">
        <v>290</v>
      </c>
      <c r="H150" s="178">
        <v>1</v>
      </c>
      <c r="I150" s="183">
        <f>'[10]Link Out'!$E$50</f>
        <v>670559.52816151967</v>
      </c>
      <c r="J150" s="113"/>
      <c r="K150" s="183"/>
      <c r="L150" s="103"/>
      <c r="M150" s="31"/>
    </row>
    <row r="151" spans="1:13" x14ac:dyDescent="0.25">
      <c r="A151" s="159" t="str">
        <f>'[1]Link Out BY'!A96</f>
        <v>P17</v>
      </c>
      <c r="B151" s="159" t="str">
        <f>'[1]Link Out BY'!B96</f>
        <v>Salaries and wages</v>
      </c>
      <c r="C151" s="221">
        <f>'[1]Link Out BY'!C96</f>
        <v>50111210</v>
      </c>
      <c r="D151" s="159" t="str">
        <f>'[1]Link Out BY'!D96</f>
        <v>LaborOperNS OT P PP</v>
      </c>
      <c r="E151" s="159" t="str">
        <f>'[1]Link Out BY'!E96</f>
        <v>601.1</v>
      </c>
      <c r="F151" s="202">
        <f>'[1]Link Out BY'!F96</f>
        <v>0</v>
      </c>
      <c r="H151" s="184">
        <f>F151/SUM(SUM(F$152:F$167)+$F$170)</f>
        <v>0</v>
      </c>
      <c r="I151" s="179">
        <f t="shared" ref="I151:I167" si="7">I$150*H151</f>
        <v>0</v>
      </c>
      <c r="L151" s="103"/>
      <c r="M151" s="31"/>
    </row>
    <row r="152" spans="1:13" x14ac:dyDescent="0.25">
      <c r="A152" s="159" t="str">
        <f>'[1]Link Out BY'!A97</f>
        <v>P17</v>
      </c>
      <c r="B152" s="159" t="str">
        <f>'[1]Link Out BY'!B97</f>
        <v>Salaries and wages</v>
      </c>
      <c r="C152" s="221">
        <f>'[1]Link Out BY'!C97</f>
        <v>50111300</v>
      </c>
      <c r="D152" s="159" t="str">
        <f>'[1]Link Out BY'!D97</f>
        <v>LaborOper NS OT WT</v>
      </c>
      <c r="E152" s="159" t="str">
        <f>'[1]Link Out BY'!E97</f>
        <v>601.3</v>
      </c>
      <c r="F152" s="202">
        <f>'[1]Link Out BY'!F97</f>
        <v>178569</v>
      </c>
      <c r="G152" s="179"/>
      <c r="H152" s="184">
        <f t="shared" ref="H152:H167" si="8">F152/SUM(SUM(F$152:F$167)+$F$170)</f>
        <v>0.37879122137890364</v>
      </c>
      <c r="I152" s="179">
        <f t="shared" si="7"/>
        <v>254002.06267956336</v>
      </c>
      <c r="J152" s="111"/>
      <c r="K152" s="31"/>
      <c r="L152" s="103"/>
      <c r="M152" s="31"/>
    </row>
    <row r="153" spans="1:13" x14ac:dyDescent="0.25">
      <c r="A153" s="159" t="str">
        <f>'[1]Link Out BY'!A98</f>
        <v>P17</v>
      </c>
      <c r="B153" s="159" t="str">
        <f>'[1]Link Out BY'!B98</f>
        <v>Salaries and wages</v>
      </c>
      <c r="C153" s="221">
        <f>'[1]Link Out BY'!C98</f>
        <v>50111400</v>
      </c>
      <c r="D153" s="159" t="str">
        <f>'[1]Link Out BY'!D98</f>
        <v>LaborOper NS OT TD</v>
      </c>
      <c r="E153" s="159" t="str">
        <f>'[1]Link Out BY'!E98</f>
        <v>601.5</v>
      </c>
      <c r="F153" s="202">
        <f>'[1]Link Out BY'!F98</f>
        <v>39356</v>
      </c>
      <c r="G153" s="179"/>
      <c r="H153" s="184">
        <f t="shared" si="8"/>
        <v>8.3484296314523421E-2</v>
      </c>
      <c r="I153" s="179">
        <f t="shared" si="7"/>
        <v>55981.190345563322</v>
      </c>
      <c r="J153" s="111"/>
      <c r="K153" s="31"/>
      <c r="L153" s="103"/>
      <c r="M153" s="31"/>
    </row>
    <row r="154" spans="1:13" x14ac:dyDescent="0.25">
      <c r="A154" s="159" t="str">
        <f>'[1]Link Out BY'!A99</f>
        <v>P17</v>
      </c>
      <c r="B154" s="159" t="str">
        <f>'[1]Link Out BY'!B99</f>
        <v>Salaries and wages</v>
      </c>
      <c r="C154" s="221">
        <f>'[1]Link Out BY'!C99</f>
        <v>50111405</v>
      </c>
      <c r="D154" s="159" t="str">
        <f>'[1]Link Out BY'!D99</f>
        <v>LaborOperNS OT TD SE</v>
      </c>
      <c r="E154" s="159" t="str">
        <f>'[1]Link Out BY'!E99</f>
        <v>601.5</v>
      </c>
      <c r="F154" s="202">
        <f>'[1]Link Out BY'!F99</f>
        <v>0</v>
      </c>
      <c r="G154" s="179"/>
      <c r="H154" s="184">
        <f t="shared" si="8"/>
        <v>0</v>
      </c>
      <c r="I154" s="179">
        <f t="shared" si="7"/>
        <v>0</v>
      </c>
      <c r="J154" s="111"/>
      <c r="K154" s="31"/>
      <c r="L154" s="103"/>
      <c r="M154" s="31"/>
    </row>
    <row r="155" spans="1:13" x14ac:dyDescent="0.25">
      <c r="A155" s="159" t="str">
        <f>'[1]Link Out BY'!A100</f>
        <v>P17</v>
      </c>
      <c r="B155" s="159" t="str">
        <f>'[1]Link Out BY'!B100</f>
        <v>Salaries and wages</v>
      </c>
      <c r="C155" s="221">
        <f>'[1]Link Out BY'!C100</f>
        <v>50111415</v>
      </c>
      <c r="D155" s="159" t="str">
        <f>'[1]Link Out BY'!D100</f>
        <v>LaborOperNS OT TD Ln</v>
      </c>
      <c r="E155" s="159" t="str">
        <f>'[1]Link Out BY'!E100</f>
        <v>601.5</v>
      </c>
      <c r="F155" s="202">
        <f>'[1]Link Out BY'!F100</f>
        <v>2727</v>
      </c>
      <c r="G155" s="179"/>
      <c r="H155" s="184">
        <f t="shared" si="8"/>
        <v>5.7846751715038463E-3</v>
      </c>
      <c r="I155" s="179">
        <f t="shared" si="7"/>
        <v>3878.9690535712771</v>
      </c>
      <c r="J155" s="111"/>
      <c r="K155" s="31"/>
      <c r="L155" s="103"/>
      <c r="M155" s="31"/>
    </row>
    <row r="156" spans="1:13" x14ac:dyDescent="0.25">
      <c r="A156" s="159" t="str">
        <f>'[1]Link Out BY'!A101</f>
        <v>P17</v>
      </c>
      <c r="B156" s="159" t="str">
        <f>'[1]Link Out BY'!B101</f>
        <v>Salaries and wages</v>
      </c>
      <c r="C156" s="221">
        <f>'[1]Link Out BY'!C101</f>
        <v>50111420</v>
      </c>
      <c r="D156" s="159" t="str">
        <f>'[1]Link Out BY'!D101</f>
        <v>LaborOperNS OT TD Mt</v>
      </c>
      <c r="E156" s="159" t="str">
        <f>'[1]Link Out BY'!E101</f>
        <v>601.5</v>
      </c>
      <c r="F156" s="202">
        <f>'[1]Link Out BY'!F101</f>
        <v>87889</v>
      </c>
      <c r="G156" s="179"/>
      <c r="H156" s="184">
        <f t="shared" si="8"/>
        <v>0.18643539279365659</v>
      </c>
      <c r="I156" s="179">
        <f t="shared" si="7"/>
        <v>125016.02902432195</v>
      </c>
      <c r="J156" s="111"/>
      <c r="K156" s="31"/>
      <c r="L156" s="103"/>
      <c r="M156" s="31"/>
    </row>
    <row r="157" spans="1:13" x14ac:dyDescent="0.25">
      <c r="A157" s="159" t="str">
        <f>'[1]Link Out BY'!A102</f>
        <v>P17</v>
      </c>
      <c r="B157" s="159" t="str">
        <f>'[1]Link Out BY'!B102</f>
        <v>Salaries and wages</v>
      </c>
      <c r="C157" s="221">
        <f>'[1]Link Out BY'!C102</f>
        <v>50111500</v>
      </c>
      <c r="D157" s="159" t="str">
        <f>'[1]Link Out BY'!D102</f>
        <v>LaborOper NS OT CA</v>
      </c>
      <c r="E157" s="159" t="str">
        <f>'[1]Link Out BY'!E102</f>
        <v>601.7</v>
      </c>
      <c r="F157" s="202">
        <f>'[1]Link Out BY'!F102</f>
        <v>368</v>
      </c>
      <c r="G157" s="179"/>
      <c r="H157" s="184">
        <f t="shared" si="8"/>
        <v>7.8062356549813544E-4</v>
      </c>
      <c r="I157" s="179">
        <f t="shared" si="7"/>
        <v>523.45456975219281</v>
      </c>
      <c r="J157" s="111"/>
      <c r="K157" s="31"/>
      <c r="L157" s="103"/>
      <c r="M157" s="31"/>
    </row>
    <row r="158" spans="1:13" x14ac:dyDescent="0.25">
      <c r="A158" s="159" t="str">
        <f>'[1]Link Out BY'!A103</f>
        <v>P17</v>
      </c>
      <c r="B158" s="159" t="str">
        <f>'[1]Link Out BY'!B103</f>
        <v>Salaries and wages</v>
      </c>
      <c r="C158" s="221">
        <f>'[1]Link Out BY'!C103</f>
        <v>50111510</v>
      </c>
      <c r="D158" s="159" t="str">
        <f>'[1]Link Out BY'!D103</f>
        <v>LaborOperNS OT CA MR</v>
      </c>
      <c r="E158" s="159" t="str">
        <f>'[1]Link Out BY'!E103</f>
        <v>601.7</v>
      </c>
      <c r="F158" s="202">
        <f>'[1]Link Out BY'!F103</f>
        <v>16459</v>
      </c>
      <c r="G158" s="179"/>
      <c r="H158" s="184">
        <f t="shared" si="8"/>
        <v>3.4913813218841877E-2</v>
      </c>
      <c r="I158" s="179">
        <f t="shared" si="7"/>
        <v>23411.790118346038</v>
      </c>
      <c r="J158" s="111"/>
      <c r="K158" s="31"/>
      <c r="L158" s="103"/>
      <c r="M158" s="31"/>
    </row>
    <row r="159" spans="1:13" x14ac:dyDescent="0.25">
      <c r="A159" s="159" t="str">
        <f>'[1]Link Out BY'!A104</f>
        <v>P17</v>
      </c>
      <c r="B159" s="159" t="str">
        <f>'[1]Link Out BY'!B104</f>
        <v>Salaries and wages</v>
      </c>
      <c r="C159" s="221">
        <f>'[1]Link Out BY'!C104</f>
        <v>50111520</v>
      </c>
      <c r="D159" s="159" t="str">
        <f>'[1]Link Out BY'!D104</f>
        <v>LaborOperNS OT CA CS</v>
      </c>
      <c r="E159" s="159" t="str">
        <f>'[1]Link Out BY'!E104</f>
        <v>601.7</v>
      </c>
      <c r="F159" s="202">
        <f>'[1]Link Out BY'!F104</f>
        <v>4812</v>
      </c>
      <c r="G159" s="179"/>
      <c r="H159" s="184">
        <f t="shared" si="8"/>
        <v>1.0207501622763663E-2</v>
      </c>
      <c r="I159" s="179">
        <f t="shared" si="7"/>
        <v>6844.7374718683477</v>
      </c>
      <c r="J159" s="111"/>
      <c r="K159" s="31"/>
      <c r="L159" s="103"/>
      <c r="M159" s="31"/>
    </row>
    <row r="160" spans="1:13" x14ac:dyDescent="0.25">
      <c r="A160" s="159" t="str">
        <f>'[1]Link Out BY'!A105</f>
        <v>P17</v>
      </c>
      <c r="B160" s="159" t="str">
        <f>'[1]Link Out BY'!B105</f>
        <v>Salaries and wages</v>
      </c>
      <c r="C160" s="221">
        <f>'[1]Link Out BY'!C105</f>
        <v>50111600</v>
      </c>
      <c r="D160" s="159" t="str">
        <f>'[1]Link Out BY'!D105</f>
        <v>LaborOper NS OT AG</v>
      </c>
      <c r="E160" s="159" t="str">
        <f>'[1]Link Out BY'!E105</f>
        <v>601.8</v>
      </c>
      <c r="F160" s="202">
        <f>'[1]Link Out BY'!F105</f>
        <v>1410</v>
      </c>
      <c r="G160" s="179"/>
      <c r="H160" s="184">
        <f t="shared" si="8"/>
        <v>2.9909761612836165E-3</v>
      </c>
      <c r="I160" s="179">
        <f t="shared" si="7"/>
        <v>2005.6275634526953</v>
      </c>
      <c r="J160" s="111"/>
      <c r="K160" s="31"/>
      <c r="L160" s="103"/>
      <c r="M160" s="31"/>
    </row>
    <row r="161" spans="1:13" x14ac:dyDescent="0.25">
      <c r="A161" s="159" t="str">
        <f>'[1]Link Out BY'!A106</f>
        <v>P17</v>
      </c>
      <c r="B161" s="159" t="str">
        <f>'[1]Link Out BY'!B106</f>
        <v>Salaries and wages</v>
      </c>
      <c r="C161" s="221">
        <f>'[1]Link Out BY'!C106</f>
        <v>50112215</v>
      </c>
      <c r="D161" s="159" t="str">
        <f>'[1]Link Out BY'!D106</f>
        <v>LaborMaintNSOT P PP</v>
      </c>
      <c r="E161" s="159" t="str">
        <f>'[1]Link Out BY'!E106</f>
        <v>601.2</v>
      </c>
      <c r="F161" s="202">
        <f>'[1]Link Out BY'!F106</f>
        <v>0</v>
      </c>
      <c r="G161" s="179"/>
      <c r="H161" s="184">
        <f t="shared" si="8"/>
        <v>0</v>
      </c>
      <c r="I161" s="179">
        <f t="shared" si="7"/>
        <v>0</v>
      </c>
      <c r="J161" s="111"/>
      <c r="K161" s="31"/>
      <c r="L161" s="103"/>
      <c r="M161" s="31"/>
    </row>
    <row r="162" spans="1:13" x14ac:dyDescent="0.25">
      <c r="A162" s="159" t="str">
        <f>'[1]Link Out BY'!A107</f>
        <v>P17</v>
      </c>
      <c r="B162" s="159" t="str">
        <f>'[1]Link Out BY'!B107</f>
        <v>Salaries and wages</v>
      </c>
      <c r="C162" s="221">
        <f>'[1]Link Out BY'!C107</f>
        <v>50112300</v>
      </c>
      <c r="D162" s="159" t="str">
        <f>'[1]Link Out BY'!D107</f>
        <v>LaborMaint NS OT WT</v>
      </c>
      <c r="E162" s="159" t="str">
        <f>'[1]Link Out BY'!E107</f>
        <v>601.4</v>
      </c>
      <c r="F162" s="202">
        <f>'[1]Link Out BY'!F107</f>
        <v>33624</v>
      </c>
      <c r="G162" s="179"/>
      <c r="H162" s="184">
        <f t="shared" si="8"/>
        <v>7.1325235778014417E-2</v>
      </c>
      <c r="I162" s="179">
        <f t="shared" si="7"/>
        <v>47827.816449314487</v>
      </c>
      <c r="J162" s="111"/>
      <c r="K162" s="31"/>
      <c r="L162" s="103"/>
      <c r="M162" s="31"/>
    </row>
    <row r="163" spans="1:13" x14ac:dyDescent="0.25">
      <c r="A163" s="159" t="str">
        <f>'[1]Link Out BY'!A108</f>
        <v>P17</v>
      </c>
      <c r="B163" s="159" t="str">
        <f>'[1]Link Out BY'!B108</f>
        <v>Salaries and wages</v>
      </c>
      <c r="C163" s="221">
        <f>'[1]Link Out BY'!C108</f>
        <v>50112400</v>
      </c>
      <c r="D163" s="159" t="str">
        <f>'[1]Link Out BY'!D108</f>
        <v>LaborMaint NS OT TD</v>
      </c>
      <c r="E163" s="159" t="str">
        <f>'[1]Link Out BY'!E108</f>
        <v>601.6</v>
      </c>
      <c r="F163" s="202">
        <f>'[1]Link Out BY'!F108</f>
        <v>46090</v>
      </c>
      <c r="G163" s="179"/>
      <c r="H163" s="184">
        <f t="shared" si="8"/>
        <v>9.7768859059263746E-2</v>
      </c>
      <c r="I163" s="179">
        <f t="shared" si="7"/>
        <v>65559.839999670017</v>
      </c>
      <c r="J163" s="111"/>
      <c r="K163" s="31"/>
      <c r="L163" s="103"/>
      <c r="M163" s="31"/>
    </row>
    <row r="164" spans="1:13" x14ac:dyDescent="0.25">
      <c r="A164" s="159" t="str">
        <f>'[1]Link Out BY'!A109</f>
        <v>P17</v>
      </c>
      <c r="B164" s="159" t="str">
        <f>'[1]Link Out BY'!B109</f>
        <v>Salaries and wages</v>
      </c>
      <c r="C164" s="221">
        <f>'[1]Link Out BY'!C109</f>
        <v>50112420</v>
      </c>
      <c r="D164" s="159" t="str">
        <f>'[1]Link Out BY'!D109</f>
        <v>LaborMaintNSOT TD Mn</v>
      </c>
      <c r="E164" s="159" t="str">
        <f>'[1]Link Out BY'!E109</f>
        <v>601.6</v>
      </c>
      <c r="F164" s="202">
        <f>'[1]Link Out BY'!F109</f>
        <v>21643</v>
      </c>
      <c r="G164" s="179"/>
      <c r="H164" s="184">
        <f t="shared" si="8"/>
        <v>4.5910423445859092E-2</v>
      </c>
      <c r="I164" s="179">
        <f t="shared" si="7"/>
        <v>30785.671883550844</v>
      </c>
      <c r="J164" s="111"/>
      <c r="K164" s="31"/>
      <c r="L164" s="103"/>
      <c r="M164" s="31"/>
    </row>
    <row r="165" spans="1:13" x14ac:dyDescent="0.25">
      <c r="A165" s="159" t="str">
        <f>'[1]Link Out BY'!A110</f>
        <v>P17</v>
      </c>
      <c r="B165" s="159" t="str">
        <f>'[1]Link Out BY'!B110</f>
        <v>Salaries and wages</v>
      </c>
      <c r="C165" s="221">
        <f>'[1]Link Out BY'!C110</f>
        <v>50112430</v>
      </c>
      <c r="D165" s="159" t="str">
        <f>'[1]Link Out BY'!D110</f>
        <v>LaborMaintNSOT TD Sv</v>
      </c>
      <c r="E165" s="159" t="str">
        <f>'[1]Link Out BY'!E110</f>
        <v>601.6</v>
      </c>
      <c r="F165" s="202">
        <f>'[1]Link Out BY'!F110</f>
        <v>33315</v>
      </c>
      <c r="G165" s="179"/>
      <c r="H165" s="184">
        <f t="shared" si="8"/>
        <v>7.0669766534158643E-2</v>
      </c>
      <c r="I165" s="179">
        <f t="shared" si="7"/>
        <v>47388.285302430173</v>
      </c>
      <c r="J165" s="111"/>
      <c r="K165" s="31"/>
      <c r="L165" s="103"/>
      <c r="M165" s="31"/>
    </row>
    <row r="166" spans="1:13" x14ac:dyDescent="0.25">
      <c r="A166" s="159" t="str">
        <f>'[1]Link Out BY'!A111</f>
        <v>P17</v>
      </c>
      <c r="B166" s="159" t="str">
        <f>'[1]Link Out BY'!B111</f>
        <v>Salaries and wages</v>
      </c>
      <c r="C166" s="221">
        <f>'[1]Link Out BY'!C111</f>
        <v>50112435</v>
      </c>
      <c r="D166" s="159" t="str">
        <f>'[1]Link Out BY'!D111</f>
        <v>LaborMaintNSOT TD Mt</v>
      </c>
      <c r="E166" s="159" t="str">
        <f>'[1]Link Out BY'!E111</f>
        <v>601.6</v>
      </c>
      <c r="F166" s="202">
        <f>'[1]Link Out BY'!F111</f>
        <v>3366</v>
      </c>
      <c r="G166" s="179"/>
      <c r="H166" s="184">
        <f t="shared" si="8"/>
        <v>7.1401601126813144E-3</v>
      </c>
      <c r="I166" s="179">
        <f t="shared" si="7"/>
        <v>4787.9023961572857</v>
      </c>
      <c r="J166" s="111"/>
      <c r="K166" s="31"/>
      <c r="L166" s="103"/>
      <c r="M166" s="31"/>
    </row>
    <row r="167" spans="1:13" x14ac:dyDescent="0.25">
      <c r="A167" s="159" t="str">
        <f>'[1]Link Out BY'!A112</f>
        <v>P17</v>
      </c>
      <c r="B167" s="159" t="str">
        <f>'[1]Link Out BY'!B112</f>
        <v>Salaries and wages</v>
      </c>
      <c r="C167" s="221">
        <f>'[1]Link Out BY'!C112</f>
        <v>50112440</v>
      </c>
      <c r="D167" s="159" t="str">
        <f>'[1]Link Out BY'!D112</f>
        <v>LaborMaintNSOT TD Hy</v>
      </c>
      <c r="E167" s="159" t="str">
        <f>'[1]Link Out BY'!E112</f>
        <v>601.6</v>
      </c>
      <c r="F167" s="202">
        <f>'[1]Link Out BY'!F112</f>
        <v>1124</v>
      </c>
      <c r="G167" s="179"/>
      <c r="H167" s="184">
        <f t="shared" si="8"/>
        <v>2.3842958902714788E-3</v>
      </c>
      <c r="I167" s="179">
        <f t="shared" si="7"/>
        <v>1598.8123271778932</v>
      </c>
      <c r="J167" s="111"/>
      <c r="K167" s="31"/>
      <c r="L167" s="103"/>
      <c r="M167" s="31"/>
    </row>
    <row r="168" spans="1:13" x14ac:dyDescent="0.25">
      <c r="A168" s="159" t="str">
        <f>'[1]Link Out BY'!A113</f>
        <v>P17</v>
      </c>
      <c r="B168" s="159" t="str">
        <f>'[1]Link Out BY'!B113</f>
        <v>Salaries and wages</v>
      </c>
      <c r="C168" s="221">
        <f>'[1]Link Out BY'!C113</f>
        <v>50119900</v>
      </c>
      <c r="D168" s="159" t="str">
        <f>'[1]Link Out BY'!D113</f>
        <v>LaborNSOT CapCredits</v>
      </c>
      <c r="E168" s="159" t="str">
        <f>'[1]Link Out BY'!E113</f>
        <v>601.8</v>
      </c>
      <c r="F168" s="241">
        <f>'[1]Link Out BY'!F113</f>
        <v>-119878</v>
      </c>
      <c r="G168" s="223" t="s">
        <v>85</v>
      </c>
      <c r="H168" s="184"/>
      <c r="I168" s="31">
        <f>'[10]Link Out'!$I$50</f>
        <v>-83170.738177175866</v>
      </c>
      <c r="J168" s="111"/>
      <c r="K168" s="29">
        <f>I168-F168</f>
        <v>36707.261822824134</v>
      </c>
      <c r="L168" s="103"/>
      <c r="M168" s="31"/>
    </row>
    <row r="169" spans="1:13" x14ac:dyDescent="0.25">
      <c r="A169" s="159" t="str">
        <f>'[1]Link Out BY'!A114</f>
        <v>P17</v>
      </c>
      <c r="B169" s="159" t="str">
        <f>'[1]Link Out BY'!B114</f>
        <v>Salaries and wages</v>
      </c>
      <c r="C169" s="221">
        <f>'[1]Link Out BY'!C114</f>
        <v>50120000</v>
      </c>
      <c r="D169" s="159" t="str">
        <f>'[1]Link Out BY'!D114</f>
        <v>Labor OT - Natural</v>
      </c>
      <c r="E169" s="159" t="str">
        <f>'[1]Link Out BY'!E114</f>
        <v>601.8</v>
      </c>
      <c r="F169" s="202">
        <f>'[1]Link Out BY'!F114</f>
        <v>624</v>
      </c>
      <c r="G169" s="179"/>
      <c r="H169" s="184"/>
      <c r="I169" s="242"/>
      <c r="J169" s="111"/>
      <c r="K169" s="31"/>
      <c r="L169" s="103"/>
      <c r="M169" s="31"/>
    </row>
    <row r="170" spans="1:13" x14ac:dyDescent="0.25">
      <c r="A170" s="159" t="str">
        <f>'[1]Link Out BY'!A115</f>
        <v>P17</v>
      </c>
      <c r="B170" s="159" t="str">
        <f>'[1]Link Out BY'!B115</f>
        <v>Salaries and wages</v>
      </c>
      <c r="C170" s="221">
        <f>'[1]Link Out BY'!C115</f>
        <v>50121300</v>
      </c>
      <c r="D170" s="159" t="str">
        <f>'[1]Link Out BY'!D115</f>
        <v>LaborOper OT WT</v>
      </c>
      <c r="E170" s="159" t="str">
        <f>'[1]Link Out BY'!E115</f>
        <v>601.3</v>
      </c>
      <c r="F170" s="202">
        <f>'[1]Link Out BY'!F115</f>
        <v>666</v>
      </c>
      <c r="G170" s="179"/>
      <c r="H170" s="184">
        <f t="shared" ref="H170" si="9">F170/SUM(SUM(F$152:F$167)+$F$170)</f>
        <v>1.4127589527765168E-3</v>
      </c>
      <c r="I170" s="179">
        <f t="shared" ref="I170" si="10">I$150*H170</f>
        <v>947.33897677978382</v>
      </c>
      <c r="J170" s="111"/>
      <c r="K170" s="31"/>
      <c r="L170" s="103"/>
      <c r="M170" s="31"/>
    </row>
    <row r="171" spans="1:13" x14ac:dyDescent="0.25">
      <c r="A171" s="159" t="str">
        <f>'[1]Link Out BY'!A116</f>
        <v>P17</v>
      </c>
      <c r="B171" s="159" t="str">
        <f>'[1]Link Out BY'!B116</f>
        <v>Salaries and wages</v>
      </c>
      <c r="C171" s="221">
        <f>'[1]Link Out BY'!C116</f>
        <v>50171000</v>
      </c>
      <c r="D171" s="159" t="str">
        <f>'[1]Link Out BY'!D116</f>
        <v>Annual Incent Plan</v>
      </c>
      <c r="E171" s="159" t="str">
        <f>'[1]Link Out BY'!E116</f>
        <v>601.8</v>
      </c>
      <c r="F171" s="202">
        <f>'[1]Link Out BY'!F116</f>
        <v>282777</v>
      </c>
      <c r="G171" s="179"/>
      <c r="H171" s="184"/>
      <c r="I171" s="179">
        <f>'[10]Link Out'!$G$39</f>
        <v>303870.3229347592</v>
      </c>
      <c r="J171" s="111"/>
      <c r="K171" s="31"/>
      <c r="L171" s="103"/>
      <c r="M171" s="31"/>
    </row>
    <row r="172" spans="1:13" x14ac:dyDescent="0.25">
      <c r="A172" s="159" t="str">
        <f>'[1]Link Out BY'!A117</f>
        <v>P17</v>
      </c>
      <c r="B172" s="159" t="str">
        <f>'[1]Link Out BY'!B117</f>
        <v>Salaries and wages</v>
      </c>
      <c r="C172" s="221">
        <f>'[1]Link Out BY'!C117</f>
        <v>50171600</v>
      </c>
      <c r="D172" s="159" t="str">
        <f>'[1]Link Out BY'!D117</f>
        <v>Comp Exp-Options</v>
      </c>
      <c r="E172" s="159" t="str">
        <f>'[1]Link Out BY'!E117</f>
        <v>601.8</v>
      </c>
      <c r="F172" s="202">
        <f>'[1]Link Out BY'!F117</f>
        <v>4876</v>
      </c>
      <c r="G172" s="186" t="s">
        <v>141</v>
      </c>
      <c r="H172" s="181">
        <f>F172/SUM(F$172:F$173)</f>
        <v>8.6699857752489326E-2</v>
      </c>
      <c r="I172" s="179">
        <f>G$173*H172</f>
        <v>1260.1824324324323</v>
      </c>
      <c r="J172" s="111"/>
      <c r="K172" s="31"/>
      <c r="L172" s="103"/>
      <c r="M172" s="31"/>
    </row>
    <row r="173" spans="1:13" x14ac:dyDescent="0.25">
      <c r="A173" s="159" t="str">
        <f>'[1]Link Out BY'!A118</f>
        <v>P17</v>
      </c>
      <c r="B173" s="159" t="str">
        <f>'[1]Link Out BY'!B118</f>
        <v>Salaries and wages</v>
      </c>
      <c r="C173" s="221">
        <f>'[1]Link Out BY'!C118</f>
        <v>50171800</v>
      </c>
      <c r="D173" s="159" t="str">
        <f>'[1]Link Out BY'!D118</f>
        <v>Comp Exp-RSU's</v>
      </c>
      <c r="E173" s="159" t="str">
        <f>'[1]Link Out BY'!E118</f>
        <v>601.8</v>
      </c>
      <c r="F173" s="202">
        <f>'[1]Link Out BY'!F118</f>
        <v>51364</v>
      </c>
      <c r="G173" s="186">
        <f>'[10]Link Out'!$G$40</f>
        <v>14535</v>
      </c>
      <c r="H173" s="181">
        <f>F173/SUM(F$172:F$173)</f>
        <v>0.91330014224751066</v>
      </c>
      <c r="I173" s="179">
        <f>G$173*H173</f>
        <v>13274.817567567567</v>
      </c>
      <c r="J173" s="117"/>
      <c r="K173" s="31"/>
      <c r="L173" s="103"/>
      <c r="M173" s="31"/>
    </row>
    <row r="174" spans="1:13" x14ac:dyDescent="0.25">
      <c r="A174" s="159" t="str">
        <f>'[1]Link Out BY'!A119</f>
        <v>P17</v>
      </c>
      <c r="B174" s="159" t="str">
        <f>'[1]Link Out BY'!B119</f>
        <v>Salaries and wages</v>
      </c>
      <c r="C174" s="221">
        <f>'[1]Link Out BY'!C119</f>
        <v>50185000</v>
      </c>
      <c r="D174" s="159" t="str">
        <f>'[1]Link Out BY'!D119</f>
        <v>Severance</v>
      </c>
      <c r="E174" s="159" t="str">
        <f>'[1]Link Out BY'!E119</f>
        <v>601.8</v>
      </c>
      <c r="F174" s="202">
        <f>'[1]Link Out BY'!F119</f>
        <v>32927</v>
      </c>
      <c r="G174" s="223"/>
      <c r="H174" s="224"/>
      <c r="I174" s="31">
        <v>0</v>
      </c>
      <c r="J174" s="117"/>
      <c r="K174" s="31"/>
      <c r="L174" s="31"/>
      <c r="M174" s="31"/>
    </row>
    <row r="175" spans="1:13" s="2" customFormat="1" x14ac:dyDescent="0.25">
      <c r="A175" s="76" t="str">
        <f>'[1]Link Out BY'!A120</f>
        <v>P17 Total</v>
      </c>
      <c r="B175" s="76">
        <f>'[1]Link Out BY'!B120</f>
        <v>0</v>
      </c>
      <c r="C175" s="214">
        <f>'[1]Link Out BY'!C120</f>
        <v>0</v>
      </c>
      <c r="D175" s="76">
        <f>'[1]Link Out BY'!D120</f>
        <v>0</v>
      </c>
      <c r="E175" s="76">
        <f>'[1]Link Out BY'!E120</f>
        <v>0</v>
      </c>
      <c r="F175" s="230">
        <f>'[1]Link Out BY'!F120</f>
        <v>7103811</v>
      </c>
      <c r="G175" s="236"/>
      <c r="H175" s="237"/>
      <c r="I175" s="236"/>
      <c r="J175" s="238"/>
      <c r="K175" s="234"/>
      <c r="L175" s="233"/>
      <c r="M175" s="234"/>
    </row>
    <row r="176" spans="1:13" x14ac:dyDescent="0.25">
      <c r="A176" s="159" t="str">
        <f>'[1]Link Out BY'!A121</f>
        <v>P18</v>
      </c>
      <c r="B176" s="159" t="str">
        <f>'[1]Link Out BY'!B121</f>
        <v>Pension expense</v>
      </c>
      <c r="C176" s="221">
        <f>'[1]Link Out BY'!C121</f>
        <v>50610000</v>
      </c>
      <c r="D176" s="159" t="str">
        <f>'[1]Link Out BY'!D121</f>
        <v>Pension Expense</v>
      </c>
      <c r="E176" s="159" t="str">
        <f>'[1]Link Out BY'!E121</f>
        <v>604.8</v>
      </c>
      <c r="F176" s="202">
        <f>'[1]Link Out BY'!F121</f>
        <v>785272</v>
      </c>
      <c r="G176" s="24"/>
      <c r="H176" s="127"/>
      <c r="I176" s="243">
        <f>'[10]Link Out'!$E$52</f>
        <v>739624</v>
      </c>
      <c r="J176" s="173"/>
      <c r="K176" s="173">
        <f>I176-F176</f>
        <v>-45648</v>
      </c>
      <c r="L176" s="103"/>
      <c r="M176" s="31"/>
    </row>
    <row r="177" spans="1:13" x14ac:dyDescent="0.25">
      <c r="A177" s="159" t="str">
        <f>'[1]Link Out BY'!A122</f>
        <v>P18</v>
      </c>
      <c r="B177" s="159" t="str">
        <f>'[1]Link Out BY'!B122</f>
        <v>Pension expense</v>
      </c>
      <c r="C177" s="221">
        <f>'[1]Link Out BY'!C122</f>
        <v>50610100</v>
      </c>
      <c r="D177" s="159" t="str">
        <f>'[1]Link Out BY'!D122</f>
        <v>Pension Cap Credits</v>
      </c>
      <c r="E177" s="159" t="str">
        <f>'[1]Link Out BY'!E122</f>
        <v>604.8</v>
      </c>
      <c r="F177" s="202">
        <f>'[1]Link Out BY'!F122</f>
        <v>-154925</v>
      </c>
      <c r="G177" s="24"/>
      <c r="H177" s="127"/>
      <c r="I177" s="243">
        <f>'[10]Link Out'!$I$52</f>
        <v>-137553.65429193689</v>
      </c>
      <c r="J177" s="173"/>
      <c r="K177" s="173">
        <f t="shared" ref="K177:K187" si="11">I177-F177</f>
        <v>17371.345708063105</v>
      </c>
      <c r="L177" s="103"/>
      <c r="M177" s="31"/>
    </row>
    <row r="178" spans="1:13" s="2" customFormat="1" x14ac:dyDescent="0.25">
      <c r="A178" s="76" t="str">
        <f>'[1]Link Out BY'!A123</f>
        <v>P18 Total</v>
      </c>
      <c r="B178" s="76">
        <f>'[1]Link Out BY'!B123</f>
        <v>0</v>
      </c>
      <c r="C178" s="214">
        <f>'[1]Link Out BY'!C123</f>
        <v>0</v>
      </c>
      <c r="D178" s="76">
        <f>'[1]Link Out BY'!D123</f>
        <v>0</v>
      </c>
      <c r="E178" s="76">
        <f>'[1]Link Out BY'!E123</f>
        <v>0</v>
      </c>
      <c r="F178" s="230">
        <f>'[1]Link Out BY'!F123</f>
        <v>630347</v>
      </c>
      <c r="G178" s="244"/>
      <c r="H178" s="245"/>
      <c r="I178" s="246"/>
      <c r="J178" s="246"/>
      <c r="K178" s="246"/>
      <c r="L178" s="233"/>
      <c r="M178" s="234"/>
    </row>
    <row r="179" spans="1:13" x14ac:dyDescent="0.25">
      <c r="A179" s="159" t="str">
        <f>'[1]Link Out BY'!A124</f>
        <v>P19</v>
      </c>
      <c r="B179" s="159" t="str">
        <f>'[1]Link Out BY'!B124</f>
        <v>Group insurance expense</v>
      </c>
      <c r="C179" s="221">
        <f>'[1]Link Out BY'!C124</f>
        <v>50510000</v>
      </c>
      <c r="D179" s="159" t="str">
        <f>'[1]Link Out BY'!D124</f>
        <v>PBOP Expense</v>
      </c>
      <c r="E179" s="159" t="str">
        <f>'[1]Link Out BY'!E124</f>
        <v>604.8</v>
      </c>
      <c r="F179" s="202">
        <f>'[1]Link Out BY'!F124</f>
        <v>652903</v>
      </c>
      <c r="G179" s="24"/>
      <c r="H179" s="127"/>
      <c r="I179" s="173">
        <f>'[10]Link Out'!$E$46</f>
        <v>713966</v>
      </c>
      <c r="J179" s="173"/>
      <c r="K179" s="173">
        <f t="shared" si="11"/>
        <v>61063</v>
      </c>
      <c r="L179" s="103"/>
      <c r="M179" s="31"/>
    </row>
    <row r="180" spans="1:13" x14ac:dyDescent="0.25">
      <c r="A180" s="159" t="str">
        <f>'[1]Link Out BY'!A125</f>
        <v>P19</v>
      </c>
      <c r="B180" s="159" t="str">
        <f>'[1]Link Out BY'!B125</f>
        <v>Group insurance expense</v>
      </c>
      <c r="C180" s="221">
        <f>'[1]Link Out BY'!C125</f>
        <v>50510100</v>
      </c>
      <c r="D180" s="159" t="str">
        <f>'[1]Link Out BY'!D125</f>
        <v>PBOP Cap Credits</v>
      </c>
      <c r="E180" s="159" t="str">
        <f>'[1]Link Out BY'!E125</f>
        <v>604.8</v>
      </c>
      <c r="F180" s="202">
        <f>'[1]Link Out BY'!F125</f>
        <v>-147422</v>
      </c>
      <c r="G180" s="24"/>
      <c r="H180" s="127"/>
      <c r="I180" s="173">
        <f>'[10]Link Out'!$I$46</f>
        <v>-132781.83555454807</v>
      </c>
      <c r="J180" s="173"/>
      <c r="K180" s="173">
        <f t="shared" si="11"/>
        <v>14640.164445451926</v>
      </c>
      <c r="L180" s="103"/>
      <c r="M180" s="31"/>
    </row>
    <row r="181" spans="1:13" x14ac:dyDescent="0.25">
      <c r="A181" s="159" t="str">
        <f>'[1]Link Out BY'!A126</f>
        <v>P19</v>
      </c>
      <c r="B181" s="159" t="str">
        <f>'[1]Link Out BY'!B126</f>
        <v>Group insurance expense</v>
      </c>
      <c r="C181" s="221">
        <f>'[1]Link Out BY'!C126</f>
        <v>50550000</v>
      </c>
      <c r="D181" s="159" t="str">
        <f>'[1]Link Out BY'!D126</f>
        <v>Group Insur Expense</v>
      </c>
      <c r="E181" s="159" t="str">
        <f>'[1]Link Out BY'!E126</f>
        <v>604.8</v>
      </c>
      <c r="F181" s="202">
        <f>'[1]Link Out BY'!F126</f>
        <v>1449927</v>
      </c>
      <c r="G181" s="24"/>
      <c r="H181" s="127"/>
      <c r="I181" s="173">
        <f>'[10]Link Out'!$E$47</f>
        <v>1648027.3602339157</v>
      </c>
      <c r="J181" s="173"/>
      <c r="K181" s="173">
        <f t="shared" si="11"/>
        <v>198100.36023391574</v>
      </c>
      <c r="L181" s="103"/>
      <c r="M181" s="31"/>
    </row>
    <row r="182" spans="1:13" x14ac:dyDescent="0.25">
      <c r="A182" s="159" t="str">
        <f>'[1]Link Out BY'!A127</f>
        <v>P19</v>
      </c>
      <c r="B182" s="159" t="str">
        <f>'[1]Link Out BY'!B127</f>
        <v>Group insurance expense</v>
      </c>
      <c r="C182" s="221">
        <f>'[1]Link Out BY'!C127</f>
        <v>50550100</v>
      </c>
      <c r="D182" s="159" t="str">
        <f>'[1]Link Out BY'!D127</f>
        <v>Group Ins Cap Credts</v>
      </c>
      <c r="E182" s="159" t="str">
        <f>'[1]Link Out BY'!E127</f>
        <v>604.8</v>
      </c>
      <c r="F182" s="202">
        <f>'[1]Link Out BY'!F127</f>
        <v>-297956</v>
      </c>
      <c r="G182" s="24"/>
      <c r="H182" s="127"/>
      <c r="I182" s="173">
        <f>'[10]Link Out'!$I$47</f>
        <v>-305758.687933326</v>
      </c>
      <c r="J182" s="173"/>
      <c r="K182" s="173">
        <f t="shared" si="11"/>
        <v>-7802.6879333260003</v>
      </c>
      <c r="L182" s="103"/>
      <c r="M182" s="31"/>
    </row>
    <row r="183" spans="1:13" s="2" customFormat="1" x14ac:dyDescent="0.25">
      <c r="A183" s="76" t="str">
        <f>'[1]Link Out BY'!A128</f>
        <v>P19 Total</v>
      </c>
      <c r="B183" s="76">
        <f>'[1]Link Out BY'!B128</f>
        <v>0</v>
      </c>
      <c r="C183" s="214">
        <f>'[1]Link Out BY'!C128</f>
        <v>0</v>
      </c>
      <c r="D183" s="76">
        <f>'[1]Link Out BY'!D128</f>
        <v>0</v>
      </c>
      <c r="E183" s="76">
        <f>'[1]Link Out BY'!E128</f>
        <v>0</v>
      </c>
      <c r="F183" s="230">
        <f>'[1]Link Out BY'!F128</f>
        <v>1657452</v>
      </c>
      <c r="G183" s="244"/>
      <c r="H183" s="245"/>
      <c r="I183" s="246"/>
      <c r="J183" s="246"/>
      <c r="K183" s="246"/>
      <c r="L183" s="233"/>
      <c r="M183" s="234"/>
    </row>
    <row r="184" spans="1:13" x14ac:dyDescent="0.25">
      <c r="A184" s="159" t="str">
        <f>'[1]Link Out BY'!A129</f>
        <v>P20</v>
      </c>
      <c r="B184" s="159" t="str">
        <f>'[1]Link Out BY'!B129</f>
        <v>Other benefits</v>
      </c>
      <c r="C184" s="221">
        <f>'[1]Link Out BY'!C129</f>
        <v>50421000</v>
      </c>
      <c r="D184" s="159" t="str">
        <f>'[1]Link Out BY'!D129</f>
        <v>401k Expense</v>
      </c>
      <c r="E184" s="159" t="str">
        <f>'[1]Link Out BY'!E129</f>
        <v>604.8</v>
      </c>
      <c r="F184" s="202">
        <f>'[1]Link Out BY'!F129</f>
        <v>188798</v>
      </c>
      <c r="G184" s="24"/>
      <c r="H184" s="127"/>
      <c r="I184" s="173">
        <f>'[10]Link Out'!$E$54</f>
        <v>218630.62585528786</v>
      </c>
      <c r="J184" s="173"/>
      <c r="K184" s="173">
        <f t="shared" si="11"/>
        <v>29832.625855287857</v>
      </c>
      <c r="L184" s="103"/>
      <c r="M184" s="31"/>
    </row>
    <row r="185" spans="1:13" x14ac:dyDescent="0.25">
      <c r="A185" s="159" t="str">
        <f>'[1]Link Out BY'!A130</f>
        <v>P20</v>
      </c>
      <c r="B185" s="159" t="str">
        <f>'[1]Link Out BY'!B130</f>
        <v>Other benefits</v>
      </c>
      <c r="C185" s="221">
        <f>'[1]Link Out BY'!C130</f>
        <v>50421100</v>
      </c>
      <c r="D185" s="159" t="str">
        <f>'[1]Link Out BY'!D130</f>
        <v>401k Exp Cap Credits</v>
      </c>
      <c r="E185" s="159" t="str">
        <f>'[1]Link Out BY'!E130</f>
        <v>604.8</v>
      </c>
      <c r="F185" s="202">
        <f>'[1]Link Out BY'!F130</f>
        <v>-35228</v>
      </c>
      <c r="G185" s="24"/>
      <c r="H185" s="127"/>
      <c r="I185" s="173">
        <f>'[10]Link Out'!$I$54</f>
        <v>-46278.483269225428</v>
      </c>
      <c r="J185" s="173"/>
      <c r="K185" s="173">
        <f t="shared" si="11"/>
        <v>-11050.483269225428</v>
      </c>
      <c r="L185" s="103"/>
      <c r="M185" s="29"/>
    </row>
    <row r="186" spans="1:13" x14ac:dyDescent="0.25">
      <c r="A186" s="159" t="str">
        <f>'[1]Link Out BY'!A131</f>
        <v>P20</v>
      </c>
      <c r="B186" s="159" t="str">
        <f>'[1]Link Out BY'!B131</f>
        <v>Other benefits</v>
      </c>
      <c r="C186" s="221">
        <f>'[1]Link Out BY'!C131</f>
        <v>50422000</v>
      </c>
      <c r="D186" s="159" t="str">
        <f>'[1]Link Out BY'!D131</f>
        <v>DCP Expense</v>
      </c>
      <c r="E186" s="159" t="str">
        <f>'[1]Link Out BY'!E131</f>
        <v>604.8</v>
      </c>
      <c r="F186" s="202">
        <f>'[1]Link Out BY'!F131</f>
        <v>199892</v>
      </c>
      <c r="G186" s="24"/>
      <c r="H186" s="127"/>
      <c r="I186" s="173">
        <f>'[10]Link Out'!$E$55</f>
        <v>246735.72411754652</v>
      </c>
      <c r="J186" s="173"/>
      <c r="K186" s="173">
        <f t="shared" si="11"/>
        <v>46843.724117546517</v>
      </c>
      <c r="L186" s="103"/>
      <c r="M186" s="29"/>
    </row>
    <row r="187" spans="1:13" x14ac:dyDescent="0.25">
      <c r="A187" s="159" t="str">
        <f>'[1]Link Out BY'!A132</f>
        <v>P20</v>
      </c>
      <c r="B187" s="159" t="str">
        <f>'[1]Link Out BY'!B132</f>
        <v>Other benefits</v>
      </c>
      <c r="C187" s="221">
        <f>'[1]Link Out BY'!C132</f>
        <v>50422100</v>
      </c>
      <c r="D187" s="159" t="str">
        <f>'[1]Link Out BY'!D132</f>
        <v>DCP Exp Cap Credits</v>
      </c>
      <c r="E187" s="159" t="str">
        <f>'[1]Link Out BY'!E132</f>
        <v>604.8</v>
      </c>
      <c r="F187" s="202">
        <f>'[1]Link Out BY'!F132</f>
        <v>-38561</v>
      </c>
      <c r="G187" s="24"/>
      <c r="H187" s="127"/>
      <c r="I187" s="173">
        <f>'[10]Link Out'!$I$55</f>
        <v>-45527.96707200419</v>
      </c>
      <c r="J187" s="173"/>
      <c r="K187" s="173">
        <f t="shared" si="11"/>
        <v>-6966.9670720041904</v>
      </c>
      <c r="L187" s="103"/>
      <c r="M187" s="29"/>
    </row>
    <row r="188" spans="1:13" x14ac:dyDescent="0.25">
      <c r="A188" s="159" t="str">
        <f>'[1]Link Out BY'!A133</f>
        <v>P20</v>
      </c>
      <c r="B188" s="159" t="str">
        <f>'[1]Link Out BY'!B133</f>
        <v>Other benefits</v>
      </c>
      <c r="C188" s="221">
        <f>'[1]Link Out BY'!C133</f>
        <v>50423000</v>
      </c>
      <c r="D188" s="159" t="str">
        <f>'[1]Link Out BY'!D133</f>
        <v>ESPP Expense</v>
      </c>
      <c r="E188" s="159" t="str">
        <f>'[1]Link Out BY'!E133</f>
        <v>604.8</v>
      </c>
      <c r="F188" s="202">
        <f>'[1]Link Out BY'!F133</f>
        <v>10652</v>
      </c>
      <c r="G188" s="24"/>
      <c r="H188" s="127"/>
      <c r="I188" s="173">
        <f>F188+K188</f>
        <v>7799.4498705980986</v>
      </c>
      <c r="J188" s="173"/>
      <c r="K188" s="173">
        <f>'[10]Link Out'!$C$59</f>
        <v>-2852.5501294019014</v>
      </c>
      <c r="L188" s="103"/>
      <c r="M188" s="29"/>
    </row>
    <row r="189" spans="1:13" x14ac:dyDescent="0.25">
      <c r="A189" s="159" t="str">
        <f>'[1]Link Out BY'!A134</f>
        <v>P20</v>
      </c>
      <c r="B189" s="159" t="str">
        <f>'[1]Link Out BY'!B134</f>
        <v>Other benefits</v>
      </c>
      <c r="C189" s="221">
        <f>'[1]Link Out BY'!C134</f>
        <v>50426000</v>
      </c>
      <c r="D189" s="159" t="str">
        <f>'[1]Link Out BY'!D134</f>
        <v>Retiree Medical Exp</v>
      </c>
      <c r="E189" s="159" t="str">
        <f>'[1]Link Out BY'!E134</f>
        <v>604.8</v>
      </c>
      <c r="F189" s="202">
        <f>'[1]Link Out BY'!F134</f>
        <v>12851</v>
      </c>
      <c r="G189" s="24"/>
      <c r="H189" s="127"/>
      <c r="I189" s="173">
        <f>'[10]Link Out'!$E$56</f>
        <v>19997.458553638349</v>
      </c>
      <c r="J189" s="173"/>
      <c r="K189" s="173">
        <f t="shared" ref="K189:K190" si="12">I189-F189</f>
        <v>7146.4585536383493</v>
      </c>
      <c r="L189" s="103"/>
      <c r="M189" s="29"/>
    </row>
    <row r="190" spans="1:13" x14ac:dyDescent="0.25">
      <c r="A190" s="159" t="str">
        <f>'[1]Link Out BY'!A135</f>
        <v>P20</v>
      </c>
      <c r="B190" s="159" t="str">
        <f>'[1]Link Out BY'!B135</f>
        <v>Other benefits</v>
      </c>
      <c r="C190" s="221">
        <f>'[1]Link Out BY'!C135</f>
        <v>50426100</v>
      </c>
      <c r="D190" s="159" t="str">
        <f>'[1]Link Out BY'!D135</f>
        <v>Retiree Med Cap Cr</v>
      </c>
      <c r="E190" s="159" t="str">
        <f>'[1]Link Out BY'!E135</f>
        <v>604.8</v>
      </c>
      <c r="F190" s="202">
        <f>'[1]Link Out BY'!F135</f>
        <v>-1764</v>
      </c>
      <c r="G190" s="24"/>
      <c r="H190" s="127"/>
      <c r="I190" s="173">
        <f>'[10]Link Out'!$I$56</f>
        <v>-3329.4530138934606</v>
      </c>
      <c r="J190" s="173"/>
      <c r="K190" s="173">
        <f t="shared" si="12"/>
        <v>-1565.4530138934606</v>
      </c>
      <c r="L190" s="103"/>
      <c r="M190" s="29"/>
    </row>
    <row r="191" spans="1:13" x14ac:dyDescent="0.25">
      <c r="A191" s="159" t="str">
        <f>'[1]Link Out BY'!A136</f>
        <v>P20</v>
      </c>
      <c r="B191" s="159" t="str">
        <f>'[1]Link Out BY'!B136</f>
        <v>Other benefits</v>
      </c>
      <c r="C191" s="221">
        <f>'[1]Link Out BY'!C136</f>
        <v>50450000</v>
      </c>
      <c r="D191" s="159" t="str">
        <f>'[1]Link Out BY'!D136</f>
        <v>Other Welfare</v>
      </c>
      <c r="E191" s="159" t="str">
        <f>'[1]Link Out BY'!E136</f>
        <v>604.8</v>
      </c>
      <c r="F191" s="202">
        <f>'[1]Link Out BY'!F136</f>
        <v>26250</v>
      </c>
      <c r="G191" s="126" t="s">
        <v>140</v>
      </c>
      <c r="H191" s="252">
        <f>F191/SUM($F$191:$F$195)</f>
        <v>0.68469925400386045</v>
      </c>
      <c r="I191" s="196">
        <f>F191+(H191*K$191)</f>
        <v>26627.677643464493</v>
      </c>
      <c r="J191" s="253"/>
      <c r="K191" s="196">
        <f>'[10]Link Out'!$C$60</f>
        <v>551.59639981492364</v>
      </c>
      <c r="L191" s="103"/>
      <c r="M191" s="29"/>
    </row>
    <row r="192" spans="1:13" x14ac:dyDescent="0.25">
      <c r="A192" s="159" t="str">
        <f>'[1]Link Out BY'!A137</f>
        <v>P20</v>
      </c>
      <c r="B192" s="159" t="str">
        <f>'[1]Link Out BY'!B137</f>
        <v>Other benefits</v>
      </c>
      <c r="C192" s="221">
        <f>'[1]Link Out BY'!C137</f>
        <v>50450013</v>
      </c>
      <c r="D192" s="159" t="str">
        <f>'[1]Link Out BY'!D137</f>
        <v>Other Welfare WT</v>
      </c>
      <c r="E192" s="159" t="str">
        <f>'[1]Link Out BY'!E137</f>
        <v>604.3</v>
      </c>
      <c r="F192" s="202">
        <f>'[1]Link Out BY'!F137</f>
        <v>568</v>
      </c>
      <c r="G192" s="126"/>
      <c r="H192" s="252">
        <f>F192/SUM($F$191:$F$195)</f>
        <v>1.4815587667588294E-2</v>
      </c>
      <c r="I192" s="196">
        <f>F192+(H192*K$191)</f>
        <v>576.17222481858403</v>
      </c>
      <c r="J192" s="253"/>
      <c r="K192" s="196"/>
      <c r="L192" s="103"/>
      <c r="M192" s="29"/>
    </row>
    <row r="193" spans="1:13" x14ac:dyDescent="0.25">
      <c r="A193" s="159" t="str">
        <f>'[1]Link Out BY'!A138</f>
        <v>P20</v>
      </c>
      <c r="B193" s="159" t="str">
        <f>'[1]Link Out BY'!B138</f>
        <v>Other benefits</v>
      </c>
      <c r="C193" s="221">
        <f>'[1]Link Out BY'!C138</f>
        <v>50450014</v>
      </c>
      <c r="D193" s="159" t="str">
        <f>'[1]Link Out BY'!D138</f>
        <v>Other Welfare TD</v>
      </c>
      <c r="E193" s="159" t="str">
        <f>'[1]Link Out BY'!E138</f>
        <v>604.5</v>
      </c>
      <c r="F193" s="202">
        <f>'[1]Link Out BY'!F138</f>
        <v>523</v>
      </c>
      <c r="G193" s="126"/>
      <c r="H193" s="252">
        <f>F193/SUM($F$191:$F$195)</f>
        <v>1.364181751786739E-2</v>
      </c>
      <c r="I193" s="196">
        <f>F193+(H193*K$191)</f>
        <v>530.52477742978783</v>
      </c>
      <c r="J193" s="253"/>
      <c r="K193" s="196"/>
      <c r="L193" s="103"/>
      <c r="M193" s="29"/>
    </row>
    <row r="194" spans="1:13" x14ac:dyDescent="0.25">
      <c r="A194" s="159" t="str">
        <f>'[1]Link Out BY'!A139</f>
        <v>P20</v>
      </c>
      <c r="B194" s="159" t="str">
        <f>'[1]Link Out BY'!B139</f>
        <v>Other benefits</v>
      </c>
      <c r="C194" s="221">
        <f>'[1]Link Out BY'!C139</f>
        <v>50450015</v>
      </c>
      <c r="D194" s="159" t="str">
        <f>'[1]Link Out BY'!D139</f>
        <v>Other Welfare CA</v>
      </c>
      <c r="E194" s="159" t="str">
        <f>'[1]Link Out BY'!E139</f>
        <v>604.7</v>
      </c>
      <c r="F194" s="202">
        <f>'[1]Link Out BY'!F139</f>
        <v>383</v>
      </c>
      <c r="G194" s="126"/>
      <c r="H194" s="252">
        <f>F194/SUM($F$191:$F$195)</f>
        <v>9.9900881631801337E-3</v>
      </c>
      <c r="I194" s="196">
        <f>F194+(H194*K$191)</f>
        <v>388.51049666464382</v>
      </c>
      <c r="J194" s="253"/>
      <c r="K194" s="196"/>
      <c r="L194" s="103"/>
      <c r="M194" s="29"/>
    </row>
    <row r="195" spans="1:13" x14ac:dyDescent="0.25">
      <c r="A195" s="159" t="str">
        <f>'[1]Link Out BY'!A140</f>
        <v>P20</v>
      </c>
      <c r="B195" s="159" t="str">
        <f>'[1]Link Out BY'!B140</f>
        <v>Other benefits</v>
      </c>
      <c r="C195" s="221">
        <f>'[1]Link Out BY'!C140</f>
        <v>50450016</v>
      </c>
      <c r="D195" s="159" t="str">
        <f>'[1]Link Out BY'!D140</f>
        <v>Other Welfare AG</v>
      </c>
      <c r="E195" s="159" t="str">
        <f>'[1]Link Out BY'!E140</f>
        <v>604.8</v>
      </c>
      <c r="F195" s="202">
        <f>'[1]Link Out BY'!F140</f>
        <v>10614</v>
      </c>
      <c r="G195" s="130"/>
      <c r="H195" s="252">
        <f>F195/SUM($F$191:$F$195)</f>
        <v>0.27685325264750377</v>
      </c>
      <c r="I195" s="196">
        <f>F195+(H195*K$191)</f>
        <v>10766.711257437415</v>
      </c>
      <c r="J195" s="253"/>
      <c r="K195" s="129"/>
      <c r="L195" s="103"/>
      <c r="M195" s="29"/>
    </row>
    <row r="196" spans="1:13" x14ac:dyDescent="0.25">
      <c r="A196" s="159" t="str">
        <f>'[1]Link Out BY'!A141</f>
        <v>P20</v>
      </c>
      <c r="B196" s="159" t="str">
        <f>'[1]Link Out BY'!B141</f>
        <v>Other benefits</v>
      </c>
      <c r="C196" s="221">
        <f>'[1]Link Out BY'!C141</f>
        <v>50451000</v>
      </c>
      <c r="D196" s="159" t="str">
        <f>'[1]Link Out BY'!D141</f>
        <v>Employee Awards</v>
      </c>
      <c r="E196" s="159" t="str">
        <f>'[1]Link Out BY'!E141</f>
        <v>604.8</v>
      </c>
      <c r="F196" s="202">
        <f>'[1]Link Out BY'!F141</f>
        <v>5915</v>
      </c>
      <c r="G196" s="24"/>
      <c r="I196" s="173">
        <f>F196+K196</f>
        <v>6000.1033623273324</v>
      </c>
      <c r="J196" s="128"/>
      <c r="K196" s="173">
        <f>'[10]Link Out'!$C61</f>
        <v>85.103362327332434</v>
      </c>
      <c r="L196" s="103"/>
      <c r="M196" s="29"/>
    </row>
    <row r="197" spans="1:13" x14ac:dyDescent="0.25">
      <c r="A197" s="159" t="str">
        <f>'[1]Link Out BY'!A142</f>
        <v>P20</v>
      </c>
      <c r="B197" s="159" t="str">
        <f>'[1]Link Out BY'!B142</f>
        <v>Other benefits</v>
      </c>
      <c r="C197" s="221">
        <f>'[1]Link Out BY'!C142</f>
        <v>50452000</v>
      </c>
      <c r="D197" s="159" t="str">
        <f>'[1]Link Out BY'!D142</f>
        <v>Emp Physical Exams</v>
      </c>
      <c r="E197" s="159" t="str">
        <f>'[1]Link Out BY'!E142</f>
        <v>604.8</v>
      </c>
      <c r="F197" s="202">
        <f>'[1]Link Out BY'!F142</f>
        <v>4740</v>
      </c>
      <c r="G197" s="24"/>
      <c r="I197" s="173">
        <f t="shared" ref="I197:I199" si="13">F197+K197</f>
        <v>4808.1977916198739</v>
      </c>
      <c r="J197" s="128"/>
      <c r="K197" s="173">
        <f>'[10]Link Out'!$C62</f>
        <v>68.197791619873897</v>
      </c>
      <c r="L197" s="103"/>
      <c r="M197" s="29"/>
    </row>
    <row r="198" spans="1:13" x14ac:dyDescent="0.25">
      <c r="A198" s="159" t="str">
        <f>'[1]Link Out BY'!A143</f>
        <v>P20</v>
      </c>
      <c r="B198" s="159" t="str">
        <f>'[1]Link Out BY'!B143</f>
        <v>Other benefits</v>
      </c>
      <c r="C198" s="221">
        <f>'[1]Link Out BY'!C143</f>
        <v>50454000</v>
      </c>
      <c r="D198" s="159" t="str">
        <f>'[1]Link Out BY'!D143</f>
        <v>Safety Incent Awards</v>
      </c>
      <c r="E198" s="159" t="str">
        <f>'[1]Link Out BY'!E143</f>
        <v>604.8</v>
      </c>
      <c r="F198" s="202">
        <f>'[1]Link Out BY'!F143</f>
        <v>2700</v>
      </c>
      <c r="G198" s="24"/>
      <c r="I198" s="173">
        <f t="shared" si="13"/>
        <v>2738.8468433277762</v>
      </c>
      <c r="J198" s="128"/>
      <c r="K198" s="173">
        <f>'[10]Link Out'!$C63</f>
        <v>38.846843327776241</v>
      </c>
      <c r="L198" s="103"/>
      <c r="M198" s="29"/>
    </row>
    <row r="199" spans="1:13" x14ac:dyDescent="0.25">
      <c r="A199" s="159" t="str">
        <f>'[1]Link Out BY'!A144</f>
        <v>P20</v>
      </c>
      <c r="B199" s="159" t="str">
        <f>'[1]Link Out BY'!B144</f>
        <v>Other benefits</v>
      </c>
      <c r="C199" s="221">
        <f>'[1]Link Out BY'!C144</f>
        <v>50456000</v>
      </c>
      <c r="D199" s="159" t="str">
        <f>'[1]Link Out BY'!D144</f>
        <v>Tuition Aid</v>
      </c>
      <c r="E199" s="159" t="str">
        <f>'[1]Link Out BY'!E144</f>
        <v>604.8</v>
      </c>
      <c r="F199" s="202">
        <f>'[1]Link Out BY'!F144</f>
        <v>12975</v>
      </c>
      <c r="G199" s="24"/>
      <c r="I199" s="173">
        <f t="shared" si="13"/>
        <v>13161.680663769592</v>
      </c>
      <c r="J199" s="128"/>
      <c r="K199" s="173">
        <f>'[10]Link Out'!$C64</f>
        <v>186.68066376959177</v>
      </c>
      <c r="L199" s="103"/>
      <c r="M199" s="29"/>
    </row>
    <row r="200" spans="1:13" x14ac:dyDescent="0.25">
      <c r="A200" s="159" t="str">
        <f>'[1]Link Out BY'!A145</f>
        <v>P20</v>
      </c>
      <c r="B200" s="159" t="str">
        <f>'[1]Link Out BY'!B145</f>
        <v>Other benefits</v>
      </c>
      <c r="C200" s="221">
        <f>'[1]Link Out BY'!C145</f>
        <v>50457000</v>
      </c>
      <c r="D200" s="159" t="str">
        <f>'[1]Link Out BY'!D145</f>
        <v>Training</v>
      </c>
      <c r="E200" s="159" t="str">
        <f>'[1]Link Out BY'!E145</f>
        <v>604.8</v>
      </c>
      <c r="F200" s="202">
        <f>'[1]Link Out BY'!F145</f>
        <v>28781</v>
      </c>
      <c r="G200" s="24"/>
      <c r="I200" s="173">
        <f t="shared" ref="I200:I201" si="14">F200+K200</f>
        <v>29195.092962154347</v>
      </c>
      <c r="J200" s="128"/>
      <c r="K200" s="173">
        <f>'[10]Link Out'!$C65</f>
        <v>414.09296215434733</v>
      </c>
      <c r="L200" s="103"/>
      <c r="M200" s="29"/>
    </row>
    <row r="201" spans="1:13" x14ac:dyDescent="0.25">
      <c r="A201" s="159" t="str">
        <f>'[1]Link Out BY'!A146</f>
        <v>P20</v>
      </c>
      <c r="B201" s="159" t="str">
        <f>'[1]Link Out BY'!B146</f>
        <v>Other benefits</v>
      </c>
      <c r="C201" s="221">
        <f>'[1]Link Out BY'!C146</f>
        <v>50458000</v>
      </c>
      <c r="D201" s="159" t="str">
        <f>'[1]Link Out BY'!D146</f>
        <v>Referral Bonus</v>
      </c>
      <c r="E201" s="159" t="str">
        <f>'[1]Link Out BY'!E146</f>
        <v>604.8</v>
      </c>
      <c r="F201" s="202">
        <f>'[1]Link Out BY'!F146</f>
        <v>0</v>
      </c>
      <c r="G201" s="24"/>
      <c r="I201" s="173">
        <f t="shared" si="14"/>
        <v>0</v>
      </c>
      <c r="J201" s="128"/>
      <c r="K201" s="173">
        <f>'[10]Link Out'!$C66</f>
        <v>0</v>
      </c>
      <c r="L201" s="103"/>
      <c r="M201" s="29"/>
    </row>
    <row r="202" spans="1:13" s="2" customFormat="1" x14ac:dyDescent="0.25">
      <c r="A202" s="76" t="str">
        <f>'[1]Link Out BY'!A147</f>
        <v>P20 Total</v>
      </c>
      <c r="B202" s="76">
        <f>'[1]Link Out BY'!B147</f>
        <v>0</v>
      </c>
      <c r="C202" s="214">
        <f>'[1]Link Out BY'!C147</f>
        <v>0</v>
      </c>
      <c r="D202" s="76">
        <f>'[1]Link Out BY'!D147</f>
        <v>0</v>
      </c>
      <c r="E202" s="76">
        <f>'[1]Link Out BY'!E147</f>
        <v>0</v>
      </c>
      <c r="F202" s="230">
        <f>'[1]Link Out BY'!F147</f>
        <v>430089</v>
      </c>
      <c r="I202" s="246"/>
      <c r="K202" s="246"/>
      <c r="L202" s="233"/>
      <c r="M202" s="30"/>
    </row>
    <row r="203" spans="1:13" x14ac:dyDescent="0.25">
      <c r="A203" s="159" t="str">
        <f>'[1]Link Out BY'!A148</f>
        <v>P21</v>
      </c>
      <c r="B203" s="159" t="str">
        <f>'[1]Link Out BY'!B148</f>
        <v>Service Company Costs</v>
      </c>
      <c r="C203" s="221">
        <f>'[1]Link Out BY'!C148</f>
        <v>53401000</v>
      </c>
      <c r="D203" s="159" t="str">
        <f>'[1]Link Out BY'!D148</f>
        <v>AWWSC Labor OPEX</v>
      </c>
      <c r="E203" s="159" t="str">
        <f>'[1]Link Out BY'!E148</f>
        <v>634.8</v>
      </c>
      <c r="F203" s="202">
        <f>'[1]Link Out BY'!F148</f>
        <v>3871463</v>
      </c>
      <c r="I203" s="173">
        <f>'[11]Link Out'!$G8</f>
        <v>4079156.5329831042</v>
      </c>
      <c r="J203" s="111"/>
      <c r="L203" s="103"/>
      <c r="M203" s="29"/>
    </row>
    <row r="204" spans="1:13" x14ac:dyDescent="0.25">
      <c r="A204" s="159" t="str">
        <f>'[1]Link Out BY'!A149</f>
        <v>P21</v>
      </c>
      <c r="B204" s="159" t="str">
        <f>'[1]Link Out BY'!B149</f>
        <v>Service Company Costs</v>
      </c>
      <c r="C204" s="221">
        <f>'[1]Link Out BY'!C149</f>
        <v>53401100</v>
      </c>
      <c r="D204" s="159" t="str">
        <f>'[1]Link Out BY'!D149</f>
        <v>AWWSC Pension OPEX</v>
      </c>
      <c r="E204" s="159" t="str">
        <f>'[1]Link Out BY'!E149</f>
        <v>634.8</v>
      </c>
      <c r="F204" s="202">
        <f>'[1]Link Out BY'!F149</f>
        <v>315836</v>
      </c>
      <c r="I204" s="173">
        <f>'[11]Link Out'!$G9</f>
        <v>332779.74831510766</v>
      </c>
      <c r="J204" s="111"/>
      <c r="L204" s="103"/>
      <c r="M204" s="29"/>
    </row>
    <row r="205" spans="1:13" x14ac:dyDescent="0.25">
      <c r="A205" s="159" t="str">
        <f>'[1]Link Out BY'!A150</f>
        <v>P21</v>
      </c>
      <c r="B205" s="159" t="str">
        <f>'[1]Link Out BY'!B150</f>
        <v>Service Company Costs</v>
      </c>
      <c r="C205" s="221">
        <f>'[1]Link Out BY'!C150</f>
        <v>53401200</v>
      </c>
      <c r="D205" s="159" t="str">
        <f>'[1]Link Out BY'!D150</f>
        <v>AWWSC Group Ins OPEX</v>
      </c>
      <c r="E205" s="159" t="str">
        <f>'[1]Link Out BY'!E150</f>
        <v>634.8</v>
      </c>
      <c r="F205" s="202">
        <f>'[1]Link Out BY'!F150</f>
        <v>506442</v>
      </c>
      <c r="I205" s="173">
        <f>'[11]Link Out'!$G10</f>
        <v>533611.24538114644</v>
      </c>
      <c r="J205" s="111"/>
      <c r="L205" s="103"/>
      <c r="M205" s="29"/>
    </row>
    <row r="206" spans="1:13" x14ac:dyDescent="0.25">
      <c r="A206" s="159" t="str">
        <f>'[1]Link Out BY'!A151</f>
        <v>P21</v>
      </c>
      <c r="B206" s="159" t="str">
        <f>'[1]Link Out BY'!B151</f>
        <v>Service Company Costs</v>
      </c>
      <c r="C206" s="221">
        <f>'[1]Link Out BY'!C151</f>
        <v>53401300</v>
      </c>
      <c r="D206" s="159" t="str">
        <f>'[1]Link Out BY'!D151</f>
        <v>AWWSC Other Ben OPEX</v>
      </c>
      <c r="E206" s="159" t="str">
        <f>'[1]Link Out BY'!E151</f>
        <v>634.8</v>
      </c>
      <c r="F206" s="202">
        <f>'[1]Link Out BY'!F151</f>
        <v>256642</v>
      </c>
      <c r="I206" s="173">
        <f>'[11]Link Out'!$G11</f>
        <v>270410.15010032378</v>
      </c>
      <c r="J206" s="111"/>
      <c r="L206" s="103"/>
      <c r="M206" s="29"/>
    </row>
    <row r="207" spans="1:13" x14ac:dyDescent="0.25">
      <c r="A207" s="159" t="str">
        <f>'[1]Link Out BY'!A152</f>
        <v>P21</v>
      </c>
      <c r="B207" s="159" t="str">
        <f>'[1]Link Out BY'!B152</f>
        <v>Service Company Costs</v>
      </c>
      <c r="C207" s="221">
        <f>'[1]Link Out BY'!C152</f>
        <v>53401400</v>
      </c>
      <c r="D207" s="159" t="str">
        <f>'[1]Link Out BY'!D152</f>
        <v>AWWSC Cont Svcs OPEX</v>
      </c>
      <c r="E207" s="159" t="str">
        <f>'[1]Link Out BY'!E152</f>
        <v>634.8</v>
      </c>
      <c r="F207" s="202">
        <f>'[1]Link Out BY'!F152</f>
        <v>597894</v>
      </c>
      <c r="I207" s="173">
        <f>'[11]Link Out'!$G12</f>
        <v>629969.39816586138</v>
      </c>
      <c r="J207" s="111"/>
      <c r="L207" s="103"/>
      <c r="M207" s="29"/>
    </row>
    <row r="208" spans="1:13" x14ac:dyDescent="0.25">
      <c r="A208" s="159" t="str">
        <f>'[1]Link Out BY'!A153</f>
        <v>P21</v>
      </c>
      <c r="B208" s="159" t="str">
        <f>'[1]Link Out BY'!B153</f>
        <v>Service Company Costs</v>
      </c>
      <c r="C208" s="221">
        <f>'[1]Link Out BY'!C153</f>
        <v>53401500</v>
      </c>
      <c r="D208" s="159" t="str">
        <f>'[1]Link Out BY'!D153</f>
        <v>AWWSC Off Suppl OPEX</v>
      </c>
      <c r="E208" s="159" t="str">
        <f>'[1]Link Out BY'!E153</f>
        <v>634.8</v>
      </c>
      <c r="F208" s="202">
        <f>'[1]Link Out BY'!F153</f>
        <v>407754</v>
      </c>
      <c r="I208" s="173">
        <f>'[11]Link Out'!$G13</f>
        <v>429628.90074113908</v>
      </c>
      <c r="J208" s="111"/>
      <c r="L208" s="103"/>
      <c r="M208" s="29"/>
    </row>
    <row r="209" spans="1:16" x14ac:dyDescent="0.25">
      <c r="A209" s="159" t="str">
        <f>'[1]Link Out BY'!A154</f>
        <v>P21</v>
      </c>
      <c r="B209" s="159" t="str">
        <f>'[1]Link Out BY'!B154</f>
        <v>Service Company Costs</v>
      </c>
      <c r="C209" s="221">
        <f>'[1]Link Out BY'!C154</f>
        <v>53401600</v>
      </c>
      <c r="D209" s="159" t="str">
        <f>'[1]Link Out BY'!D154</f>
        <v>AWWSC Transportaion</v>
      </c>
      <c r="E209" s="159" t="str">
        <f>'[1]Link Out BY'!E154</f>
        <v>634.8</v>
      </c>
      <c r="F209" s="202">
        <f>'[1]Link Out BY'!F154</f>
        <v>64525</v>
      </c>
      <c r="I209" s="173">
        <f>'[11]Link Out'!$G14</f>
        <v>67986.591965552754</v>
      </c>
      <c r="J209" s="111"/>
      <c r="L209" s="103"/>
      <c r="M209" s="29"/>
    </row>
    <row r="210" spans="1:16" x14ac:dyDescent="0.25">
      <c r="A210" s="159" t="str">
        <f>'[1]Link Out BY'!A155</f>
        <v>P21</v>
      </c>
      <c r="B210" s="159" t="str">
        <f>'[1]Link Out BY'!B155</f>
        <v>Service Company Costs</v>
      </c>
      <c r="C210" s="221">
        <f>'[1]Link Out BY'!C155</f>
        <v>53401700</v>
      </c>
      <c r="D210" s="159" t="str">
        <f>'[1]Link Out BY'!D155</f>
        <v>AWWSC Rents OPEX</v>
      </c>
      <c r="E210" s="159" t="str">
        <f>'[1]Link Out BY'!E155</f>
        <v>634.8</v>
      </c>
      <c r="F210" s="202">
        <f>'[1]Link Out BY'!F155</f>
        <v>252402</v>
      </c>
      <c r="I210" s="173">
        <f>'[11]Link Out'!$G15</f>
        <v>265942.68555272295</v>
      </c>
      <c r="J210" s="111"/>
      <c r="L210" s="103"/>
      <c r="M210" s="29"/>
    </row>
    <row r="211" spans="1:16" x14ac:dyDescent="0.25">
      <c r="A211" s="159" t="str">
        <f>'[1]Link Out BY'!A156</f>
        <v>P21</v>
      </c>
      <c r="B211" s="159" t="str">
        <f>'[1]Link Out BY'!B156</f>
        <v>Service Company Costs</v>
      </c>
      <c r="C211" s="221">
        <f>'[1]Link Out BY'!C156</f>
        <v>53401800</v>
      </c>
      <c r="D211" s="159" t="str">
        <f>'[1]Link Out BY'!D156</f>
        <v>AWWSC Other operting supplies</v>
      </c>
      <c r="E211" s="159" t="str">
        <f>'[1]Link Out BY'!E156</f>
        <v>634.8</v>
      </c>
      <c r="F211" s="202">
        <f>'[1]Link Out BY'!F156</f>
        <v>33388</v>
      </c>
      <c r="I211" s="173">
        <f>'[11]Link Out'!$G16</f>
        <v>35179.176017758626</v>
      </c>
      <c r="J211" s="111"/>
      <c r="L211" s="103"/>
      <c r="M211" s="29"/>
    </row>
    <row r="212" spans="1:16" x14ac:dyDescent="0.25">
      <c r="A212" s="159" t="str">
        <f>'[1]Link Out BY'!A157</f>
        <v>P21</v>
      </c>
      <c r="B212" s="159" t="str">
        <f>'[1]Link Out BY'!B157</f>
        <v>Service Company Costs</v>
      </c>
      <c r="C212" s="221">
        <f>'[1]Link Out BY'!C157</f>
        <v>53401900</v>
      </c>
      <c r="D212" s="159" t="str">
        <f>'[1]Link Out BY'!D157</f>
        <v>AWWSC Maint OPEX</v>
      </c>
      <c r="E212" s="159" t="str">
        <f>'[1]Link Out BY'!E157</f>
        <v>634.8</v>
      </c>
      <c r="F212" s="202">
        <f>'[1]Link Out BY'!F157</f>
        <v>286675</v>
      </c>
      <c r="I212" s="173">
        <f>'[11]Link Out'!$G17</f>
        <v>302054.33943006338</v>
      </c>
      <c r="J212" s="111"/>
      <c r="L212" s="103"/>
      <c r="M212" s="29"/>
    </row>
    <row r="213" spans="1:16" x14ac:dyDescent="0.25">
      <c r="A213" s="159" t="str">
        <f>'[1]Link Out BY'!A158</f>
        <v>P21</v>
      </c>
      <c r="B213" s="159" t="str">
        <f>'[1]Link Out BY'!B158</f>
        <v>Service Company Costs</v>
      </c>
      <c r="C213" s="221">
        <f>'[1]Link Out BY'!C158</f>
        <v>53402100</v>
      </c>
      <c r="D213" s="159" t="str">
        <f>'[1]Link Out BY'!D158</f>
        <v>AWWSC Oth O&amp;M OPEX</v>
      </c>
      <c r="E213" s="159" t="str">
        <f>'[1]Link Out BY'!E158</f>
        <v>634.8</v>
      </c>
      <c r="F213" s="202">
        <f>'[1]Link Out BY'!F158</f>
        <v>255212</v>
      </c>
      <c r="I213" s="173">
        <f>'[11]Link Out'!$G18</f>
        <v>268903.43446280749</v>
      </c>
      <c r="J213" s="111"/>
      <c r="L213" s="103"/>
      <c r="M213" s="29"/>
    </row>
    <row r="214" spans="1:16" x14ac:dyDescent="0.25">
      <c r="A214" s="159" t="str">
        <f>'[1]Link Out BY'!A159</f>
        <v>P21</v>
      </c>
      <c r="B214" s="159" t="str">
        <f>'[1]Link Out BY'!B159</f>
        <v>Service Company Costs</v>
      </c>
      <c r="C214" s="221">
        <f>'[1]Link Out BY'!C159</f>
        <v>53402200</v>
      </c>
      <c r="D214" s="159" t="str">
        <f>'[1]Link Out BY'!D159</f>
        <v>AWWSC Dpr/Amrt OPEX</v>
      </c>
      <c r="E214" s="159" t="str">
        <f>'[1]Link Out BY'!E159</f>
        <v>634.8</v>
      </c>
      <c r="F214" s="202">
        <f>'[1]Link Out BY'!F159</f>
        <v>914633</v>
      </c>
      <c r="I214" s="173">
        <f>'[11]Link Out'!$G19</f>
        <v>963700.58999193204</v>
      </c>
      <c r="J214" s="111"/>
      <c r="L214" s="103"/>
      <c r="M214" s="29"/>
    </row>
    <row r="215" spans="1:16" x14ac:dyDescent="0.25">
      <c r="A215" s="159" t="str">
        <f>'[1]Link Out BY'!A160</f>
        <v>P21</v>
      </c>
      <c r="B215" s="159" t="str">
        <f>'[1]Link Out BY'!B160</f>
        <v>Service Company Costs</v>
      </c>
      <c r="C215" s="221">
        <f>'[1]Link Out BY'!C160</f>
        <v>53402300</v>
      </c>
      <c r="D215" s="159" t="str">
        <f>'[1]Link Out BY'!D160</f>
        <v>AWWSC Gen Tax OPEX</v>
      </c>
      <c r="E215" s="159" t="str">
        <f>'[1]Link Out BY'!E160</f>
        <v>634.8</v>
      </c>
      <c r="F215" s="202">
        <f>'[1]Link Out BY'!F160</f>
        <v>324308</v>
      </c>
      <c r="I215" s="173">
        <f>'[11]Link Out'!$G20</f>
        <v>341706.24823191762</v>
      </c>
      <c r="J215" s="111"/>
      <c r="L215" s="233"/>
      <c r="M215" s="33"/>
      <c r="N215" s="131"/>
      <c r="O215" s="43"/>
      <c r="P215" s="131"/>
    </row>
    <row r="216" spans="1:16" x14ac:dyDescent="0.25">
      <c r="A216" s="159" t="str">
        <f>'[1]Link Out BY'!A161</f>
        <v>P21</v>
      </c>
      <c r="B216" s="159" t="str">
        <f>'[1]Link Out BY'!B161</f>
        <v>Service Company Costs</v>
      </c>
      <c r="C216" s="221">
        <f>'[1]Link Out BY'!C161</f>
        <v>53402400</v>
      </c>
      <c r="D216" s="159" t="str">
        <f>'[1]Link Out BY'!D161</f>
        <v>AWWSC Interest OPEX</v>
      </c>
      <c r="E216" s="159" t="str">
        <f>'[1]Link Out BY'!E161</f>
        <v>634.8</v>
      </c>
      <c r="F216" s="202">
        <f>'[1]Link Out BY'!F161</f>
        <v>83198</v>
      </c>
      <c r="I216" s="173">
        <f>'[11]Link Out'!$G21</f>
        <v>87661.347979078782</v>
      </c>
      <c r="J216" s="111"/>
      <c r="L216" s="233"/>
      <c r="M216" s="33"/>
      <c r="N216" s="131"/>
      <c r="O216" s="43"/>
      <c r="P216" s="131"/>
    </row>
    <row r="217" spans="1:16" x14ac:dyDescent="0.25">
      <c r="A217" s="159" t="str">
        <f>'[1]Link Out BY'!A162</f>
        <v>P21</v>
      </c>
      <c r="B217" s="159" t="str">
        <f>'[1]Link Out BY'!B162</f>
        <v>Service Company Costs</v>
      </c>
      <c r="C217" s="221">
        <f>'[1]Link Out BY'!C162</f>
        <v>53402500</v>
      </c>
      <c r="D217" s="159" t="str">
        <f>'[1]Link Out BY'!D162</f>
        <v>AWWSC Oth Inc OPEX</v>
      </c>
      <c r="E217" s="159" t="str">
        <f>'[1]Link Out BY'!E162</f>
        <v>634.8</v>
      </c>
      <c r="F217" s="202">
        <f>'[1]Link Out BY'!F162</f>
        <v>-9413</v>
      </c>
      <c r="I217" s="173">
        <f>'[11]Link Out'!$G22</f>
        <v>-9917.9820251336405</v>
      </c>
      <c r="J217" s="111"/>
      <c r="L217" s="233"/>
      <c r="M217" s="33"/>
      <c r="N217" s="131"/>
      <c r="O217" s="43"/>
      <c r="P217" s="131"/>
    </row>
    <row r="218" spans="1:16" x14ac:dyDescent="0.25">
      <c r="A218" s="159" t="str">
        <f>'[1]Link Out BY'!A163</f>
        <v>P21</v>
      </c>
      <c r="B218" s="159" t="str">
        <f>'[1]Link Out BY'!B163</f>
        <v>Service Company Costs</v>
      </c>
      <c r="C218" s="221">
        <f>'[1]Link Out BY'!C163</f>
        <v>53402600</v>
      </c>
      <c r="D218" s="159" t="str">
        <f>'[1]Link Out BY'!D163</f>
        <v>AWWSC Inc Tax OPEX</v>
      </c>
      <c r="E218" s="159" t="str">
        <f>'[1]Link Out BY'!E163</f>
        <v>634.8</v>
      </c>
      <c r="F218" s="202">
        <f>'[1]Link Out BY'!F163</f>
        <v>4659</v>
      </c>
      <c r="I218" s="173">
        <f>'[11]Link Out'!$G23</f>
        <v>4908.9427658661025</v>
      </c>
      <c r="J218" s="111"/>
      <c r="L218" s="247"/>
      <c r="M218" s="33"/>
      <c r="N218" s="131"/>
      <c r="O218" s="248"/>
      <c r="P218" s="131"/>
    </row>
    <row r="219" spans="1:16" s="2" customFormat="1" x14ac:dyDescent="0.25">
      <c r="A219" s="76" t="str">
        <f>'[1]Link Out BY'!A178</f>
        <v>P21 Total</v>
      </c>
      <c r="B219" s="76">
        <f>'[1]Link Out BY'!B178</f>
        <v>0</v>
      </c>
      <c r="C219" s="76">
        <f>'[1]Link Out BY'!C178</f>
        <v>0</v>
      </c>
      <c r="D219" s="76">
        <f>'[1]Link Out BY'!D178</f>
        <v>0</v>
      </c>
      <c r="E219" s="76">
        <f>'[1]Link Out BY'!E178</f>
        <v>0</v>
      </c>
      <c r="F219" s="230">
        <f>'[1]Link Out BY'!F178</f>
        <v>8165618</v>
      </c>
      <c r="K219" s="30"/>
      <c r="L219" s="233"/>
      <c r="M219" s="44"/>
    </row>
    <row r="220" spans="1:16" x14ac:dyDescent="0.25">
      <c r="A220" s="159" t="str">
        <f>'[1]Link Out BY'!A179</f>
        <v>P22</v>
      </c>
      <c r="B220" s="159" t="str">
        <f>'[1]Link Out BY'!B179</f>
        <v>Contracted services</v>
      </c>
      <c r="C220" s="221">
        <f>'[1]Link Out BY'!C179</f>
        <v>53110000</v>
      </c>
      <c r="D220" s="159" t="str">
        <f>'[1]Link Out BY'!D179</f>
        <v>Contr Svc-Eng</v>
      </c>
      <c r="E220" s="159" t="str">
        <f>'[1]Link Out BY'!E179</f>
        <v>631.8</v>
      </c>
      <c r="F220" s="202">
        <f>'[1]Link Out BY'!F179</f>
        <v>0</v>
      </c>
      <c r="G220" s="126" t="s">
        <v>139</v>
      </c>
      <c r="H220" s="178">
        <v>1</v>
      </c>
      <c r="I220" s="196">
        <f>'[12]Link Out'!$K$3</f>
        <v>758671</v>
      </c>
      <c r="J220" s="111"/>
      <c r="L220" s="103"/>
      <c r="M220" s="33"/>
    </row>
    <row r="221" spans="1:16" x14ac:dyDescent="0.25">
      <c r="A221" s="159" t="str">
        <f>'[1]Link Out BY'!A180</f>
        <v>P22</v>
      </c>
      <c r="B221" s="159" t="str">
        <f>'[1]Link Out BY'!B180</f>
        <v>Contracted services</v>
      </c>
      <c r="C221" s="221">
        <f>'[1]Link Out BY'!C180</f>
        <v>53110011</v>
      </c>
      <c r="D221" s="159" t="str">
        <f>'[1]Link Out BY'!D180</f>
        <v>Contr Svc-Eng SS</v>
      </c>
      <c r="E221" s="159" t="str">
        <f>'[1]Link Out BY'!E180</f>
        <v>631.1</v>
      </c>
      <c r="F221" s="202">
        <f>'[1]Link Out BY'!F180</f>
        <v>770</v>
      </c>
      <c r="H221" s="184">
        <f>F221/SUM(SUM(F$221:F$222)+SUM($F$224:$F$235))</f>
        <v>8.99127262706303E-4</v>
      </c>
      <c r="I221" s="173">
        <f>I$220*H221</f>
        <v>682.14177952465366</v>
      </c>
      <c r="J221" s="111"/>
      <c r="L221" s="103"/>
      <c r="M221" s="33"/>
    </row>
    <row r="222" spans="1:16" x14ac:dyDescent="0.25">
      <c r="A222" s="159" t="str">
        <f>'[1]Link Out BY'!A181</f>
        <v>P22</v>
      </c>
      <c r="B222" s="159" t="str">
        <f>'[1]Link Out BY'!B181</f>
        <v>Contracted services</v>
      </c>
      <c r="C222" s="221">
        <f>'[1]Link Out BY'!C181</f>
        <v>53110016</v>
      </c>
      <c r="D222" s="159" t="str">
        <f>'[1]Link Out BY'!D181</f>
        <v>Contr Svc-Eng AG</v>
      </c>
      <c r="E222" s="159" t="str">
        <f>'[1]Link Out BY'!E181</f>
        <v>631.8</v>
      </c>
      <c r="F222" s="202">
        <f>'[1]Link Out BY'!F181</f>
        <v>25097</v>
      </c>
      <c r="H222" s="184">
        <f>F222/SUM(SUM(F$221:F$222)+SUM($F$224:$F$235))</f>
        <v>2.9305710275506606E-2</v>
      </c>
      <c r="I222" s="173">
        <f>I$220*H222</f>
        <v>22233.392520428872</v>
      </c>
      <c r="J222" s="111"/>
      <c r="L222" s="103"/>
      <c r="M222" s="33"/>
    </row>
    <row r="223" spans="1:16" x14ac:dyDescent="0.25">
      <c r="A223" s="159" t="str">
        <f>'[1]Link Out BY'!A182</f>
        <v>P22</v>
      </c>
      <c r="B223" s="159" t="str">
        <f>'[1]Link Out BY'!B182</f>
        <v>Contracted services</v>
      </c>
      <c r="C223" s="221">
        <f>'[1]Link Out BY'!C182</f>
        <v>53150000</v>
      </c>
      <c r="D223" s="159" t="str">
        <f>'[1]Link Out BY'!D182</f>
        <v>Contr Svc-Other</v>
      </c>
      <c r="E223" s="159" t="str">
        <f>'[1]Link Out BY'!E182</f>
        <v>636.8</v>
      </c>
      <c r="F223" s="202">
        <f>'[1]Link Out BY'!F182</f>
        <v>168086</v>
      </c>
      <c r="H223" s="13"/>
      <c r="I223" s="173"/>
      <c r="J223" s="111"/>
      <c r="K223" s="31"/>
      <c r="L223" s="103"/>
      <c r="M223" s="29"/>
    </row>
    <row r="224" spans="1:16" x14ac:dyDescent="0.25">
      <c r="A224" s="159" t="str">
        <f>'[1]Link Out BY'!A183</f>
        <v>P22</v>
      </c>
      <c r="B224" s="159" t="str">
        <f>'[1]Link Out BY'!B183</f>
        <v>Contracted services</v>
      </c>
      <c r="C224" s="221">
        <f>'[1]Link Out BY'!C183</f>
        <v>53150011</v>
      </c>
      <c r="D224" s="159" t="str">
        <f>'[1]Link Out BY'!D183</f>
        <v>Contr Svc-Other SS</v>
      </c>
      <c r="E224" s="159" t="str">
        <f>'[1]Link Out BY'!E183</f>
        <v>636.1</v>
      </c>
      <c r="F224" s="202">
        <f>'[1]Link Out BY'!F183</f>
        <v>0</v>
      </c>
      <c r="H224" s="184">
        <f t="shared" ref="H224:H235" si="15">F224/SUM(SUM(F$221:F$222)+SUM($F$224:$F$235))</f>
        <v>0</v>
      </c>
      <c r="I224" s="173">
        <f t="shared" ref="I224:I235" si="16">I$220*H224</f>
        <v>0</v>
      </c>
      <c r="J224" s="111"/>
      <c r="K224" s="31"/>
      <c r="L224" s="103"/>
      <c r="M224" s="29"/>
    </row>
    <row r="225" spans="1:16" x14ac:dyDescent="0.25">
      <c r="A225" s="159" t="str">
        <f>'[1]Link Out BY'!A184</f>
        <v>P22</v>
      </c>
      <c r="B225" s="159" t="str">
        <f>'[1]Link Out BY'!B184</f>
        <v>Contracted services</v>
      </c>
      <c r="C225" s="221">
        <f>'[1]Link Out BY'!C184</f>
        <v>53150013</v>
      </c>
      <c r="D225" s="159" t="str">
        <f>'[1]Link Out BY'!D184</f>
        <v>Contr Svc-Other WT</v>
      </c>
      <c r="E225" s="159" t="str">
        <f>'[1]Link Out BY'!E184</f>
        <v>636.3</v>
      </c>
      <c r="F225" s="202">
        <f>'[1]Link Out BY'!F184</f>
        <v>33598</v>
      </c>
      <c r="H225" s="184">
        <f t="shared" si="15"/>
        <v>3.9232308795332946E-2</v>
      </c>
      <c r="I225" s="173">
        <f t="shared" si="16"/>
        <v>29764.41494606404</v>
      </c>
      <c r="J225" s="111"/>
      <c r="K225" s="31"/>
      <c r="L225" s="103"/>
      <c r="M225" s="29"/>
    </row>
    <row r="226" spans="1:16" x14ac:dyDescent="0.25">
      <c r="A226" s="159" t="str">
        <f>'[1]Link Out BY'!A185</f>
        <v>P22</v>
      </c>
      <c r="B226" s="159" t="str">
        <f>'[1]Link Out BY'!B185</f>
        <v>Contracted services</v>
      </c>
      <c r="C226" s="221">
        <f>'[1]Link Out BY'!C185</f>
        <v>53150014</v>
      </c>
      <c r="D226" s="159" t="str">
        <f>'[1]Link Out BY'!D185</f>
        <v>Contr Svc-Other TD</v>
      </c>
      <c r="E226" s="159" t="str">
        <f>'[1]Link Out BY'!E185</f>
        <v>636.5</v>
      </c>
      <c r="F226" s="202">
        <f>'[1]Link Out BY'!F185</f>
        <v>105474</v>
      </c>
      <c r="H226" s="184">
        <f t="shared" si="15"/>
        <v>0.12316175182686312</v>
      </c>
      <c r="I226" s="173">
        <f t="shared" si="16"/>
        <v>93439.249420238077</v>
      </c>
      <c r="J226" s="111"/>
      <c r="K226" s="31"/>
      <c r="L226" s="103"/>
      <c r="M226" s="29"/>
    </row>
    <row r="227" spans="1:16" x14ac:dyDescent="0.25">
      <c r="A227" s="159" t="str">
        <f>'[1]Link Out BY'!A186</f>
        <v>P22</v>
      </c>
      <c r="B227" s="159" t="str">
        <f>'[1]Link Out BY'!B186</f>
        <v>Contracted services</v>
      </c>
      <c r="C227" s="221">
        <f>'[1]Link Out BY'!C186</f>
        <v>53150015</v>
      </c>
      <c r="D227" s="159" t="str">
        <f>'[1]Link Out BY'!D186</f>
        <v>Contr Svc-Other CA</v>
      </c>
      <c r="E227" s="159" t="str">
        <f>'[1]Link Out BY'!E186</f>
        <v>636.7</v>
      </c>
      <c r="F227" s="202">
        <f>'[1]Link Out BY'!F186</f>
        <v>38702</v>
      </c>
      <c r="H227" s="184">
        <f t="shared" si="15"/>
        <v>4.5192238079557585E-2</v>
      </c>
      <c r="I227" s="173">
        <f t="shared" si="16"/>
        <v>34286.040456056035</v>
      </c>
      <c r="J227" s="111"/>
      <c r="K227" s="31"/>
      <c r="L227" s="103"/>
      <c r="M227" s="29"/>
    </row>
    <row r="228" spans="1:16" x14ac:dyDescent="0.25">
      <c r="A228" s="159" t="str">
        <f>'[1]Link Out BY'!A187</f>
        <v>P22</v>
      </c>
      <c r="B228" s="159" t="str">
        <f>'[1]Link Out BY'!B187</f>
        <v>Contracted services</v>
      </c>
      <c r="C228" s="221">
        <f>'[1]Link Out BY'!C187</f>
        <v>53150016</v>
      </c>
      <c r="D228" s="159" t="str">
        <f>'[1]Link Out BY'!D187</f>
        <v>Contr Svc-Other AG</v>
      </c>
      <c r="E228" s="159" t="str">
        <f>'[1]Link Out BY'!E187</f>
        <v>636.8</v>
      </c>
      <c r="F228" s="202">
        <f>'[1]Link Out BY'!F187</f>
        <v>52161</v>
      </c>
      <c r="H228" s="184">
        <f t="shared" si="15"/>
        <v>6.0908282013017498E-2</v>
      </c>
      <c r="I228" s="173">
        <f t="shared" si="16"/>
        <v>46209.347223097997</v>
      </c>
      <c r="J228" s="111"/>
      <c r="K228" s="31"/>
      <c r="L228" s="103"/>
      <c r="M228" s="29"/>
    </row>
    <row r="229" spans="1:16" x14ac:dyDescent="0.25">
      <c r="A229" s="159" t="str">
        <f>'[1]Link Out BY'!A188</f>
        <v>P22</v>
      </c>
      <c r="B229" s="159" t="str">
        <f>'[1]Link Out BY'!B188</f>
        <v>Contracted services</v>
      </c>
      <c r="C229" s="221">
        <f>'[1]Link Out BY'!C188</f>
        <v>53151000</v>
      </c>
      <c r="D229" s="159" t="str">
        <f>'[1]Link Out BY'!D188</f>
        <v>Contr Svc-Temp EE</v>
      </c>
      <c r="E229" s="159" t="str">
        <f>'[1]Link Out BY'!E188</f>
        <v>636.8</v>
      </c>
      <c r="F229" s="202">
        <f>'[1]Link Out BY'!F188</f>
        <v>0</v>
      </c>
      <c r="H229" s="184">
        <f t="shared" si="15"/>
        <v>0</v>
      </c>
      <c r="I229" s="173">
        <f t="shared" si="16"/>
        <v>0</v>
      </c>
      <c r="J229" s="111"/>
      <c r="K229" s="31"/>
      <c r="L229" s="103"/>
      <c r="M229" s="29"/>
    </row>
    <row r="230" spans="1:16" x14ac:dyDescent="0.25">
      <c r="A230" s="159" t="str">
        <f>'[1]Link Out BY'!A189</f>
        <v>P22</v>
      </c>
      <c r="B230" s="159" t="str">
        <f>'[1]Link Out BY'!B189</f>
        <v>Contracted services</v>
      </c>
      <c r="C230" s="221">
        <f>'[1]Link Out BY'!C189</f>
        <v>53151016</v>
      </c>
      <c r="D230" s="159" t="str">
        <f>'[1]Link Out BY'!D189</f>
        <v>Contr Svc-Temp EE AG</v>
      </c>
      <c r="E230" s="159" t="str">
        <f>'[1]Link Out BY'!E189</f>
        <v>636.8</v>
      </c>
      <c r="F230" s="202">
        <f>'[1]Link Out BY'!F189</f>
        <v>20027</v>
      </c>
      <c r="H230" s="184">
        <f t="shared" si="15"/>
        <v>2.3385482714570298E-2</v>
      </c>
      <c r="I230" s="173">
        <f t="shared" si="16"/>
        <v>17741.887556545764</v>
      </c>
      <c r="J230" s="111"/>
      <c r="K230" s="31"/>
      <c r="L230" s="103"/>
      <c r="M230" s="29"/>
    </row>
    <row r="231" spans="1:16" x14ac:dyDescent="0.25">
      <c r="A231" s="159" t="str">
        <f>'[1]Link Out BY'!A190</f>
        <v>P22</v>
      </c>
      <c r="B231" s="159" t="str">
        <f>'[1]Link Out BY'!B190</f>
        <v>Contracted services</v>
      </c>
      <c r="C231" s="221">
        <f>'[1]Link Out BY'!C190</f>
        <v>53152000</v>
      </c>
      <c r="D231" s="159" t="str">
        <f>'[1]Link Out BY'!D190</f>
        <v>Contr Svc-Lab Testng</v>
      </c>
      <c r="E231" s="159" t="str">
        <f>'[1]Link Out BY'!E190</f>
        <v>635.3</v>
      </c>
      <c r="F231" s="202">
        <f>'[1]Link Out BY'!F190</f>
        <v>63060</v>
      </c>
      <c r="G231" s="123"/>
      <c r="H231" s="184">
        <f t="shared" si="15"/>
        <v>7.3635019722414888E-2</v>
      </c>
      <c r="I231" s="173">
        <f t="shared" si="16"/>
        <v>55864.754047824223</v>
      </c>
      <c r="J231" s="111"/>
      <c r="K231" s="31"/>
      <c r="L231" s="103"/>
      <c r="M231" s="29"/>
    </row>
    <row r="232" spans="1:16" x14ac:dyDescent="0.25">
      <c r="A232" s="159" t="str">
        <f>'[1]Link Out BY'!A191</f>
        <v>P22</v>
      </c>
      <c r="B232" s="159" t="str">
        <f>'[1]Link Out BY'!B191</f>
        <v>Contracted services</v>
      </c>
      <c r="C232" s="221">
        <f>'[1]Link Out BY'!C191</f>
        <v>53153000</v>
      </c>
      <c r="D232" s="159" t="str">
        <f>'[1]Link Out BY'!D191</f>
        <v>Contr Svc-Accounting</v>
      </c>
      <c r="E232" s="159" t="str">
        <f>'[1]Link Out BY'!E191</f>
        <v>632.8</v>
      </c>
      <c r="F232" s="202">
        <f>'[1]Link Out BY'!F191</f>
        <v>275229</v>
      </c>
      <c r="G232" s="123"/>
      <c r="H232" s="184">
        <f t="shared" si="15"/>
        <v>0.32138428232128968</v>
      </c>
      <c r="I232" s="173">
        <f t="shared" si="16"/>
        <v>243824.93485297516</v>
      </c>
      <c r="J232" s="111"/>
      <c r="K232" s="31"/>
      <c r="L232" s="103"/>
      <c r="M232" s="29"/>
    </row>
    <row r="233" spans="1:16" x14ac:dyDescent="0.25">
      <c r="A233" s="159" t="str">
        <f>'[1]Link Out BY'!A192</f>
        <v>P22</v>
      </c>
      <c r="B233" s="159" t="str">
        <f>'[1]Link Out BY'!B192</f>
        <v>Contracted services</v>
      </c>
      <c r="C233" s="221">
        <f>'[1]Link Out BY'!C192</f>
        <v>53154000</v>
      </c>
      <c r="D233" s="159" t="str">
        <f>'[1]Link Out BY'!D192</f>
        <v>Contr Svc-Audit Fees</v>
      </c>
      <c r="E233" s="159" t="str">
        <f>'[1]Link Out BY'!E192</f>
        <v>632.8</v>
      </c>
      <c r="F233" s="202">
        <f>'[1]Link Out BY'!F192</f>
        <v>93998</v>
      </c>
      <c r="H233" s="184">
        <f t="shared" si="15"/>
        <v>0.10976125251930788</v>
      </c>
      <c r="I233" s="173">
        <f t="shared" si="16"/>
        <v>83272.679210075832</v>
      </c>
      <c r="J233" s="111"/>
      <c r="K233" s="31"/>
      <c r="L233" s="233"/>
      <c r="M233" s="44"/>
      <c r="N233" s="131"/>
      <c r="O233" s="43"/>
    </row>
    <row r="234" spans="1:16" x14ac:dyDescent="0.25">
      <c r="A234" s="159" t="str">
        <f>'[1]Link Out BY'!A193</f>
        <v>P22</v>
      </c>
      <c r="B234" s="159" t="str">
        <f>'[1]Link Out BY'!B193</f>
        <v>Contracted services</v>
      </c>
      <c r="C234" s="221">
        <f>'[1]Link Out BY'!C193</f>
        <v>53155000</v>
      </c>
      <c r="D234" s="159" t="str">
        <f>'[1]Link Out BY'!D193</f>
        <v>Contr Svc-Legal</v>
      </c>
      <c r="E234" s="159" t="str">
        <f>'[1]Link Out BY'!E193</f>
        <v>633.8</v>
      </c>
      <c r="F234" s="202">
        <f>'[1]Link Out BY'!F193</f>
        <v>144348</v>
      </c>
      <c r="H234" s="184">
        <f t="shared" si="15"/>
        <v>0.16855483391834991</v>
      </c>
      <c r="I234" s="173">
        <f t="shared" si="16"/>
        <v>127877.66440366844</v>
      </c>
      <c r="J234" s="111"/>
      <c r="K234" s="31"/>
      <c r="L234" s="233"/>
      <c r="M234" s="44"/>
      <c r="N234" s="131"/>
      <c r="O234" s="43"/>
    </row>
    <row r="235" spans="1:16" x14ac:dyDescent="0.25">
      <c r="A235" s="159" t="str">
        <f>'[1]Link Out BY'!A194</f>
        <v>P22</v>
      </c>
      <c r="B235" s="159" t="str">
        <f>'[1]Link Out BY'!B194</f>
        <v>Contracted services</v>
      </c>
      <c r="C235" s="221">
        <f>'[1]Link Out BY'!C194</f>
        <v>53157000</v>
      </c>
      <c r="D235" s="159" t="str">
        <f>'[1]Link Out BY'!D194</f>
        <v>Contr Svc-Outplacemt</v>
      </c>
      <c r="E235" s="159" t="str">
        <f>'[1]Link Out BY'!E194</f>
        <v>675.8</v>
      </c>
      <c r="F235" s="202">
        <f>'[1]Link Out BY'!F194</f>
        <v>3922</v>
      </c>
      <c r="H235" s="184">
        <f t="shared" si="15"/>
        <v>4.5797105510832735E-3</v>
      </c>
      <c r="I235" s="173">
        <f t="shared" si="16"/>
        <v>3474.4935835008982</v>
      </c>
      <c r="J235" s="111"/>
      <c r="K235" s="31"/>
      <c r="L235" s="103"/>
      <c r="M235" s="33"/>
      <c r="N235" s="250"/>
      <c r="O235" s="251"/>
      <c r="P235" s="121"/>
    </row>
    <row r="236" spans="1:16" s="2" customFormat="1" x14ac:dyDescent="0.25">
      <c r="A236" s="76" t="str">
        <f>'[1]Link Out BY'!A195</f>
        <v>P22 Total</v>
      </c>
      <c r="B236" s="76">
        <f>'[1]Link Out BY'!B195</f>
        <v>0</v>
      </c>
      <c r="C236" s="214">
        <f>'[1]Link Out BY'!C195</f>
        <v>0</v>
      </c>
      <c r="D236" s="76">
        <f>'[1]Link Out BY'!D195</f>
        <v>0</v>
      </c>
      <c r="E236" s="76">
        <f>'[1]Link Out BY'!E195</f>
        <v>0</v>
      </c>
      <c r="F236" s="230">
        <f>'[1]Link Out BY'!F195</f>
        <v>1024472</v>
      </c>
      <c r="I236" s="249"/>
      <c r="K236" s="30"/>
      <c r="L236" s="233"/>
      <c r="M236" s="30"/>
    </row>
    <row r="237" spans="1:16" x14ac:dyDescent="0.25">
      <c r="A237" s="159" t="str">
        <f>'[1]Link Out BY'!A196</f>
        <v>P23</v>
      </c>
      <c r="B237" s="159" t="str">
        <f>'[1]Link Out BY'!B196</f>
        <v>Building Maintenance and Services</v>
      </c>
      <c r="C237" s="221">
        <f>'[1]Link Out BY'!C196</f>
        <v>52532000</v>
      </c>
      <c r="D237" s="159" t="str">
        <f>'[1]Link Out BY'!D196</f>
        <v>Electricity</v>
      </c>
      <c r="E237" s="159" t="str">
        <f>'[1]Link Out BY'!E196</f>
        <v>675.8</v>
      </c>
      <c r="F237" s="202">
        <f>'[1]Link Out BY'!F196</f>
        <v>73375</v>
      </c>
      <c r="G237" s="126" t="s">
        <v>139</v>
      </c>
      <c r="H237" s="178">
        <v>1</v>
      </c>
      <c r="I237" s="196">
        <f>'[13]Link Out'!$K$3</f>
        <v>595702</v>
      </c>
      <c r="J237" s="117"/>
      <c r="K237" s="31"/>
      <c r="L237" s="123"/>
      <c r="M237" s="123"/>
      <c r="N237" s="123"/>
    </row>
    <row r="238" spans="1:16" x14ac:dyDescent="0.25">
      <c r="A238" s="159" t="str">
        <f>'[1]Link Out BY'!A197</f>
        <v>P23</v>
      </c>
      <c r="B238" s="159" t="str">
        <f>'[1]Link Out BY'!B197</f>
        <v>Building Maintenance and Services</v>
      </c>
      <c r="C238" s="221">
        <f>'[1]Link Out BY'!C197</f>
        <v>52532011</v>
      </c>
      <c r="D238" s="159" t="str">
        <f>'[1]Link Out BY'!D197</f>
        <v>Electricity SS</v>
      </c>
      <c r="E238" s="159" t="str">
        <f>'[1]Link Out BY'!E197</f>
        <v>675.1</v>
      </c>
      <c r="F238" s="202">
        <f>'[1]Link Out BY'!F197</f>
        <v>356</v>
      </c>
      <c r="G238" s="123"/>
      <c r="H238" s="184">
        <f>F238/SUM(SUM(F$238:F$241)+SUM($F$243:$F$246)+SUM($F$248:$F$250)+SUM($F$252:$F$254)+SUM($F$256:$F$259)+SUM($F$261:$F$263)+SUM($F$265:$F$267))</f>
        <v>1.5474425903145741E-3</v>
      </c>
      <c r="I238" s="173">
        <f>I$237*H238</f>
        <v>921.81464593557246</v>
      </c>
      <c r="J238" s="111"/>
      <c r="K238" s="31"/>
      <c r="L238" s="123"/>
      <c r="M238" s="123"/>
      <c r="N238" s="123"/>
    </row>
    <row r="239" spans="1:16" x14ac:dyDescent="0.25">
      <c r="A239" s="159" t="str">
        <f>'[1]Link Out BY'!A198</f>
        <v>P23</v>
      </c>
      <c r="B239" s="159" t="str">
        <f>'[1]Link Out BY'!B198</f>
        <v>Building Maintenance and Services</v>
      </c>
      <c r="C239" s="221">
        <f>'[1]Link Out BY'!C198</f>
        <v>52532013</v>
      </c>
      <c r="D239" s="159" t="str">
        <f>'[1]Link Out BY'!D198</f>
        <v>Electricity WT</v>
      </c>
      <c r="E239" s="159" t="str">
        <f>'[1]Link Out BY'!E198</f>
        <v>675.3</v>
      </c>
      <c r="F239" s="202">
        <f>'[1]Link Out BY'!F198</f>
        <v>3642</v>
      </c>
      <c r="G239" s="123"/>
      <c r="H239" s="184">
        <f t="shared" ref="H239:H267" si="17">F239/SUM(SUM(F$238:F$241)+SUM($F$243:$F$246)+SUM($F$248:$F$250)+SUM($F$252:$F$254)+SUM($F$256:$F$259)+SUM($F$261:$F$263)+SUM($F$265:$F$267))</f>
        <v>1.5830859308779997E-2</v>
      </c>
      <c r="I239" s="173">
        <f t="shared" ref="I239:I267" si="18">I$237*H239</f>
        <v>9430.4745519588614</v>
      </c>
      <c r="J239" s="111"/>
      <c r="K239" s="31"/>
      <c r="L239" s="123"/>
      <c r="M239" s="123"/>
      <c r="N239" s="123"/>
    </row>
    <row r="240" spans="1:16" x14ac:dyDescent="0.25">
      <c r="A240" s="159" t="str">
        <f>'[1]Link Out BY'!A199</f>
        <v>P23</v>
      </c>
      <c r="B240" s="159" t="str">
        <f>'[1]Link Out BY'!B199</f>
        <v>Building Maintenance and Services</v>
      </c>
      <c r="C240" s="221">
        <f>'[1]Link Out BY'!C199</f>
        <v>52532014</v>
      </c>
      <c r="D240" s="159" t="str">
        <f>'[1]Link Out BY'!D199</f>
        <v>Electricity TD</v>
      </c>
      <c r="E240" s="159" t="str">
        <f>'[1]Link Out BY'!E199</f>
        <v>675.5</v>
      </c>
      <c r="F240" s="202">
        <f>'[1]Link Out BY'!F199</f>
        <v>14253</v>
      </c>
      <c r="G240" s="123"/>
      <c r="H240" s="184">
        <f t="shared" si="17"/>
        <v>6.1954211347622544E-2</v>
      </c>
      <c r="I240" s="173">
        <f t="shared" si="18"/>
        <v>36906.247608201447</v>
      </c>
      <c r="J240" s="111"/>
      <c r="K240" s="31"/>
      <c r="L240" s="123"/>
      <c r="M240" s="123"/>
      <c r="N240" s="123"/>
    </row>
    <row r="241" spans="1:14" x14ac:dyDescent="0.25">
      <c r="A241" s="159" t="str">
        <f>'[1]Link Out BY'!A200</f>
        <v>P23</v>
      </c>
      <c r="B241" s="159" t="str">
        <f>'[1]Link Out BY'!B200</f>
        <v>Building Maintenance and Services</v>
      </c>
      <c r="C241" s="221">
        <f>'[1]Link Out BY'!C200</f>
        <v>52532016</v>
      </c>
      <c r="D241" s="159" t="str">
        <f>'[1]Link Out BY'!D200</f>
        <v>Electricity AG</v>
      </c>
      <c r="E241" s="159" t="str">
        <f>'[1]Link Out BY'!E200</f>
        <v>675.8</v>
      </c>
      <c r="F241" s="202">
        <f>'[1]Link Out BY'!F200</f>
        <v>32858</v>
      </c>
      <c r="G241" s="123"/>
      <c r="H241" s="184">
        <f t="shared" si="17"/>
        <v>0.14282547368695583</v>
      </c>
      <c r="I241" s="173">
        <f t="shared" si="18"/>
        <v>85081.420326266962</v>
      </c>
      <c r="J241" s="111"/>
      <c r="K241" s="31"/>
      <c r="L241" s="123"/>
      <c r="M241" s="123"/>
      <c r="N241" s="123"/>
    </row>
    <row r="242" spans="1:14" x14ac:dyDescent="0.25">
      <c r="A242" s="159" t="str">
        <f>'[1]Link Out BY'!A201</f>
        <v>P23</v>
      </c>
      <c r="B242" s="159" t="str">
        <f>'[1]Link Out BY'!B201</f>
        <v>Building Maintenance and Services</v>
      </c>
      <c r="C242" s="221">
        <f>'[1]Link Out BY'!C201</f>
        <v>52546000</v>
      </c>
      <c r="D242" s="159" t="str">
        <f>'[1]Link Out BY'!D201</f>
        <v>Grounds Keeping</v>
      </c>
      <c r="E242" s="159" t="str">
        <f>'[1]Link Out BY'!E201</f>
        <v>675.8</v>
      </c>
      <c r="F242" s="202">
        <f>'[1]Link Out BY'!F201</f>
        <v>54084</v>
      </c>
      <c r="G242" s="123"/>
      <c r="H242" s="184"/>
      <c r="I242" s="173"/>
      <c r="J242" s="111"/>
      <c r="K242" s="31"/>
      <c r="L242" s="123"/>
      <c r="M242" s="123"/>
      <c r="N242" s="123"/>
    </row>
    <row r="243" spans="1:14" x14ac:dyDescent="0.25">
      <c r="A243" s="159" t="str">
        <f>'[1]Link Out BY'!A202</f>
        <v>P23</v>
      </c>
      <c r="B243" s="159" t="str">
        <f>'[1]Link Out BY'!B202</f>
        <v>Building Maintenance and Services</v>
      </c>
      <c r="C243" s="221">
        <f>'[1]Link Out BY'!C202</f>
        <v>52546011</v>
      </c>
      <c r="D243" s="159" t="str">
        <f>'[1]Link Out BY'!D202</f>
        <v>Grounds Keeping SS</v>
      </c>
      <c r="E243" s="159" t="str">
        <f>'[1]Link Out BY'!E202</f>
        <v>675.1</v>
      </c>
      <c r="F243" s="202">
        <f>'[1]Link Out BY'!F202</f>
        <v>0</v>
      </c>
      <c r="G243" s="187"/>
      <c r="H243" s="184">
        <f t="shared" si="17"/>
        <v>0</v>
      </c>
      <c r="I243" s="173">
        <f t="shared" si="18"/>
        <v>0</v>
      </c>
      <c r="J243" s="117"/>
      <c r="K243" s="31"/>
      <c r="L243" s="123"/>
      <c r="M243" s="123"/>
      <c r="N243" s="123"/>
    </row>
    <row r="244" spans="1:14" x14ac:dyDescent="0.25">
      <c r="A244" s="159" t="str">
        <f>'[1]Link Out BY'!A203</f>
        <v>P23</v>
      </c>
      <c r="B244" s="159" t="str">
        <f>'[1]Link Out BY'!B203</f>
        <v>Building Maintenance and Services</v>
      </c>
      <c r="C244" s="221">
        <f>'[1]Link Out BY'!C203</f>
        <v>52546013</v>
      </c>
      <c r="D244" s="159" t="str">
        <f>'[1]Link Out BY'!D203</f>
        <v>Grounds Keeping WT</v>
      </c>
      <c r="E244" s="159" t="str">
        <f>'[1]Link Out BY'!E203</f>
        <v>675.3</v>
      </c>
      <c r="F244" s="202">
        <f>'[1]Link Out BY'!F203</f>
        <v>4756</v>
      </c>
      <c r="G244" s="187"/>
      <c r="H244" s="184">
        <f t="shared" si="17"/>
        <v>2.0673137526786841E-2</v>
      </c>
      <c r="I244" s="173">
        <f t="shared" si="18"/>
        <v>12315.029370981974</v>
      </c>
      <c r="J244" s="117"/>
      <c r="K244" s="31"/>
      <c r="L244" s="123"/>
      <c r="M244" s="123"/>
      <c r="N244" s="123"/>
    </row>
    <row r="245" spans="1:14" x14ac:dyDescent="0.25">
      <c r="A245" s="159" t="str">
        <f>'[1]Link Out BY'!A204</f>
        <v>P23</v>
      </c>
      <c r="B245" s="159" t="str">
        <f>'[1]Link Out BY'!B204</f>
        <v>Building Maintenance and Services</v>
      </c>
      <c r="C245" s="221">
        <f>'[1]Link Out BY'!C204</f>
        <v>52546014</v>
      </c>
      <c r="D245" s="159" t="str">
        <f>'[1]Link Out BY'!D204</f>
        <v>Grounds Keeping TD</v>
      </c>
      <c r="E245" s="159" t="str">
        <f>'[1]Link Out BY'!E204</f>
        <v>675.5</v>
      </c>
      <c r="F245" s="202">
        <f>'[1]Link Out BY'!F204</f>
        <v>16333</v>
      </c>
      <c r="G245" s="187"/>
      <c r="H245" s="184">
        <f t="shared" si="17"/>
        <v>7.099544895395489E-2</v>
      </c>
      <c r="I245" s="173">
        <f t="shared" si="18"/>
        <v>42292.130932768836</v>
      </c>
      <c r="J245" s="117"/>
      <c r="K245" s="31"/>
      <c r="L245" s="123"/>
      <c r="M245" s="123"/>
      <c r="N245" s="123"/>
    </row>
    <row r="246" spans="1:14" x14ac:dyDescent="0.25">
      <c r="A246" s="159" t="str">
        <f>'[1]Link Out BY'!A205</f>
        <v>P23</v>
      </c>
      <c r="B246" s="159" t="str">
        <f>'[1]Link Out BY'!B205</f>
        <v>Building Maintenance and Services</v>
      </c>
      <c r="C246" s="221">
        <f>'[1]Link Out BY'!C205</f>
        <v>52546016</v>
      </c>
      <c r="D246" s="159" t="str">
        <f>'[1]Link Out BY'!D205</f>
        <v>Grounds Keeping AG</v>
      </c>
      <c r="E246" s="159" t="str">
        <f>'[1]Link Out BY'!E205</f>
        <v>675.8</v>
      </c>
      <c r="F246" s="202">
        <f>'[1]Link Out BY'!F205</f>
        <v>44908</v>
      </c>
      <c r="G246" s="187"/>
      <c r="H246" s="184">
        <f t="shared" si="17"/>
        <v>0.19520379731979465</v>
      </c>
      <c r="I246" s="173">
        <f t="shared" si="18"/>
        <v>116283.29247099631</v>
      </c>
      <c r="J246" s="117"/>
      <c r="K246" s="31"/>
      <c r="L246" s="123"/>
      <c r="M246" s="123"/>
      <c r="N246" s="123"/>
    </row>
    <row r="247" spans="1:14" x14ac:dyDescent="0.25">
      <c r="A247" s="159" t="str">
        <f>'[1]Link Out BY'!A206</f>
        <v>P23</v>
      </c>
      <c r="B247" s="159" t="str">
        <f>'[1]Link Out BY'!B206</f>
        <v>Building Maintenance and Services</v>
      </c>
      <c r="C247" s="221">
        <f>'[1]Link Out BY'!C206</f>
        <v>52548000</v>
      </c>
      <c r="D247" s="159" t="str">
        <f>'[1]Link Out BY'!D206</f>
        <v>Heating Oil/Gas</v>
      </c>
      <c r="E247" s="159" t="str">
        <f>'[1]Link Out BY'!E206</f>
        <v>675.8</v>
      </c>
      <c r="F247" s="202">
        <f>'[1]Link Out BY'!F206</f>
        <v>42864</v>
      </c>
      <c r="G247" s="187"/>
      <c r="H247" s="184"/>
      <c r="I247" s="173"/>
      <c r="J247" s="117"/>
      <c r="K247" s="31"/>
      <c r="L247" s="123"/>
      <c r="M247" s="123"/>
      <c r="N247" s="123"/>
    </row>
    <row r="248" spans="1:14" x14ac:dyDescent="0.25">
      <c r="A248" s="159" t="str">
        <f>'[1]Link Out BY'!A207</f>
        <v>P23</v>
      </c>
      <c r="B248" s="159" t="str">
        <f>'[1]Link Out BY'!B207</f>
        <v>Building Maintenance and Services</v>
      </c>
      <c r="C248" s="221">
        <f>'[1]Link Out BY'!C207</f>
        <v>52548013</v>
      </c>
      <c r="D248" s="159" t="str">
        <f>'[1]Link Out BY'!D207</f>
        <v>Heating Oil/Gas WT</v>
      </c>
      <c r="E248" s="159" t="str">
        <f>'[1]Link Out BY'!E207</f>
        <v>675.3</v>
      </c>
      <c r="F248" s="202">
        <f>'[1]Link Out BY'!F207</f>
        <v>886</v>
      </c>
      <c r="G248" s="187"/>
      <c r="H248" s="184">
        <f t="shared" si="17"/>
        <v>3.8512194803896425E-3</v>
      </c>
      <c r="I248" s="173">
        <f t="shared" si="18"/>
        <v>2294.1791469070708</v>
      </c>
      <c r="J248" s="117"/>
      <c r="K248" s="31"/>
      <c r="L248" s="123"/>
      <c r="M248" s="123"/>
      <c r="N248" s="123"/>
    </row>
    <row r="249" spans="1:14" x14ac:dyDescent="0.25">
      <c r="A249" s="159" t="str">
        <f>'[1]Link Out BY'!A208</f>
        <v>P23</v>
      </c>
      <c r="B249" s="159" t="str">
        <f>'[1]Link Out BY'!B208</f>
        <v>Building Maintenance and Services</v>
      </c>
      <c r="C249" s="221">
        <f>'[1]Link Out BY'!C208</f>
        <v>52548014</v>
      </c>
      <c r="D249" s="159" t="str">
        <f>'[1]Link Out BY'!D208</f>
        <v>Heating Oil/Gas TD</v>
      </c>
      <c r="E249" s="159" t="str">
        <f>'[1]Link Out BY'!E208</f>
        <v>675.5</v>
      </c>
      <c r="F249" s="202">
        <f>'[1]Link Out BY'!F208</f>
        <v>-1960</v>
      </c>
      <c r="G249" s="187"/>
      <c r="H249" s="184">
        <f t="shared" si="17"/>
        <v>-8.5196277444285554E-3</v>
      </c>
      <c r="I249" s="173">
        <f t="shared" si="18"/>
        <v>-5075.1592866115789</v>
      </c>
      <c r="J249" s="117"/>
      <c r="K249" s="31"/>
      <c r="L249" s="123"/>
      <c r="M249" s="123"/>
      <c r="N249" s="123"/>
    </row>
    <row r="250" spans="1:14" x14ac:dyDescent="0.25">
      <c r="A250" s="159" t="str">
        <f>'[1]Link Out BY'!A209</f>
        <v>P23</v>
      </c>
      <c r="B250" s="159" t="str">
        <f>'[1]Link Out BY'!B209</f>
        <v>Building Maintenance and Services</v>
      </c>
      <c r="C250" s="221">
        <f>'[1]Link Out BY'!C209</f>
        <v>52548016</v>
      </c>
      <c r="D250" s="159" t="str">
        <f>'[1]Link Out BY'!D209</f>
        <v>Heating Oil/Gas AG</v>
      </c>
      <c r="E250" s="159" t="str">
        <f>'[1]Link Out BY'!E209</f>
        <v>675.8</v>
      </c>
      <c r="F250" s="202">
        <f>'[1]Link Out BY'!F209</f>
        <v>-471</v>
      </c>
      <c r="G250" s="187"/>
      <c r="H250" s="184">
        <f t="shared" si="17"/>
        <v>-2.0473187079723719E-3</v>
      </c>
      <c r="I250" s="173">
        <f t="shared" si="18"/>
        <v>-1219.5918489765579</v>
      </c>
      <c r="J250" s="117"/>
      <c r="K250" s="31"/>
      <c r="L250" s="123"/>
      <c r="M250" s="123"/>
      <c r="N250" s="123"/>
    </row>
    <row r="251" spans="1:14" x14ac:dyDescent="0.25">
      <c r="A251" s="159" t="str">
        <f>'[1]Link Out BY'!A210</f>
        <v>P23</v>
      </c>
      <c r="B251" s="159" t="str">
        <f>'[1]Link Out BY'!B210</f>
        <v>Building Maintenance and Services</v>
      </c>
      <c r="C251" s="221">
        <f>'[1]Link Out BY'!C210</f>
        <v>52550000</v>
      </c>
      <c r="D251" s="159" t="str">
        <f>'[1]Link Out BY'!D210</f>
        <v>Janitorial</v>
      </c>
      <c r="E251" s="159" t="str">
        <f>'[1]Link Out BY'!E210</f>
        <v>675.8</v>
      </c>
      <c r="F251" s="202">
        <f>'[1]Link Out BY'!F210</f>
        <v>35024</v>
      </c>
      <c r="G251" s="187"/>
      <c r="H251" s="184"/>
      <c r="I251" s="173"/>
      <c r="J251" s="117"/>
      <c r="K251" s="31"/>
      <c r="L251" s="123"/>
      <c r="M251" s="123"/>
      <c r="N251" s="123"/>
    </row>
    <row r="252" spans="1:14" x14ac:dyDescent="0.25">
      <c r="A252" s="159" t="str">
        <f>'[1]Link Out BY'!A211</f>
        <v>P23</v>
      </c>
      <c r="B252" s="159" t="str">
        <f>'[1]Link Out BY'!B211</f>
        <v>Building Maintenance and Services</v>
      </c>
      <c r="C252" s="221">
        <f>'[1]Link Out BY'!C211</f>
        <v>52550013</v>
      </c>
      <c r="D252" s="159" t="str">
        <f>'[1]Link Out BY'!D211</f>
        <v>Janitorial WT</v>
      </c>
      <c r="E252" s="159" t="str">
        <f>'[1]Link Out BY'!E211</f>
        <v>675.3</v>
      </c>
      <c r="F252" s="202">
        <f>'[1]Link Out BY'!F211</f>
        <v>2737</v>
      </c>
      <c r="G252" s="187"/>
      <c r="H252" s="184">
        <f t="shared" si="17"/>
        <v>1.1897051600255589E-2</v>
      </c>
      <c r="I252" s="173">
        <f t="shared" si="18"/>
        <v>7087.0974323754544</v>
      </c>
      <c r="J252" s="117"/>
      <c r="K252" s="31"/>
      <c r="L252" s="123"/>
      <c r="M252" s="123"/>
      <c r="N252" s="123"/>
    </row>
    <row r="253" spans="1:14" x14ac:dyDescent="0.25">
      <c r="A253" s="159" t="str">
        <f>'[1]Link Out BY'!A212</f>
        <v>P23</v>
      </c>
      <c r="B253" s="159" t="str">
        <f>'[1]Link Out BY'!B212</f>
        <v>Building Maintenance and Services</v>
      </c>
      <c r="C253" s="221">
        <f>'[1]Link Out BY'!C212</f>
        <v>52550014</v>
      </c>
      <c r="D253" s="159" t="str">
        <f>'[1]Link Out BY'!D212</f>
        <v>Janitorial TD</v>
      </c>
      <c r="E253" s="159" t="str">
        <f>'[1]Link Out BY'!E212</f>
        <v>675.5</v>
      </c>
      <c r="F253" s="202">
        <f>'[1]Link Out BY'!F212</f>
        <v>5135</v>
      </c>
      <c r="G253" s="187"/>
      <c r="H253" s="184">
        <f t="shared" si="17"/>
        <v>2.2320555340632972E-2</v>
      </c>
      <c r="I253" s="173">
        <f t="shared" si="18"/>
        <v>13296.399457525742</v>
      </c>
      <c r="J253" s="117"/>
      <c r="K253" s="31"/>
      <c r="L253" s="123"/>
      <c r="M253" s="123"/>
      <c r="N253" s="123"/>
    </row>
    <row r="254" spans="1:14" x14ac:dyDescent="0.25">
      <c r="A254" s="159" t="str">
        <f>'[1]Link Out BY'!A213</f>
        <v>P23</v>
      </c>
      <c r="B254" s="159" t="str">
        <f>'[1]Link Out BY'!B213</f>
        <v>Building Maintenance and Services</v>
      </c>
      <c r="C254" s="221">
        <f>'[1]Link Out BY'!C213</f>
        <v>52550016</v>
      </c>
      <c r="D254" s="159" t="str">
        <f>'[1]Link Out BY'!D213</f>
        <v>Janitorial AG</v>
      </c>
      <c r="E254" s="159" t="str">
        <f>'[1]Link Out BY'!E213</f>
        <v>675.8</v>
      </c>
      <c r="F254" s="202">
        <f>'[1]Link Out BY'!F213</f>
        <v>16811</v>
      </c>
      <c r="G254" s="187"/>
      <c r="H254" s="184">
        <f t="shared" si="17"/>
        <v>7.3073194903871652E-2</v>
      </c>
      <c r="I254" s="173">
        <f t="shared" si="18"/>
        <v>43529.848350626155</v>
      </c>
      <c r="J254" s="117"/>
      <c r="K254" s="31"/>
      <c r="L254" s="123"/>
      <c r="M254" s="123"/>
      <c r="N254" s="123"/>
    </row>
    <row r="255" spans="1:14" x14ac:dyDescent="0.25">
      <c r="A255" s="159" t="str">
        <f>'[1]Link Out BY'!A214</f>
        <v>P23</v>
      </c>
      <c r="B255" s="159" t="str">
        <f>'[1]Link Out BY'!B214</f>
        <v>Building Maintenance and Services</v>
      </c>
      <c r="C255" s="221">
        <f>'[1]Link Out BY'!C214</f>
        <v>52571000</v>
      </c>
      <c r="D255" s="159" t="str">
        <f>'[1]Link Out BY'!D214</f>
        <v>Security Svc</v>
      </c>
      <c r="E255" s="159" t="str">
        <f>'[1]Link Out BY'!E214</f>
        <v>675.8</v>
      </c>
      <c r="F255" s="202">
        <f>'[1]Link Out BY'!F214</f>
        <v>36398</v>
      </c>
      <c r="G255" s="187"/>
      <c r="H255" s="184"/>
      <c r="I255" s="173"/>
      <c r="J255" s="117"/>
      <c r="K255" s="31"/>
      <c r="L255" s="123"/>
      <c r="M255" s="123"/>
      <c r="N255" s="123"/>
    </row>
    <row r="256" spans="1:14" x14ac:dyDescent="0.25">
      <c r="A256" s="159" t="str">
        <f>'[1]Link Out BY'!A215</f>
        <v>P23</v>
      </c>
      <c r="B256" s="159" t="str">
        <f>'[1]Link Out BY'!B215</f>
        <v>Building Maintenance and Services</v>
      </c>
      <c r="C256" s="221">
        <f>'[1]Link Out BY'!C215</f>
        <v>52571011</v>
      </c>
      <c r="D256" s="159" t="str">
        <f>'[1]Link Out BY'!D215</f>
        <v>Security Svc SS</v>
      </c>
      <c r="E256" s="159" t="str">
        <f>'[1]Link Out BY'!E215</f>
        <v>675.1</v>
      </c>
      <c r="F256" s="202">
        <f>'[1]Link Out BY'!F215</f>
        <v>8434</v>
      </c>
      <c r="G256" s="187"/>
      <c r="H256" s="184">
        <f t="shared" si="17"/>
        <v>3.6660479794137973E-2</v>
      </c>
      <c r="I256" s="173">
        <f t="shared" si="18"/>
        <v>21838.721134327578</v>
      </c>
      <c r="J256" s="117"/>
      <c r="K256" s="31"/>
      <c r="L256" s="123"/>
      <c r="M256" s="123"/>
      <c r="N256" s="123"/>
    </row>
    <row r="257" spans="1:14" x14ac:dyDescent="0.25">
      <c r="A257" s="159" t="str">
        <f>'[1]Link Out BY'!A216</f>
        <v>P23</v>
      </c>
      <c r="B257" s="159" t="str">
        <f>'[1]Link Out BY'!B216</f>
        <v>Building Maintenance and Services</v>
      </c>
      <c r="C257" s="221">
        <f>'[1]Link Out BY'!C216</f>
        <v>52571014</v>
      </c>
      <c r="D257" s="159" t="str">
        <f>'[1]Link Out BY'!D216</f>
        <v>Security Svc TD</v>
      </c>
      <c r="E257" s="159" t="str">
        <f>'[1]Link Out BY'!E216</f>
        <v>675.5</v>
      </c>
      <c r="F257" s="202">
        <f>'[1]Link Out BY'!F216</f>
        <v>156</v>
      </c>
      <c r="G257" s="187"/>
      <c r="H257" s="184">
        <f t="shared" si="17"/>
        <v>6.7809282047492578E-4</v>
      </c>
      <c r="I257" s="173">
        <f t="shared" si="18"/>
        <v>403.94124934255422</v>
      </c>
      <c r="J257" s="117"/>
      <c r="K257" s="31"/>
      <c r="L257" s="123"/>
      <c r="M257" s="123"/>
      <c r="N257" s="123"/>
    </row>
    <row r="258" spans="1:14" x14ac:dyDescent="0.25">
      <c r="A258" s="159" t="str">
        <f>'[1]Link Out BY'!A217</f>
        <v>P23</v>
      </c>
      <c r="B258" s="159" t="str">
        <f>'[1]Link Out BY'!B217</f>
        <v>Building Maintenance and Services</v>
      </c>
      <c r="C258" s="221">
        <f>'[1]Link Out BY'!C217</f>
        <v>52571016</v>
      </c>
      <c r="D258" s="159" t="str">
        <f>'[1]Link Out BY'!D217</f>
        <v>Security Svc AG</v>
      </c>
      <c r="E258" s="159" t="str">
        <f>'[1]Link Out BY'!E217</f>
        <v>675.8</v>
      </c>
      <c r="F258" s="202">
        <f>'[1]Link Out BY'!F217</f>
        <v>16486</v>
      </c>
      <c r="G258" s="187"/>
      <c r="H258" s="184">
        <f t="shared" si="17"/>
        <v>7.1660501527882225E-2</v>
      </c>
      <c r="I258" s="173">
        <f t="shared" si="18"/>
        <v>42688.304081162496</v>
      </c>
      <c r="J258" s="117"/>
      <c r="K258" s="31"/>
      <c r="L258" s="123"/>
      <c r="M258" s="123"/>
      <c r="N258" s="123"/>
    </row>
    <row r="259" spans="1:14" x14ac:dyDescent="0.25">
      <c r="A259" s="159" t="str">
        <f>'[1]Link Out BY'!A218</f>
        <v>P23</v>
      </c>
      <c r="B259" s="159" t="str">
        <f>'[1]Link Out BY'!B218</f>
        <v>Building Maintenance and Services</v>
      </c>
      <c r="C259" s="221">
        <f>'[1]Link Out BY'!C218</f>
        <v>52571100</v>
      </c>
      <c r="D259" s="159" t="str">
        <f>'[1]Link Out BY'!D218</f>
        <v>Add'l Security Costs</v>
      </c>
      <c r="E259" s="159" t="str">
        <f>'[1]Link Out BY'!E218</f>
        <v>675.8</v>
      </c>
      <c r="F259" s="202">
        <f>'[1]Link Out BY'!F218</f>
        <v>964</v>
      </c>
      <c r="G259" s="187"/>
      <c r="H259" s="184">
        <f t="shared" si="17"/>
        <v>4.1902658906271054E-3</v>
      </c>
      <c r="I259" s="173">
        <f t="shared" si="18"/>
        <v>2496.149771578348</v>
      </c>
      <c r="J259" s="117"/>
      <c r="K259" s="31"/>
      <c r="L259" s="123"/>
      <c r="M259" s="123"/>
      <c r="N259" s="123"/>
    </row>
    <row r="260" spans="1:14" x14ac:dyDescent="0.25">
      <c r="A260" s="159" t="str">
        <f>'[1]Link Out BY'!A219</f>
        <v>P23</v>
      </c>
      <c r="B260" s="159" t="str">
        <f>'[1]Link Out BY'!B219</f>
        <v>Building Maintenance and Services</v>
      </c>
      <c r="C260" s="221">
        <f>'[1]Link Out BY'!C219</f>
        <v>52578000</v>
      </c>
      <c r="D260" s="159" t="str">
        <f>'[1]Link Out BY'!D219</f>
        <v>Trash Removal</v>
      </c>
      <c r="E260" s="159" t="str">
        <f>'[1]Link Out BY'!E219</f>
        <v>675.8</v>
      </c>
      <c r="F260" s="202">
        <f>'[1]Link Out BY'!F219</f>
        <v>10878</v>
      </c>
      <c r="G260" s="187"/>
      <c r="H260" s="184"/>
      <c r="I260" s="173"/>
      <c r="J260" s="117"/>
      <c r="K260" s="31"/>
      <c r="L260" s="123"/>
      <c r="M260" s="123"/>
      <c r="N260" s="123"/>
    </row>
    <row r="261" spans="1:14" x14ac:dyDescent="0.25">
      <c r="A261" s="159" t="str">
        <f>'[1]Link Out BY'!A220</f>
        <v>P23</v>
      </c>
      <c r="B261" s="159" t="str">
        <f>'[1]Link Out BY'!B220</f>
        <v>Building Maintenance and Services</v>
      </c>
      <c r="C261" s="221">
        <f>'[1]Link Out BY'!C220</f>
        <v>52578013</v>
      </c>
      <c r="D261" s="159" t="str">
        <f>'[1]Link Out BY'!D220</f>
        <v>Trash Removal WT</v>
      </c>
      <c r="E261" s="159" t="str">
        <f>'[1]Link Out BY'!E220</f>
        <v>675.3</v>
      </c>
      <c r="F261" s="202">
        <f>'[1]Link Out BY'!F220</f>
        <v>4981</v>
      </c>
      <c r="G261" s="187"/>
      <c r="H261" s="184">
        <f t="shared" si="17"/>
        <v>2.1651156017856443E-2</v>
      </c>
      <c r="I261" s="173">
        <f t="shared" si="18"/>
        <v>12897.636942149118</v>
      </c>
      <c r="J261" s="117"/>
      <c r="K261" s="31"/>
      <c r="L261" s="123"/>
      <c r="M261" s="123"/>
      <c r="N261" s="123"/>
    </row>
    <row r="262" spans="1:14" x14ac:dyDescent="0.25">
      <c r="A262" s="159" t="str">
        <f>'[1]Link Out BY'!A221</f>
        <v>P23</v>
      </c>
      <c r="B262" s="159" t="str">
        <f>'[1]Link Out BY'!B221</f>
        <v>Building Maintenance and Services</v>
      </c>
      <c r="C262" s="221">
        <f>'[1]Link Out BY'!C221</f>
        <v>52578014</v>
      </c>
      <c r="D262" s="159" t="str">
        <f>'[1]Link Out BY'!D221</f>
        <v>Trash Removal TD</v>
      </c>
      <c r="E262" s="159" t="str">
        <f>'[1]Link Out BY'!E221</f>
        <v>675.5</v>
      </c>
      <c r="F262" s="202">
        <f>'[1]Link Out BY'!F221</f>
        <v>0</v>
      </c>
      <c r="G262" s="187"/>
      <c r="H262" s="184">
        <f t="shared" si="17"/>
        <v>0</v>
      </c>
      <c r="I262" s="173">
        <f t="shared" si="18"/>
        <v>0</v>
      </c>
      <c r="J262" s="117"/>
      <c r="K262" s="31"/>
      <c r="L262" s="123"/>
      <c r="M262" s="123"/>
      <c r="N262" s="123"/>
    </row>
    <row r="263" spans="1:14" x14ac:dyDescent="0.25">
      <c r="A263" s="159" t="str">
        <f>'[1]Link Out BY'!A222</f>
        <v>P23</v>
      </c>
      <c r="B263" s="159" t="str">
        <f>'[1]Link Out BY'!B222</f>
        <v>Building Maintenance and Services</v>
      </c>
      <c r="C263" s="221">
        <f>'[1]Link Out BY'!C222</f>
        <v>52578016</v>
      </c>
      <c r="D263" s="159" t="str">
        <f>'[1]Link Out BY'!D222</f>
        <v>Trash Removal AG</v>
      </c>
      <c r="E263" s="159" t="str">
        <f>'[1]Link Out BY'!E222</f>
        <v>675.8</v>
      </c>
      <c r="F263" s="202">
        <f>'[1]Link Out BY'!F222</f>
        <v>6325</v>
      </c>
      <c r="G263" s="187"/>
      <c r="H263" s="184">
        <f t="shared" si="17"/>
        <v>2.7493186471178883E-2</v>
      </c>
      <c r="I263" s="173">
        <f t="shared" si="18"/>
        <v>16377.746167254203</v>
      </c>
      <c r="J263" s="117"/>
      <c r="K263" s="31"/>
      <c r="L263" s="123"/>
      <c r="M263" s="123"/>
      <c r="N263" s="123"/>
    </row>
    <row r="264" spans="1:14" x14ac:dyDescent="0.25">
      <c r="A264" s="159" t="str">
        <f>'[1]Link Out BY'!A223</f>
        <v>P23</v>
      </c>
      <c r="B264" s="159" t="str">
        <f>'[1]Link Out BY'!B223</f>
        <v>Building Maintenance and Services</v>
      </c>
      <c r="C264" s="221">
        <f>'[1]Link Out BY'!C223</f>
        <v>52583000</v>
      </c>
      <c r="D264" s="159" t="str">
        <f>'[1]Link Out BY'!D223</f>
        <v>Water &amp; WW</v>
      </c>
      <c r="E264" s="159" t="str">
        <f>'[1]Link Out BY'!E223</f>
        <v>675.8</v>
      </c>
      <c r="F264" s="202">
        <f>'[1]Link Out BY'!F223</f>
        <v>46864</v>
      </c>
      <c r="G264" s="187"/>
      <c r="H264" s="184"/>
      <c r="I264" s="173"/>
      <c r="J264" s="117"/>
      <c r="K264" s="31"/>
      <c r="L264" s="123"/>
      <c r="M264" s="123"/>
      <c r="N264" s="123"/>
    </row>
    <row r="265" spans="1:14" x14ac:dyDescent="0.25">
      <c r="A265" s="159" t="str">
        <f>'[1]Link Out BY'!A224</f>
        <v>P23</v>
      </c>
      <c r="B265" s="159" t="str">
        <f>'[1]Link Out BY'!B224</f>
        <v>Building Maintenance and Services</v>
      </c>
      <c r="C265" s="221">
        <f>'[1]Link Out BY'!C224</f>
        <v>52583011</v>
      </c>
      <c r="D265" s="159" t="str">
        <f>'[1]Link Out BY'!D224</f>
        <v>Water &amp; WW SS</v>
      </c>
      <c r="E265" s="159" t="str">
        <f>'[1]Link Out BY'!E224</f>
        <v>675.1</v>
      </c>
      <c r="F265" s="202">
        <f>'[1]Link Out BY'!F224</f>
        <v>39796</v>
      </c>
      <c r="G265" s="187"/>
      <c r="H265" s="184">
        <f t="shared" si="17"/>
        <v>0.17298321720269325</v>
      </c>
      <c r="I265" s="173">
        <f t="shared" si="18"/>
        <v>103046.44845407877</v>
      </c>
      <c r="J265" s="117"/>
      <c r="K265" s="31"/>
      <c r="L265" s="123"/>
      <c r="M265" s="123"/>
      <c r="N265" s="123"/>
    </row>
    <row r="266" spans="1:14" x14ac:dyDescent="0.25">
      <c r="A266" s="159" t="str">
        <f>'[1]Link Out BY'!A225</f>
        <v>P23</v>
      </c>
      <c r="B266" s="159" t="str">
        <f>'[1]Link Out BY'!B225</f>
        <v>Building Maintenance and Services</v>
      </c>
      <c r="C266" s="221">
        <f>'[1]Link Out BY'!C225</f>
        <v>52583013</v>
      </c>
      <c r="D266" s="159" t="str">
        <f>'[1]Link Out BY'!D225</f>
        <v>Water &amp; WW WT</v>
      </c>
      <c r="E266" s="159" t="str">
        <f>'[1]Link Out BY'!E225</f>
        <v>675.3</v>
      </c>
      <c r="F266" s="202">
        <f>'[1]Link Out BY'!F225</f>
        <v>0</v>
      </c>
      <c r="G266" s="187"/>
      <c r="H266" s="184">
        <f t="shared" si="17"/>
        <v>0</v>
      </c>
      <c r="I266" s="173">
        <f t="shared" si="18"/>
        <v>0</v>
      </c>
      <c r="J266" s="117"/>
      <c r="K266" s="31"/>
      <c r="L266" s="123"/>
      <c r="M266" s="123"/>
      <c r="N266" s="123"/>
    </row>
    <row r="267" spans="1:14" x14ac:dyDescent="0.25">
      <c r="A267" s="159" t="str">
        <f>'[1]Link Out BY'!A226</f>
        <v>P23</v>
      </c>
      <c r="B267" s="159" t="str">
        <f>'[1]Link Out BY'!B226</f>
        <v>Building Maintenance and Services</v>
      </c>
      <c r="C267" s="221">
        <f>'[1]Link Out BY'!C226</f>
        <v>52583016</v>
      </c>
      <c r="D267" s="159" t="str">
        <f>'[1]Link Out BY'!D226</f>
        <v>Water &amp; WW AG</v>
      </c>
      <c r="E267" s="159" t="str">
        <f>'[1]Link Out BY'!E226</f>
        <v>675.8</v>
      </c>
      <c r="F267" s="202">
        <f>'[1]Link Out BY'!F226</f>
        <v>12671</v>
      </c>
      <c r="G267" s="187"/>
      <c r="H267" s="184">
        <f t="shared" si="17"/>
        <v>5.507765466819093E-2</v>
      </c>
      <c r="I267" s="173">
        <f t="shared" si="18"/>
        <v>32809.869041150676</v>
      </c>
      <c r="J267" s="117"/>
      <c r="K267" s="31"/>
      <c r="L267" s="123"/>
      <c r="M267" s="123"/>
      <c r="N267" s="123"/>
    </row>
    <row r="268" spans="1:14" s="2" customFormat="1" x14ac:dyDescent="0.25">
      <c r="A268" s="76" t="str">
        <f>'[1]Link Out BY'!A227</f>
        <v>P23 Total</v>
      </c>
      <c r="B268" s="76">
        <f>'[1]Link Out BY'!B227</f>
        <v>0</v>
      </c>
      <c r="C268" s="214">
        <f>'[1]Link Out BY'!C227</f>
        <v>0</v>
      </c>
      <c r="D268" s="76">
        <f>'[1]Link Out BY'!D227</f>
        <v>0</v>
      </c>
      <c r="E268" s="76">
        <f>'[1]Link Out BY'!E227</f>
        <v>0</v>
      </c>
      <c r="F268" s="230">
        <f>'[1]Link Out BY'!F227</f>
        <v>529544</v>
      </c>
      <c r="K268" s="30"/>
      <c r="L268" s="233"/>
      <c r="M268" s="30"/>
    </row>
    <row r="269" spans="1:14" x14ac:dyDescent="0.25">
      <c r="A269" s="159" t="str">
        <f>'[1]Link Out BY'!A228</f>
        <v>P24</v>
      </c>
      <c r="B269" s="159" t="str">
        <f>'[1]Link Out BY'!B228</f>
        <v>Telecommunication expenses</v>
      </c>
      <c r="C269" s="221">
        <f>'[1]Link Out BY'!C228</f>
        <v>52574000</v>
      </c>
      <c r="D269" s="159" t="str">
        <f>'[1]Link Out BY'!D228</f>
        <v>Telephone</v>
      </c>
      <c r="E269" s="159" t="str">
        <f>'[1]Link Out BY'!E228</f>
        <v>675.8</v>
      </c>
      <c r="F269" s="202">
        <f>'[1]Link Out BY'!F228</f>
        <v>84025</v>
      </c>
      <c r="G269" s="126" t="s">
        <v>139</v>
      </c>
      <c r="H269" s="178">
        <v>1</v>
      </c>
      <c r="I269" s="196">
        <f>'[14]Link Out'!$K$3</f>
        <v>250548</v>
      </c>
      <c r="J269" s="117"/>
      <c r="K269" s="31"/>
      <c r="L269" s="188"/>
      <c r="M269" s="189"/>
    </row>
    <row r="270" spans="1:14" x14ac:dyDescent="0.25">
      <c r="A270" s="159" t="str">
        <f>'[1]Link Out BY'!A229</f>
        <v>P24</v>
      </c>
      <c r="B270" s="159" t="str">
        <f>'[1]Link Out BY'!B229</f>
        <v>Telecommunication expenses</v>
      </c>
      <c r="C270" s="221">
        <f>'[1]Link Out BY'!C229</f>
        <v>52574013</v>
      </c>
      <c r="D270" s="159" t="str">
        <f>'[1]Link Out BY'!D229</f>
        <v>Telephone WT</v>
      </c>
      <c r="E270" s="159" t="str">
        <f>'[1]Link Out BY'!E229</f>
        <v>675.3</v>
      </c>
      <c r="F270" s="202">
        <f>'[1]Link Out BY'!F229</f>
        <v>7957</v>
      </c>
      <c r="H270" s="184">
        <f>F270/SUM(SUM(F$270:F$273)+SUM($F$275:$F$280))</f>
        <v>6.6808842914836991E-2</v>
      </c>
      <c r="I270" s="173">
        <f>I$269*H270</f>
        <v>16738.821974626579</v>
      </c>
      <c r="J270" s="111"/>
      <c r="L270" s="188"/>
      <c r="M270" s="189"/>
    </row>
    <row r="271" spans="1:14" x14ac:dyDescent="0.25">
      <c r="A271" s="159" t="str">
        <f>'[1]Link Out BY'!A230</f>
        <v>P24</v>
      </c>
      <c r="B271" s="159" t="str">
        <f>'[1]Link Out BY'!B230</f>
        <v>Telecommunication expenses</v>
      </c>
      <c r="C271" s="221">
        <f>'[1]Link Out BY'!C230</f>
        <v>52574014</v>
      </c>
      <c r="D271" s="159" t="str">
        <f>'[1]Link Out BY'!D230</f>
        <v>Telephone TD</v>
      </c>
      <c r="E271" s="159" t="str">
        <f>'[1]Link Out BY'!E230</f>
        <v>675.5</v>
      </c>
      <c r="F271" s="202">
        <f>'[1]Link Out BY'!F230</f>
        <v>2416</v>
      </c>
      <c r="H271" s="184">
        <f>F271/SUM(SUM(F$270:F$273)+SUM($F$275:$F$280))</f>
        <v>2.0285304069655168E-2</v>
      </c>
      <c r="I271" s="173">
        <f>I$269*H271</f>
        <v>5082.4423640439627</v>
      </c>
      <c r="J271" s="111"/>
      <c r="L271" s="188"/>
      <c r="M271" s="189"/>
    </row>
    <row r="272" spans="1:14" x14ac:dyDescent="0.25">
      <c r="A272" s="159" t="str">
        <f>'[1]Link Out BY'!A231</f>
        <v>P24</v>
      </c>
      <c r="B272" s="159" t="str">
        <f>'[1]Link Out BY'!B231</f>
        <v>Telecommunication expenses</v>
      </c>
      <c r="C272" s="221">
        <f>'[1]Link Out BY'!C231</f>
        <v>52574015</v>
      </c>
      <c r="D272" s="159" t="str">
        <f>'[1]Link Out BY'!D231</f>
        <v>Telephone CA</v>
      </c>
      <c r="E272" s="159" t="str">
        <f>'[1]Link Out BY'!E231</f>
        <v>675.7</v>
      </c>
      <c r="F272" s="202">
        <f>'[1]Link Out BY'!F231</f>
        <v>52074</v>
      </c>
      <c r="H272" s="184">
        <f>F272/SUM(SUM(F$270:F$273)+SUM($F$275:$F$280))</f>
        <v>0.43722554806424802</v>
      </c>
      <c r="I272" s="173">
        <f>I$269*H272</f>
        <v>109545.98661640121</v>
      </c>
      <c r="J272" s="111"/>
      <c r="L272" s="188"/>
      <c r="M272" s="189"/>
    </row>
    <row r="273" spans="1:13" x14ac:dyDescent="0.25">
      <c r="A273" s="159" t="str">
        <f>'[1]Link Out BY'!A232</f>
        <v>P24</v>
      </c>
      <c r="B273" s="159" t="str">
        <f>'[1]Link Out BY'!B232</f>
        <v>Telecommunication expenses</v>
      </c>
      <c r="C273" s="221">
        <f>'[1]Link Out BY'!C232</f>
        <v>52574016</v>
      </c>
      <c r="D273" s="159" t="str">
        <f>'[1]Link Out BY'!D232</f>
        <v>Telephone AG</v>
      </c>
      <c r="E273" s="159" t="str">
        <f>'[1]Link Out BY'!E232</f>
        <v>675.8</v>
      </c>
      <c r="F273" s="202">
        <f>'[1]Link Out BY'!F232</f>
        <v>11605</v>
      </c>
      <c r="G273" s="187"/>
      <c r="H273" s="184">
        <f>F273/SUM(SUM(F$270:F$273)+SUM($F$275:$F$280))</f>
        <v>9.7438308662395778E-2</v>
      </c>
      <c r="I273" s="173">
        <f>I$269*H273</f>
        <v>24412.973358745938</v>
      </c>
      <c r="J273" s="117"/>
      <c r="K273" s="31"/>
      <c r="L273" s="188"/>
      <c r="M273" s="189"/>
    </row>
    <row r="274" spans="1:13" x14ac:dyDescent="0.25">
      <c r="A274" s="159" t="str">
        <f>'[1]Link Out BY'!A233</f>
        <v>P24</v>
      </c>
      <c r="B274" s="159" t="str">
        <f>'[1]Link Out BY'!B233</f>
        <v>Telecommunication expenses</v>
      </c>
      <c r="C274" s="221">
        <f>'[1]Link Out BY'!C233</f>
        <v>52574100</v>
      </c>
      <c r="D274" s="159" t="str">
        <f>'[1]Link Out BY'!D233</f>
        <v>Cell Phone</v>
      </c>
      <c r="E274" s="159" t="str">
        <f>'[1]Link Out BY'!E233</f>
        <v>675.8</v>
      </c>
      <c r="F274" s="202">
        <f>'[1]Link Out BY'!F233</f>
        <v>35932</v>
      </c>
      <c r="H274" s="13"/>
      <c r="I274" s="173"/>
      <c r="J274" s="111"/>
      <c r="L274" s="188"/>
      <c r="M274" s="189"/>
    </row>
    <row r="275" spans="1:13" x14ac:dyDescent="0.25">
      <c r="A275" s="159" t="str">
        <f>'[1]Link Out BY'!A234</f>
        <v>P24</v>
      </c>
      <c r="B275" s="159" t="str">
        <f>'[1]Link Out BY'!B234</f>
        <v>Telecommunication expenses</v>
      </c>
      <c r="C275" s="221">
        <f>'[1]Link Out BY'!C234</f>
        <v>52574111</v>
      </c>
      <c r="D275" s="159" t="str">
        <f>'[1]Link Out BY'!D234</f>
        <v>Cell Phone SS</v>
      </c>
      <c r="E275" s="159" t="str">
        <f>'[1]Link Out BY'!E234</f>
        <v>675.1</v>
      </c>
      <c r="F275" s="202">
        <f>'[1]Link Out BY'!F234</f>
        <v>0</v>
      </c>
      <c r="H275" s="184">
        <f t="shared" ref="H275:H280" si="19">F275/SUM(SUM(F$270:F$273)+SUM($F$275:$F$280))</f>
        <v>0</v>
      </c>
      <c r="I275" s="173">
        <f t="shared" ref="I275:I280" si="20">I$269*H275</f>
        <v>0</v>
      </c>
      <c r="J275" s="111"/>
      <c r="L275" s="188"/>
      <c r="M275" s="189"/>
    </row>
    <row r="276" spans="1:13" x14ac:dyDescent="0.25">
      <c r="A276" s="159" t="str">
        <f>'[1]Link Out BY'!A235</f>
        <v>P24</v>
      </c>
      <c r="B276" s="159" t="str">
        <f>'[1]Link Out BY'!B235</f>
        <v>Telecommunication expenses</v>
      </c>
      <c r="C276" s="221">
        <f>'[1]Link Out BY'!C235</f>
        <v>52574113</v>
      </c>
      <c r="D276" s="159" t="str">
        <f>'[1]Link Out BY'!D235</f>
        <v>Cell Phone WT</v>
      </c>
      <c r="E276" s="159" t="str">
        <f>'[1]Link Out BY'!E235</f>
        <v>675.3</v>
      </c>
      <c r="F276" s="202">
        <f>'[1]Link Out BY'!F235</f>
        <v>2883</v>
      </c>
      <c r="H276" s="184">
        <f t="shared" si="19"/>
        <v>2.4206345874509871E-2</v>
      </c>
      <c r="I276" s="173">
        <f t="shared" si="20"/>
        <v>6064.8515461666993</v>
      </c>
      <c r="J276" s="111"/>
      <c r="L276" s="188"/>
      <c r="M276" s="189"/>
    </row>
    <row r="277" spans="1:13" x14ac:dyDescent="0.25">
      <c r="A277" s="159" t="str">
        <f>'[1]Link Out BY'!A236</f>
        <v>P24</v>
      </c>
      <c r="B277" s="159" t="str">
        <f>'[1]Link Out BY'!B236</f>
        <v>Telecommunication expenses</v>
      </c>
      <c r="C277" s="221">
        <f>'[1]Link Out BY'!C236</f>
        <v>52574114</v>
      </c>
      <c r="D277" s="159" t="str">
        <f>'[1]Link Out BY'!D236</f>
        <v>Cell Phone TD</v>
      </c>
      <c r="E277" s="159" t="str">
        <f>'[1]Link Out BY'!E236</f>
        <v>675.5</v>
      </c>
      <c r="F277" s="202">
        <f>'[1]Link Out BY'!F236</f>
        <v>605</v>
      </c>
      <c r="H277" s="184">
        <f t="shared" si="19"/>
        <v>5.0797222525419605E-3</v>
      </c>
      <c r="I277" s="173">
        <f t="shared" si="20"/>
        <v>1272.7142509298831</v>
      </c>
      <c r="J277" s="111"/>
      <c r="L277" s="188"/>
      <c r="M277" s="189"/>
    </row>
    <row r="278" spans="1:13" x14ac:dyDescent="0.25">
      <c r="A278" s="159" t="str">
        <f>'[1]Link Out BY'!A237</f>
        <v>P24</v>
      </c>
      <c r="B278" s="159" t="str">
        <f>'[1]Link Out BY'!B237</f>
        <v>Telecommunication expenses</v>
      </c>
      <c r="C278" s="221">
        <f>'[1]Link Out BY'!C237</f>
        <v>52574115</v>
      </c>
      <c r="D278" s="159" t="str">
        <f>'[1]Link Out BY'!D237</f>
        <v>Cell Phone CA</v>
      </c>
      <c r="E278" s="159" t="str">
        <f>'[1]Link Out BY'!E237</f>
        <v>675.7</v>
      </c>
      <c r="F278" s="202">
        <f>'[1]Link Out BY'!F237</f>
        <v>4192</v>
      </c>
      <c r="H278" s="184">
        <f t="shared" si="19"/>
        <v>3.5197017657282476E-2</v>
      </c>
      <c r="I278" s="173">
        <f t="shared" si="20"/>
        <v>8818.5423799968103</v>
      </c>
      <c r="J278" s="111"/>
      <c r="L278" s="188"/>
      <c r="M278" s="189"/>
    </row>
    <row r="279" spans="1:13" x14ac:dyDescent="0.25">
      <c r="A279" s="159" t="str">
        <f>'[1]Link Out BY'!A238</f>
        <v>P24</v>
      </c>
      <c r="B279" s="159" t="str">
        <f>'[1]Link Out BY'!B238</f>
        <v>Telecommunication expenses</v>
      </c>
      <c r="C279" s="221">
        <f>'[1]Link Out BY'!C238</f>
        <v>52574116</v>
      </c>
      <c r="D279" s="159" t="str">
        <f>'[1]Link Out BY'!D238</f>
        <v>Cell Phone AG</v>
      </c>
      <c r="E279" s="159" t="str">
        <f>'[1]Link Out BY'!E238</f>
        <v>675.8</v>
      </c>
      <c r="F279" s="202">
        <f>'[1]Link Out BY'!F238</f>
        <v>37316</v>
      </c>
      <c r="H279" s="184">
        <f t="shared" si="19"/>
        <v>0.31331391004273684</v>
      </c>
      <c r="I279" s="173">
        <f t="shared" si="20"/>
        <v>78500.173533387628</v>
      </c>
      <c r="J279" s="117"/>
      <c r="K279" s="31"/>
      <c r="L279" s="188"/>
      <c r="M279" s="189"/>
    </row>
    <row r="280" spans="1:13" x14ac:dyDescent="0.25">
      <c r="A280" s="159" t="str">
        <f>'[1]Link Out BY'!A239</f>
        <v>P24</v>
      </c>
      <c r="B280" s="159" t="str">
        <f>'[1]Link Out BY'!B239</f>
        <v>Telecommunication expenses</v>
      </c>
      <c r="C280" s="221">
        <f>'[1]Link Out BY'!C239</f>
        <v>52574200</v>
      </c>
      <c r="D280" s="159" t="str">
        <f>'[1]Link Out BY'!D239</f>
        <v>Data Lines AG</v>
      </c>
      <c r="E280" s="159" t="str">
        <f>'[1]Link Out BY'!E239</f>
        <v>675.8</v>
      </c>
      <c r="F280" s="202">
        <f>'[1]Link Out BY'!F239</f>
        <v>53</v>
      </c>
      <c r="H280" s="184">
        <f t="shared" si="19"/>
        <v>4.4500046179293205E-4</v>
      </c>
      <c r="I280" s="173">
        <f t="shared" si="20"/>
        <v>111.49397570129554</v>
      </c>
      <c r="J280" s="117"/>
      <c r="K280" s="31"/>
      <c r="L280" s="188"/>
      <c r="M280" s="189"/>
    </row>
    <row r="281" spans="1:13" s="2" customFormat="1" x14ac:dyDescent="0.25">
      <c r="A281" s="76" t="str">
        <f>'[1]Link Out BY'!A240</f>
        <v>P24 Total</v>
      </c>
      <c r="B281" s="76">
        <f>'[1]Link Out BY'!B240</f>
        <v>0</v>
      </c>
      <c r="C281" s="214">
        <f>'[1]Link Out BY'!C240</f>
        <v>0</v>
      </c>
      <c r="D281" s="76">
        <f>'[1]Link Out BY'!D240</f>
        <v>0</v>
      </c>
      <c r="E281" s="76">
        <f>'[1]Link Out BY'!E240</f>
        <v>0</v>
      </c>
      <c r="F281" s="230">
        <f>'[1]Link Out BY'!F240</f>
        <v>239058</v>
      </c>
      <c r="I281" s="255"/>
      <c r="J281" s="238"/>
      <c r="K281" s="234"/>
      <c r="L281" s="233"/>
      <c r="M281" s="30"/>
    </row>
    <row r="282" spans="1:13" x14ac:dyDescent="0.25">
      <c r="A282" s="159" t="str">
        <f>'[1]Link Out BY'!A241</f>
        <v>P25</v>
      </c>
      <c r="B282" s="159" t="str">
        <f>'[1]Link Out BY'!B241</f>
        <v>Postage, printing and stationary</v>
      </c>
      <c r="C282" s="221">
        <f>'[1]Link Out BY'!C241</f>
        <v>52562500</v>
      </c>
      <c r="D282" s="159" t="str">
        <f>'[1]Link Out BY'!D241</f>
        <v>Overnight Shippng</v>
      </c>
      <c r="E282" s="159" t="str">
        <f>'[1]Link Out BY'!E241</f>
        <v>675.8</v>
      </c>
      <c r="F282" s="202">
        <f>'[1]Link Out BY'!F241</f>
        <v>8740</v>
      </c>
      <c r="G282" s="126" t="s">
        <v>139</v>
      </c>
      <c r="H282" s="178">
        <v>1</v>
      </c>
      <c r="I282" s="196">
        <f>'[15]Link Out'!$K$3</f>
        <v>22530</v>
      </c>
      <c r="J282" s="117"/>
      <c r="K282" s="31"/>
      <c r="L282" s="103"/>
      <c r="M282" s="29"/>
    </row>
    <row r="283" spans="1:13" x14ac:dyDescent="0.25">
      <c r="A283" s="159" t="str">
        <f>'[1]Link Out BY'!A242</f>
        <v>P25</v>
      </c>
      <c r="B283" s="159" t="str">
        <f>'[1]Link Out BY'!B242</f>
        <v>Postage, printing and stationary</v>
      </c>
      <c r="C283" s="221">
        <f>'[1]Link Out BY'!C242</f>
        <v>52562511</v>
      </c>
      <c r="D283" s="159" t="str">
        <f>'[1]Link Out BY'!D242</f>
        <v>Overnight Shippng SS</v>
      </c>
      <c r="E283" s="159" t="str">
        <f>'[1]Link Out BY'!E242</f>
        <v>675.1</v>
      </c>
      <c r="F283" s="202">
        <f>'[1]Link Out BY'!F242</f>
        <v>0</v>
      </c>
      <c r="H283" s="184">
        <f>F283/SUM(SUM(F$283:F$286)+SUM($F$288:$F$289))</f>
        <v>0</v>
      </c>
      <c r="I283" s="173">
        <f>I$282*H283</f>
        <v>0</v>
      </c>
      <c r="J283" s="117"/>
      <c r="K283" s="31"/>
      <c r="L283" s="103"/>
      <c r="M283" s="29"/>
    </row>
    <row r="284" spans="1:13" x14ac:dyDescent="0.25">
      <c r="A284" s="159" t="str">
        <f>'[1]Link Out BY'!A243</f>
        <v>P25</v>
      </c>
      <c r="B284" s="159" t="str">
        <f>'[1]Link Out BY'!B243</f>
        <v>Postage, printing and stationary</v>
      </c>
      <c r="C284" s="221">
        <f>'[1]Link Out BY'!C243</f>
        <v>52562513</v>
      </c>
      <c r="D284" s="159" t="str">
        <f>'[1]Link Out BY'!D243</f>
        <v>Overnight Shippng WT</v>
      </c>
      <c r="E284" s="159" t="str">
        <f>'[1]Link Out BY'!E243</f>
        <v>675.3</v>
      </c>
      <c r="F284" s="202">
        <f>'[1]Link Out BY'!F243</f>
        <v>8954</v>
      </c>
      <c r="H284" s="184">
        <f t="shared" ref="H284:H289" si="21">F284/SUM(SUM(F$283:F$286)+SUM($F$288:$F$289))</f>
        <v>0.44149696760514767</v>
      </c>
      <c r="I284" s="173">
        <f t="shared" ref="I284:I289" si="22">I$282*H284</f>
        <v>9946.9266801439771</v>
      </c>
      <c r="J284" s="117"/>
      <c r="K284" s="31"/>
      <c r="L284" s="103"/>
      <c r="M284" s="29"/>
    </row>
    <row r="285" spans="1:13" x14ac:dyDescent="0.25">
      <c r="A285" s="159" t="str">
        <f>'[1]Link Out BY'!A244</f>
        <v>P25</v>
      </c>
      <c r="B285" s="159" t="str">
        <f>'[1]Link Out BY'!B244</f>
        <v>Postage, printing and stationary</v>
      </c>
      <c r="C285" s="221">
        <f>'[1]Link Out BY'!C244</f>
        <v>52562514</v>
      </c>
      <c r="D285" s="159" t="str">
        <f>'[1]Link Out BY'!D244</f>
        <v>Overnight Shippng TD</v>
      </c>
      <c r="E285" s="159" t="str">
        <f>'[1]Link Out BY'!E244</f>
        <v>675.5</v>
      </c>
      <c r="F285" s="202">
        <f>'[1]Link Out BY'!F244</f>
        <v>283</v>
      </c>
      <c r="H285" s="184">
        <f t="shared" si="21"/>
        <v>1.395394704403136E-2</v>
      </c>
      <c r="I285" s="173">
        <f t="shared" si="22"/>
        <v>314.38242690202651</v>
      </c>
      <c r="J285" s="117"/>
      <c r="K285" s="31"/>
      <c r="L285" s="103"/>
      <c r="M285" s="29"/>
    </row>
    <row r="286" spans="1:13" x14ac:dyDescent="0.25">
      <c r="A286" s="159" t="str">
        <f>'[1]Link Out BY'!A245</f>
        <v>P25</v>
      </c>
      <c r="B286" s="159" t="str">
        <f>'[1]Link Out BY'!B245</f>
        <v>Postage, printing and stationary</v>
      </c>
      <c r="C286" s="221">
        <f>'[1]Link Out BY'!C245</f>
        <v>52562516</v>
      </c>
      <c r="D286" s="159" t="str">
        <f>'[1]Link Out BY'!D245</f>
        <v>Overnight Shippng AG</v>
      </c>
      <c r="E286" s="159" t="str">
        <f>'[1]Link Out BY'!E245</f>
        <v>675.8</v>
      </c>
      <c r="F286" s="202">
        <f>'[1]Link Out BY'!F245</f>
        <v>1279</v>
      </c>
      <c r="G286" s="187"/>
      <c r="H286" s="184">
        <f t="shared" si="21"/>
        <v>6.3063951481682368E-2</v>
      </c>
      <c r="I286" s="173">
        <f t="shared" si="22"/>
        <v>1420.8308268823037</v>
      </c>
      <c r="J286" s="117"/>
      <c r="K286" s="31"/>
      <c r="L286" s="103"/>
      <c r="M286" s="29"/>
    </row>
    <row r="287" spans="1:13" x14ac:dyDescent="0.25">
      <c r="A287" s="159" t="str">
        <f>'[1]Link Out BY'!A246</f>
        <v>P25</v>
      </c>
      <c r="B287" s="159" t="str">
        <f>'[1]Link Out BY'!B246</f>
        <v>Postage, printing and stationary</v>
      </c>
      <c r="C287" s="221">
        <f>'[1]Link Out BY'!C246</f>
        <v>52566000</v>
      </c>
      <c r="D287" s="159" t="str">
        <f>'[1]Link Out BY'!D246</f>
        <v>Postage</v>
      </c>
      <c r="E287" s="159" t="str">
        <f>'[1]Link Out BY'!E246</f>
        <v>675.8</v>
      </c>
      <c r="F287" s="202">
        <f>'[1]Link Out BY'!F246</f>
        <v>250</v>
      </c>
      <c r="G287" s="187"/>
      <c r="H287" s="184"/>
      <c r="I287" s="173">
        <f t="shared" si="22"/>
        <v>0</v>
      </c>
      <c r="J287" s="117"/>
      <c r="K287" s="31"/>
      <c r="L287" s="103"/>
      <c r="M287" s="29"/>
    </row>
    <row r="288" spans="1:13" x14ac:dyDescent="0.25">
      <c r="A288" s="159" t="str">
        <f>'[1]Link Out BY'!A247</f>
        <v>P25</v>
      </c>
      <c r="B288" s="159" t="str">
        <f>'[1]Link Out BY'!B247</f>
        <v>Postage, printing and stationary</v>
      </c>
      <c r="C288" s="221">
        <f>'[1]Link Out BY'!C247</f>
        <v>52566016</v>
      </c>
      <c r="D288" s="159" t="str">
        <f>'[1]Link Out BY'!D247</f>
        <v>Postage AG</v>
      </c>
      <c r="E288" s="159" t="str">
        <f>'[1]Link Out BY'!E247</f>
        <v>675.8</v>
      </c>
      <c r="F288" s="202">
        <f>'[1]Link Out BY'!F247</f>
        <v>1179</v>
      </c>
      <c r="G288" s="187"/>
      <c r="H288" s="184">
        <f t="shared" si="21"/>
        <v>5.813322814456881E-2</v>
      </c>
      <c r="I288" s="173">
        <f t="shared" si="22"/>
        <v>1309.7416300971354</v>
      </c>
      <c r="J288" s="117"/>
      <c r="K288" s="31"/>
      <c r="L288" s="103"/>
      <c r="M288" s="29"/>
    </row>
    <row r="289" spans="1:14" x14ac:dyDescent="0.25">
      <c r="A289" s="159" t="str">
        <f>'[1]Link Out BY'!A248</f>
        <v>P25</v>
      </c>
      <c r="B289" s="159" t="str">
        <f>'[1]Link Out BY'!B248</f>
        <v>Postage, printing and stationary</v>
      </c>
      <c r="C289" s="221">
        <f>'[1]Link Out BY'!C248</f>
        <v>52566700</v>
      </c>
      <c r="D289" s="159" t="str">
        <f>'[1]Link Out BY'!D248</f>
        <v>Printing</v>
      </c>
      <c r="E289" s="159" t="str">
        <f>'[1]Link Out BY'!E248</f>
        <v>675.8</v>
      </c>
      <c r="F289" s="202">
        <f>'[1]Link Out BY'!F248</f>
        <v>8586</v>
      </c>
      <c r="H289" s="184">
        <f t="shared" si="21"/>
        <v>0.42335190572456982</v>
      </c>
      <c r="I289" s="173">
        <f t="shared" si="22"/>
        <v>9538.1184359745585</v>
      </c>
      <c r="J289" s="117"/>
      <c r="K289" s="31"/>
      <c r="L289" s="103"/>
      <c r="M289" s="29"/>
    </row>
    <row r="290" spans="1:14" s="2" customFormat="1" x14ac:dyDescent="0.25">
      <c r="A290" s="76" t="str">
        <f>'[1]Link Out BY'!A249</f>
        <v>P25 Total</v>
      </c>
      <c r="B290" s="76">
        <f>'[1]Link Out BY'!B249</f>
        <v>0</v>
      </c>
      <c r="C290" s="214">
        <f>'[1]Link Out BY'!C249</f>
        <v>0</v>
      </c>
      <c r="D290" s="76">
        <f>'[1]Link Out BY'!D249</f>
        <v>0</v>
      </c>
      <c r="E290" s="76">
        <f>'[1]Link Out BY'!E249</f>
        <v>0</v>
      </c>
      <c r="F290" s="230">
        <f>'[1]Link Out BY'!F249</f>
        <v>29271</v>
      </c>
      <c r="I290" s="255"/>
      <c r="J290" s="238"/>
      <c r="K290" s="234"/>
      <c r="L290" s="233"/>
      <c r="M290" s="30"/>
      <c r="N290" s="111"/>
    </row>
    <row r="291" spans="1:14" s="2" customFormat="1" x14ac:dyDescent="0.25">
      <c r="A291" s="159" t="str">
        <f>'[1]Link Out BY'!A252</f>
        <v>P26</v>
      </c>
      <c r="B291" s="159" t="str">
        <f>'[1]Link Out BY'!B252</f>
        <v>Office supplies and services</v>
      </c>
      <c r="C291" s="221">
        <f>'[1]Link Out BY'!C252</f>
        <v>52512500</v>
      </c>
      <c r="D291" s="159" t="str">
        <f>'[1]Link Out BY'!D252</f>
        <v>Books&amp;Publications</v>
      </c>
      <c r="E291" s="159" t="str">
        <f>'[1]Link Out BY'!E252</f>
        <v>675.8</v>
      </c>
      <c r="F291" s="202">
        <f>'[1]Link Out BY'!F252</f>
        <v>113</v>
      </c>
      <c r="G291" s="196">
        <f>'[16]Link Out'!$K$3</f>
        <v>283442</v>
      </c>
      <c r="H291" s="184">
        <f>F291/SUM(SUM(F$291:F$293)+SUM($F$295:$F$300)+SUM($F$302:$F$305))</f>
        <v>5.8525873097261714E-4</v>
      </c>
      <c r="I291" s="173">
        <f>G$291*H291</f>
        <v>165.88690522434055</v>
      </c>
      <c r="J291" s="238"/>
      <c r="K291" s="234"/>
      <c r="L291" s="233"/>
      <c r="M291" s="30"/>
      <c r="N291" s="111"/>
    </row>
    <row r="292" spans="1:14" x14ac:dyDescent="0.25">
      <c r="A292" s="159" t="str">
        <f>'[1]Link Out BY'!A253</f>
        <v>P26</v>
      </c>
      <c r="B292" s="159" t="str">
        <f>'[1]Link Out BY'!B253</f>
        <v>Office supplies and services</v>
      </c>
      <c r="C292" s="221">
        <f>'[1]Link Out BY'!C253</f>
        <v>52526100</v>
      </c>
      <c r="D292" s="159" t="str">
        <f>'[1]Link Out BY'!D253</f>
        <v>Credit Line Fees I/C</v>
      </c>
      <c r="E292" s="159" t="str">
        <f>'[1]Link Out BY'!E253</f>
        <v>675.8</v>
      </c>
      <c r="F292" s="202">
        <f>'[1]Link Out BY'!F253</f>
        <v>91300</v>
      </c>
      <c r="G292" s="117"/>
      <c r="H292" s="184">
        <f t="shared" ref="H292:H293" si="23">F292/SUM(SUM(F$291:F$293)+SUM($F$295:$F$300)+SUM($F$302:$F$305))</f>
        <v>0.47286833750265439</v>
      </c>
      <c r="I292" s="173">
        <f t="shared" ref="I292:I306" si="24">G$291*H292</f>
        <v>134030.74731842737</v>
      </c>
      <c r="J292" s="117"/>
      <c r="K292" s="243"/>
      <c r="L292" s="224"/>
      <c r="M292" s="187"/>
    </row>
    <row r="293" spans="1:14" x14ac:dyDescent="0.25">
      <c r="A293" s="159" t="str">
        <f>'[1]Link Out BY'!A255</f>
        <v>P26</v>
      </c>
      <c r="B293" s="159" t="str">
        <f>'[1]Link Out BY'!B255</f>
        <v>Office supplies and services</v>
      </c>
      <c r="C293" s="221">
        <f>'[1]Link Out BY'!C255</f>
        <v>52542016</v>
      </c>
      <c r="D293" s="159" t="str">
        <f>'[1]Link Out BY'!D255</f>
        <v>Forms AG</v>
      </c>
      <c r="E293" s="159" t="str">
        <f>'[1]Link Out BY'!E255</f>
        <v>675.8</v>
      </c>
      <c r="F293" s="202">
        <f>'[1]Link Out BY'!F255</f>
        <v>1493</v>
      </c>
      <c r="G293" s="117"/>
      <c r="H293" s="184">
        <f t="shared" si="23"/>
        <v>7.7326662419656403E-3</v>
      </c>
      <c r="I293" s="173">
        <f t="shared" si="24"/>
        <v>2191.7623849552251</v>
      </c>
      <c r="J293" s="117"/>
      <c r="K293" s="31"/>
      <c r="L293" s="188"/>
      <c r="M293" s="189"/>
    </row>
    <row r="294" spans="1:14" x14ac:dyDescent="0.25">
      <c r="A294" s="159" t="str">
        <f>'[1]Link Out BY'!A256</f>
        <v>P26</v>
      </c>
      <c r="B294" s="159" t="str">
        <f>'[1]Link Out BY'!B256</f>
        <v>Office supplies and services</v>
      </c>
      <c r="C294" s="221">
        <f>'[1]Link Out BY'!C256</f>
        <v>52562000</v>
      </c>
      <c r="D294" s="159" t="str">
        <f>'[1]Link Out BY'!D256</f>
        <v>Office Supplies</v>
      </c>
      <c r="E294" s="159" t="str">
        <f>'[1]Link Out BY'!E256</f>
        <v>675.8</v>
      </c>
      <c r="F294" s="202">
        <f>'[1]Link Out BY'!F256</f>
        <v>28030</v>
      </c>
      <c r="G294" s="117"/>
      <c r="H294" s="184"/>
      <c r="I294" s="173">
        <f t="shared" si="24"/>
        <v>0</v>
      </c>
      <c r="J294" s="117"/>
      <c r="K294" s="31"/>
      <c r="L294" s="188"/>
      <c r="M294" s="189"/>
    </row>
    <row r="295" spans="1:14" x14ac:dyDescent="0.25">
      <c r="A295" s="159" t="str">
        <f>'[1]Link Out BY'!A257</f>
        <v>P26</v>
      </c>
      <c r="B295" s="159" t="str">
        <f>'[1]Link Out BY'!B257</f>
        <v>Office supplies and services</v>
      </c>
      <c r="C295" s="221">
        <f>'[1]Link Out BY'!C257</f>
        <v>52562011</v>
      </c>
      <c r="D295" s="159" t="str">
        <f>'[1]Link Out BY'!D257</f>
        <v>Off&amp;Adm Supplies SS</v>
      </c>
      <c r="E295" s="159" t="str">
        <f>'[1]Link Out BY'!E257</f>
        <v>675.1</v>
      </c>
      <c r="F295" s="202">
        <f>'[1]Link Out BY'!F257</f>
        <v>0</v>
      </c>
      <c r="G295" s="117"/>
      <c r="H295" s="184">
        <f t="shared" ref="H295:H300" si="25">F295/SUM(SUM(F$291:F$293)+SUM($F$295:$F$300)+SUM($F$302:$F$305))</f>
        <v>0</v>
      </c>
      <c r="I295" s="173">
        <f t="shared" si="24"/>
        <v>0</v>
      </c>
      <c r="J295" s="117"/>
      <c r="K295" s="31"/>
      <c r="L295" s="188"/>
      <c r="M295" s="189"/>
    </row>
    <row r="296" spans="1:14" x14ac:dyDescent="0.25">
      <c r="A296" s="159" t="str">
        <f>'[1]Link Out BY'!A258</f>
        <v>P26</v>
      </c>
      <c r="B296" s="159" t="str">
        <f>'[1]Link Out BY'!B258</f>
        <v>Office supplies and services</v>
      </c>
      <c r="C296" s="221">
        <f>'[1]Link Out BY'!C258</f>
        <v>52562013</v>
      </c>
      <c r="D296" s="159" t="str">
        <f>'[1]Link Out BY'!D258</f>
        <v>Off&amp;Adm Supplies WT</v>
      </c>
      <c r="E296" s="159" t="str">
        <f>'[1]Link Out BY'!E258</f>
        <v>675.3</v>
      </c>
      <c r="F296" s="202">
        <f>'[1]Link Out BY'!F258</f>
        <v>5188</v>
      </c>
      <c r="G296" s="187"/>
      <c r="H296" s="184">
        <f t="shared" si="25"/>
        <v>2.6870108816689716E-2</v>
      </c>
      <c r="I296" s="173">
        <f t="shared" si="24"/>
        <v>7616.1173832201666</v>
      </c>
      <c r="J296" s="117"/>
      <c r="K296" s="31"/>
      <c r="L296" s="188"/>
      <c r="M296" s="189"/>
    </row>
    <row r="297" spans="1:14" x14ac:dyDescent="0.25">
      <c r="A297" s="159" t="str">
        <f>'[1]Link Out BY'!A259</f>
        <v>P26</v>
      </c>
      <c r="B297" s="159" t="str">
        <f>'[1]Link Out BY'!B259</f>
        <v>Office supplies and services</v>
      </c>
      <c r="C297" s="221">
        <f>'[1]Link Out BY'!C259</f>
        <v>52562014</v>
      </c>
      <c r="D297" s="159" t="str">
        <f>'[1]Link Out BY'!D259</f>
        <v>Off&amp;Adm Supplies TD</v>
      </c>
      <c r="E297" s="159" t="str">
        <f>'[1]Link Out BY'!E259</f>
        <v>675.5</v>
      </c>
      <c r="F297" s="202">
        <f>'[1]Link Out BY'!F259</f>
        <v>3411</v>
      </c>
      <c r="G297" s="117"/>
      <c r="H297" s="184">
        <f t="shared" si="25"/>
        <v>1.7666526826084931E-2</v>
      </c>
      <c r="I297" s="173">
        <f t="shared" si="24"/>
        <v>5007.4356966391651</v>
      </c>
      <c r="J297" s="117"/>
      <c r="K297" s="31"/>
      <c r="L297" s="188"/>
      <c r="M297" s="189"/>
    </row>
    <row r="298" spans="1:14" x14ac:dyDescent="0.25">
      <c r="A298" s="159" t="str">
        <f>'[1]Link Out BY'!A260</f>
        <v>P26</v>
      </c>
      <c r="B298" s="159" t="str">
        <f>'[1]Link Out BY'!B260</f>
        <v>Office supplies and services</v>
      </c>
      <c r="C298" s="221">
        <f>'[1]Link Out BY'!C260</f>
        <v>52562015</v>
      </c>
      <c r="D298" s="159" t="str">
        <f>'[1]Link Out BY'!D260</f>
        <v>Off&amp;Adm Supplies CA</v>
      </c>
      <c r="E298" s="159" t="str">
        <f>'[1]Link Out BY'!E260</f>
        <v>675.7</v>
      </c>
      <c r="F298" s="202">
        <f>'[1]Link Out BY'!F260</f>
        <v>0</v>
      </c>
      <c r="G298" s="117"/>
      <c r="H298" s="184">
        <f t="shared" si="25"/>
        <v>0</v>
      </c>
      <c r="I298" s="173">
        <f t="shared" si="24"/>
        <v>0</v>
      </c>
      <c r="J298" s="117"/>
      <c r="K298" s="31"/>
      <c r="L298" s="188"/>
      <c r="M298" s="189"/>
    </row>
    <row r="299" spans="1:14" x14ac:dyDescent="0.25">
      <c r="A299" s="159" t="str">
        <f>'[1]Link Out BY'!A261</f>
        <v>P26</v>
      </c>
      <c r="B299" s="159" t="str">
        <f>'[1]Link Out BY'!B261</f>
        <v>Office supplies and services</v>
      </c>
      <c r="C299" s="221">
        <f>'[1]Link Out BY'!C261</f>
        <v>52562016</v>
      </c>
      <c r="D299" s="159" t="str">
        <f>'[1]Link Out BY'!D261</f>
        <v>Off&amp;Adm Supplies AG</v>
      </c>
      <c r="E299" s="159" t="str">
        <f>'[1]Link Out BY'!E261</f>
        <v>675.8</v>
      </c>
      <c r="F299" s="202">
        <f>'[1]Link Out BY'!F261</f>
        <v>17533</v>
      </c>
      <c r="G299" s="117"/>
      <c r="H299" s="184">
        <f t="shared" si="25"/>
        <v>9.0808330355246866E-2</v>
      </c>
      <c r="I299" s="173">
        <f t="shared" si="24"/>
        <v>25738.894772551881</v>
      </c>
      <c r="J299" s="111"/>
      <c r="K299" s="31"/>
      <c r="L299" s="188"/>
      <c r="M299" s="189"/>
    </row>
    <row r="300" spans="1:14" x14ac:dyDescent="0.25">
      <c r="A300" s="159" t="str">
        <f>'[1]Link Out BY'!A262</f>
        <v>P26</v>
      </c>
      <c r="B300" s="159" t="str">
        <f>'[1]Link Out BY'!B262</f>
        <v>Office supplies and services</v>
      </c>
      <c r="C300" s="221">
        <f>'[1]Link Out BY'!C262</f>
        <v>52571500</v>
      </c>
      <c r="D300" s="159" t="str">
        <f>'[1]Link Out BY'!D262</f>
        <v>Software Licenses</v>
      </c>
      <c r="E300" s="159" t="str">
        <f>'[1]Link Out BY'!E262</f>
        <v>675.8</v>
      </c>
      <c r="F300" s="202">
        <f>'[1]Link Out BY'!F262</f>
        <v>57387</v>
      </c>
      <c r="G300" s="117"/>
      <c r="H300" s="184">
        <f t="shared" si="25"/>
        <v>0.29722338756040334</v>
      </c>
      <c r="I300" s="173">
        <f t="shared" si="24"/>
        <v>84245.591416895841</v>
      </c>
      <c r="J300" s="111"/>
      <c r="K300" s="31"/>
      <c r="L300" s="188"/>
      <c r="M300" s="189"/>
    </row>
    <row r="301" spans="1:14" x14ac:dyDescent="0.25">
      <c r="A301" s="159" t="str">
        <f>'[1]Link Out BY'!A263</f>
        <v>P26</v>
      </c>
      <c r="B301" s="159" t="str">
        <f>'[1]Link Out BY'!B263</f>
        <v>Office supplies and services</v>
      </c>
      <c r="C301" s="221">
        <f>'[1]Link Out BY'!C263</f>
        <v>52582000</v>
      </c>
      <c r="D301" s="159" t="str">
        <f>'[1]Link Out BY'!D263</f>
        <v>Uniforms</v>
      </c>
      <c r="E301" s="159" t="str">
        <f>'[1]Link Out BY'!E263</f>
        <v>675.7</v>
      </c>
      <c r="F301" s="202">
        <f>'[1]Link Out BY'!F263</f>
        <v>19967</v>
      </c>
      <c r="G301" s="117"/>
      <c r="H301" s="184"/>
      <c r="I301" s="173">
        <f t="shared" si="24"/>
        <v>0</v>
      </c>
    </row>
    <row r="302" spans="1:14" x14ac:dyDescent="0.25">
      <c r="A302" s="159" t="str">
        <f>'[1]Link Out BY'!A265</f>
        <v>P26</v>
      </c>
      <c r="B302" s="159" t="str">
        <f>'[1]Link Out BY'!B265</f>
        <v>Office supplies and services</v>
      </c>
      <c r="C302" s="221">
        <f>'[1]Link Out BY'!C265</f>
        <v>52582012</v>
      </c>
      <c r="D302" s="159" t="str">
        <f>'[1]Link Out BY'!D265</f>
        <v>Uniforms P</v>
      </c>
      <c r="E302" s="159" t="str">
        <f>'[1]Link Out BY'!E265</f>
        <v>675.3</v>
      </c>
      <c r="F302" s="202">
        <f>'[1]Link Out BY'!F265</f>
        <v>197</v>
      </c>
      <c r="G302" s="117"/>
      <c r="H302" s="184">
        <f t="shared" ref="H302:H305" si="26">F302/SUM(SUM(F$291:F$293)+SUM($F$295:$F$300)+SUM($F$302:$F$305))</f>
        <v>1.0203183185982794E-3</v>
      </c>
      <c r="I302" s="173">
        <f t="shared" ref="I302" si="27">G$291*H302</f>
        <v>289.2010648601335</v>
      </c>
    </row>
    <row r="303" spans="1:14" x14ac:dyDescent="0.25">
      <c r="A303" s="159" t="str">
        <f>'[1]Link Out BY'!A266</f>
        <v>P26</v>
      </c>
      <c r="B303" s="159" t="str">
        <f>'[1]Link Out BY'!B266</f>
        <v>Office supplies and services</v>
      </c>
      <c r="C303" s="221">
        <f>'[1]Link Out BY'!C266</f>
        <v>52582013</v>
      </c>
      <c r="D303" s="159" t="str">
        <f>'[1]Link Out BY'!D266</f>
        <v>Uniforms WT</v>
      </c>
      <c r="E303" s="159" t="str">
        <f>'[1]Link Out BY'!E266</f>
        <v>675.3</v>
      </c>
      <c r="F303" s="202">
        <f>'[1]Link Out BY'!F266</f>
        <v>7872</v>
      </c>
      <c r="G303" s="187"/>
      <c r="H303" s="184">
        <f t="shared" si="26"/>
        <v>4.0771298497490636E-2</v>
      </c>
      <c r="I303" s="173">
        <f t="shared" si="24"/>
        <v>11556.298388725741</v>
      </c>
    </row>
    <row r="304" spans="1:14" x14ac:dyDescent="0.25">
      <c r="A304" s="159" t="str">
        <f>'[1]Link Out BY'!A267</f>
        <v>P26</v>
      </c>
      <c r="B304" s="159" t="str">
        <f>'[1]Link Out BY'!B267</f>
        <v>Office supplies and services</v>
      </c>
      <c r="C304" s="221">
        <f>'[1]Link Out BY'!C267</f>
        <v>52582014</v>
      </c>
      <c r="D304" s="159" t="str">
        <f>'[1]Link Out BY'!D267</f>
        <v>Uniforms TD</v>
      </c>
      <c r="E304" s="159" t="str">
        <f>'[1]Link Out BY'!E267</f>
        <v>675.5</v>
      </c>
      <c r="F304" s="202">
        <f>'[1]Link Out BY'!F267</f>
        <v>7511</v>
      </c>
      <c r="G304" s="117"/>
      <c r="H304" s="184">
        <f t="shared" si="26"/>
        <v>3.8901578126861305E-2</v>
      </c>
      <c r="I304" s="173">
        <f t="shared" si="24"/>
        <v>11026.341107433822</v>
      </c>
    </row>
    <row r="305" spans="1:11" x14ac:dyDescent="0.25">
      <c r="A305" s="159" t="str">
        <f>'[1]Link Out BY'!A268</f>
        <v>P26</v>
      </c>
      <c r="B305" s="159" t="str">
        <f>'[1]Link Out BY'!B268</f>
        <v>Office supplies and services</v>
      </c>
      <c r="C305" s="221">
        <f>'[1]Link Out BY'!C268</f>
        <v>52582016</v>
      </c>
      <c r="D305" s="159" t="str">
        <f>'[1]Link Out BY'!D268</f>
        <v>Uniforms AG</v>
      </c>
      <c r="E305" s="159" t="str">
        <f>'[1]Link Out BY'!E268</f>
        <v>675.7</v>
      </c>
      <c r="F305" s="202">
        <f>'[1]Link Out BY'!F268</f>
        <v>1072</v>
      </c>
      <c r="G305" s="117"/>
      <c r="H305" s="184">
        <f t="shared" si="26"/>
        <v>5.5521890230322618E-3</v>
      </c>
      <c r="I305" s="173">
        <f t="shared" si="24"/>
        <v>1573.7235610663104</v>
      </c>
    </row>
    <row r="306" spans="1:11" x14ac:dyDescent="0.25">
      <c r="A306" s="159" t="str">
        <f>'[1]Link Out BY'!A269</f>
        <v>P26</v>
      </c>
      <c r="B306" s="159" t="str">
        <f>'[1]Link Out BY'!B269</f>
        <v>Office supplies and services</v>
      </c>
      <c r="C306" s="221">
        <f>'[1]Link Out BY'!C269</f>
        <v>52801100</v>
      </c>
      <c r="D306" s="159" t="str">
        <f>'[1]Link Out BY'!D269</f>
        <v>Indirect OH Clearing</v>
      </c>
      <c r="E306" s="159" t="str">
        <f>'[1]Link Out BY'!E269</f>
        <v>675.8</v>
      </c>
      <c r="F306" s="202">
        <f>'[1]Link Out BY'!F269</f>
        <v>9</v>
      </c>
      <c r="G306" s="117"/>
      <c r="H306" s="184"/>
      <c r="I306" s="173">
        <f t="shared" si="24"/>
        <v>0</v>
      </c>
    </row>
    <row r="307" spans="1:11" s="2" customFormat="1" x14ac:dyDescent="0.25">
      <c r="A307" s="76" t="str">
        <f>'[1]Link Out BY'!A271</f>
        <v>P26 Total</v>
      </c>
      <c r="B307" s="76">
        <f>'[1]Link Out BY'!B271</f>
        <v>0</v>
      </c>
      <c r="C307" s="214">
        <f>'[1]Link Out BY'!C271</f>
        <v>0</v>
      </c>
      <c r="D307" s="76">
        <f>'[1]Link Out BY'!D271</f>
        <v>0</v>
      </c>
      <c r="E307" s="76">
        <f>'[1]Link Out BY'!E271</f>
        <v>0</v>
      </c>
      <c r="F307" s="230">
        <f>'[1]Link Out BY'!F271</f>
        <v>241083</v>
      </c>
      <c r="I307" s="256"/>
      <c r="J307" s="233"/>
      <c r="K307" s="30"/>
    </row>
    <row r="308" spans="1:11" x14ac:dyDescent="0.25">
      <c r="A308" s="159" t="str">
        <f>'[1]Link Out BY'!A272</f>
        <v>P27</v>
      </c>
      <c r="B308" s="159" t="str">
        <f>'[1]Link Out BY'!B272</f>
        <v>Advertising &amp; marketing expenses</v>
      </c>
      <c r="C308" s="221">
        <f>'[1]Link Out BY'!C272</f>
        <v>52503000</v>
      </c>
      <c r="D308" s="159" t="str">
        <f>'[1]Link Out BY'!D272</f>
        <v>Advertising</v>
      </c>
      <c r="E308" s="159" t="str">
        <f>'[1]Link Out BY'!E272</f>
        <v>660.8</v>
      </c>
      <c r="F308" s="202">
        <f>'[1]Link Out BY'!F272</f>
        <v>20040</v>
      </c>
      <c r="I308" s="79">
        <f>F308+K308</f>
        <v>0</v>
      </c>
      <c r="K308" s="79">
        <f>'[17]Link Out'!$I$3</f>
        <v>-20040</v>
      </c>
    </row>
    <row r="309" spans="1:11" x14ac:dyDescent="0.25">
      <c r="A309" s="76" t="str">
        <f>'[1]Link Out BY'!A273</f>
        <v>P27 Total</v>
      </c>
      <c r="B309" s="76">
        <f>'[1]Link Out BY'!B273</f>
        <v>0</v>
      </c>
      <c r="C309" s="214">
        <f>'[1]Link Out BY'!C273</f>
        <v>0</v>
      </c>
      <c r="D309" s="76">
        <f>'[1]Link Out BY'!D273</f>
        <v>0</v>
      </c>
      <c r="E309" s="76">
        <f>'[1]Link Out BY'!E273</f>
        <v>0</v>
      </c>
      <c r="F309" s="230">
        <f>'[1]Link Out BY'!F273</f>
        <v>20040</v>
      </c>
      <c r="I309" s="79"/>
      <c r="K309" s="79"/>
    </row>
    <row r="310" spans="1:11" x14ac:dyDescent="0.25">
      <c r="A310" s="159" t="str">
        <f>'[1]Link Out BY'!A274</f>
        <v>P28</v>
      </c>
      <c r="B310" s="159" t="str">
        <f>'[1]Link Out BY'!B274</f>
        <v>Employee related expense travel &amp; entertainme</v>
      </c>
      <c r="C310" s="221">
        <f>'[1]Link Out BY'!C274</f>
        <v>52534000</v>
      </c>
      <c r="D310" s="159" t="str">
        <f>'[1]Link Out BY'!D274</f>
        <v>Employee Expenses</v>
      </c>
      <c r="E310" s="159" t="str">
        <f>'[1]Link Out BY'!E274</f>
        <v>675.8</v>
      </c>
      <c r="F310" s="202">
        <f>'[1]Link Out BY'!F274</f>
        <v>106511</v>
      </c>
      <c r="I310" s="79">
        <f>'[18]Link Out'!$G8</f>
        <v>102438.26805486403</v>
      </c>
      <c r="K310" s="79"/>
    </row>
    <row r="311" spans="1:11" x14ac:dyDescent="0.25">
      <c r="A311" s="159" t="str">
        <f>'[1]Link Out BY'!A275</f>
        <v>P28</v>
      </c>
      <c r="B311" s="159" t="str">
        <f>'[1]Link Out BY'!B275</f>
        <v>Employee related expense travel &amp; entertainme</v>
      </c>
      <c r="C311" s="221">
        <f>'[1]Link Out BY'!C275</f>
        <v>52534021</v>
      </c>
      <c r="D311" s="159" t="str">
        <f>'[1]Link Out BY'!D275</f>
        <v>Travel - Meals</v>
      </c>
      <c r="E311" s="159" t="str">
        <f>'[1]Link Out BY'!E275</f>
        <v>675.8</v>
      </c>
      <c r="F311" s="202">
        <f>'[1]Link Out BY'!F275</f>
        <v>12163</v>
      </c>
      <c r="I311" s="79">
        <f>'[18]Link Out'!$G9</f>
        <v>11697.91527965479</v>
      </c>
      <c r="K311" s="79"/>
    </row>
    <row r="312" spans="1:11" x14ac:dyDescent="0.25">
      <c r="A312" s="159" t="str">
        <f>'[1]Link Out BY'!A276</f>
        <v>P28</v>
      </c>
      <c r="B312" s="159" t="str">
        <f>'[1]Link Out BY'!B276</f>
        <v>Employee related expense travel &amp; entertainme</v>
      </c>
      <c r="C312" s="221">
        <f>'[1]Link Out BY'!C276</f>
        <v>52534200</v>
      </c>
      <c r="D312" s="159" t="str">
        <f>'[1]Link Out BY'!D276</f>
        <v>Conferences &amp; Reg</v>
      </c>
      <c r="E312" s="159" t="str">
        <f>'[1]Link Out BY'!E276</f>
        <v>675.8</v>
      </c>
      <c r="F312" s="202">
        <f>'[1]Link Out BY'!F276</f>
        <v>12410</v>
      </c>
      <c r="I312" s="79">
        <f>'[18]Link Out'!$G10</f>
        <v>11935.470576380492</v>
      </c>
      <c r="K312" s="79"/>
    </row>
    <row r="313" spans="1:11" x14ac:dyDescent="0.25">
      <c r="A313" s="159" t="str">
        <f>'[1]Link Out BY'!A277</f>
        <v>P28</v>
      </c>
      <c r="B313" s="159" t="str">
        <f>'[1]Link Out BY'!B277</f>
        <v>Employee related expense travel &amp; entertainme</v>
      </c>
      <c r="C313" s="221">
        <f>'[1]Link Out BY'!C277</f>
        <v>52535000</v>
      </c>
      <c r="D313" s="159" t="str">
        <f>'[1]Link Out BY'!D277</f>
        <v>Meals Deductible</v>
      </c>
      <c r="E313" s="159" t="str">
        <f>'[1]Link Out BY'!E277</f>
        <v>675.8</v>
      </c>
      <c r="F313" s="202">
        <f>'[1]Link Out BY'!F277</f>
        <v>37355</v>
      </c>
      <c r="I313" s="79">
        <f>'[18]Link Out'!$G11</f>
        <v>35926.632021006706</v>
      </c>
      <c r="K313" s="79"/>
    </row>
    <row r="314" spans="1:11" x14ac:dyDescent="0.25">
      <c r="A314" s="159" t="str">
        <f>'[1]Link Out BY'!A278</f>
        <v>P28</v>
      </c>
      <c r="B314" s="159" t="str">
        <f>'[1]Link Out BY'!B278</f>
        <v>Employee related expense travel &amp; entertainme</v>
      </c>
      <c r="C314" s="221">
        <f>'[1]Link Out BY'!C278</f>
        <v>52535100</v>
      </c>
      <c r="D314" s="159" t="str">
        <f>'[1]Link Out BY'!D278</f>
        <v>Meals Nondeductible</v>
      </c>
      <c r="E314" s="159" t="str">
        <f>'[1]Link Out BY'!E278</f>
        <v>675.8</v>
      </c>
      <c r="F314" s="202">
        <f>'[1]Link Out BY'!F278</f>
        <v>0</v>
      </c>
      <c r="I314" s="79">
        <f>'[18]Link Out'!$G12</f>
        <v>0</v>
      </c>
      <c r="K314" s="79"/>
    </row>
    <row r="315" spans="1:11" x14ac:dyDescent="0.25">
      <c r="A315" s="159" t="str">
        <f>'[1]Link Out BY'!A279</f>
        <v>P28</v>
      </c>
      <c r="B315" s="159" t="str">
        <f>'[1]Link Out BY'!B279</f>
        <v>Employee related expense travel &amp; entertainme</v>
      </c>
      <c r="C315" s="221">
        <f>'[1]Link Out BY'!C279</f>
        <v>52567000</v>
      </c>
      <c r="D315" s="159" t="str">
        <f>'[1]Link Out BY'!D279</f>
        <v>Relocation Expenses</v>
      </c>
      <c r="E315" s="159" t="str">
        <f>'[1]Link Out BY'!E279</f>
        <v>675.8</v>
      </c>
      <c r="F315" s="202">
        <f>'[1]Link Out BY'!F279</f>
        <v>269</v>
      </c>
      <c r="I315" s="79">
        <f>'[18]Link Out'!$G13</f>
        <v>258.71406809398491</v>
      </c>
      <c r="K315" s="79"/>
    </row>
    <row r="316" spans="1:11" x14ac:dyDescent="0.25">
      <c r="A316" s="76" t="str">
        <f>'[1]Link Out BY'!A280</f>
        <v>P28 Total</v>
      </c>
      <c r="B316" s="76">
        <f>'[1]Link Out BY'!B280</f>
        <v>0</v>
      </c>
      <c r="C316" s="214">
        <f>'[1]Link Out BY'!C280</f>
        <v>0</v>
      </c>
      <c r="D316" s="76">
        <f>'[1]Link Out BY'!D280</f>
        <v>0</v>
      </c>
      <c r="E316" s="76">
        <f>'[1]Link Out BY'!E280</f>
        <v>0</v>
      </c>
      <c r="F316" s="230">
        <f>'[1]Link Out BY'!F280</f>
        <v>168708</v>
      </c>
      <c r="I316" s="79"/>
    </row>
    <row r="317" spans="1:11" x14ac:dyDescent="0.25">
      <c r="A317" s="159" t="str">
        <f>'[1]Link Out BY'!A281</f>
        <v>P29</v>
      </c>
      <c r="B317" s="159" t="str">
        <f>'[1]Link Out BY'!B281</f>
        <v>Miscellaneous expenses</v>
      </c>
      <c r="C317" s="221">
        <f>'[1]Link Out BY'!C281</f>
        <v>52000000</v>
      </c>
      <c r="D317" s="159" t="str">
        <f>'[1]Link Out BY'!D281</f>
        <v>M&amp;S Expense (O&amp;M)</v>
      </c>
      <c r="E317" s="159" t="str">
        <f>'[1]Link Out BY'!E281</f>
        <v>620.5</v>
      </c>
      <c r="F317" s="202">
        <f>'[1]Link Out BY'!F281</f>
        <v>65368</v>
      </c>
      <c r="G317" s="126" t="s">
        <v>139</v>
      </c>
      <c r="H317" s="178">
        <v>1</v>
      </c>
      <c r="I317" s="197">
        <f>'[19]Link Out'!$K$3</f>
        <v>934027</v>
      </c>
    </row>
    <row r="318" spans="1:11" x14ac:dyDescent="0.25">
      <c r="A318" s="159" t="str">
        <f>'[1]Link Out BY'!A282</f>
        <v>P29</v>
      </c>
      <c r="B318" s="159" t="str">
        <f>'[1]Link Out BY'!B282</f>
        <v>Miscellaneous expenses</v>
      </c>
      <c r="C318" s="221">
        <f>'[1]Link Out BY'!C282</f>
        <v>52001000</v>
      </c>
      <c r="D318" s="159" t="str">
        <f>'[1]Link Out BY'!D282</f>
        <v>M&amp;S Expense (O&amp;M)</v>
      </c>
      <c r="E318" s="159" t="str">
        <f>'[1]Link Out BY'!E282</f>
        <v>620.5</v>
      </c>
      <c r="F318" s="202">
        <f>'[1]Link Out BY'!F282</f>
        <v>82096</v>
      </c>
      <c r="G318" s="126"/>
      <c r="H318" s="178"/>
      <c r="I318" s="197"/>
    </row>
    <row r="319" spans="1:11" x14ac:dyDescent="0.25">
      <c r="A319" s="159" t="str">
        <f>'[1]Link Out BY'!A283</f>
        <v>P29</v>
      </c>
      <c r="B319" s="159" t="str">
        <f>'[1]Link Out BY'!B283</f>
        <v>Miscellaneous expenses</v>
      </c>
      <c r="C319" s="221">
        <f>'[1]Link Out BY'!C283</f>
        <v>52001100</v>
      </c>
      <c r="D319" s="159" t="str">
        <f>'[1]Link Out BY'!D283</f>
        <v>M&amp;S Oper SS</v>
      </c>
      <c r="E319" s="159" t="str">
        <f>'[1]Link Out BY'!E283</f>
        <v>620.1</v>
      </c>
      <c r="F319" s="202">
        <f>'[1]Link Out BY'!$F283</f>
        <v>117</v>
      </c>
      <c r="G319" s="131"/>
      <c r="H319" s="184">
        <f>F319/SUM(SUM(F$319:F$323)+SUM($F$325:$F$355))</f>
        <v>1.0113801881858693E-4</v>
      </c>
      <c r="I319" s="173">
        <f>I$317*H319</f>
        <v>94.465640303068298</v>
      </c>
    </row>
    <row r="320" spans="1:11" x14ac:dyDescent="0.25">
      <c r="A320" s="159" t="str">
        <f>'[1]Link Out BY'!A284</f>
        <v>P29</v>
      </c>
      <c r="B320" s="159" t="str">
        <f>'[1]Link Out BY'!B284</f>
        <v>Miscellaneous expenses</v>
      </c>
      <c r="C320" s="221">
        <f>'[1]Link Out BY'!C284</f>
        <v>52001200</v>
      </c>
      <c r="D320" s="159" t="str">
        <f>'[1]Link Out BY'!D284</f>
        <v>M&amp;S Oper P</v>
      </c>
      <c r="E320" s="159" t="str">
        <f>'[1]Link Out BY'!E284</f>
        <v>620.1</v>
      </c>
      <c r="F320" s="202">
        <f>'[1]Link Out BY'!$F284</f>
        <v>306</v>
      </c>
      <c r="G320" s="131"/>
      <c r="H320" s="184">
        <f t="shared" ref="H320:H355" si="28">F320/SUM(SUM(F$319:F$323)+SUM($F$325:$F$355))</f>
        <v>2.6451481844861193E-4</v>
      </c>
      <c r="I320" s="173">
        <f t="shared" ref="I320:I355" si="29">I$317*H320</f>
        <v>247.06398233110164</v>
      </c>
    </row>
    <row r="321" spans="1:9" x14ac:dyDescent="0.25">
      <c r="A321" s="159" t="str">
        <f>'[1]Link Out BY'!A285</f>
        <v>P29</v>
      </c>
      <c r="B321" s="159" t="str">
        <f>'[1]Link Out BY'!B285</f>
        <v>Miscellaneous expenses</v>
      </c>
      <c r="C321" s="221">
        <f>'[1]Link Out BY'!C285</f>
        <v>52001300</v>
      </c>
      <c r="D321" s="159" t="str">
        <f>'[1]Link Out BY'!D285</f>
        <v>M&amp;S Oper WT</v>
      </c>
      <c r="E321" s="159" t="str">
        <f>'[1]Link Out BY'!E285</f>
        <v>620.3</v>
      </c>
      <c r="F321" s="202">
        <f>'[1]Link Out BY'!$F285</f>
        <v>34148</v>
      </c>
      <c r="G321" s="131"/>
      <c r="H321" s="184">
        <f t="shared" si="28"/>
        <v>2.951847065484706E-2</v>
      </c>
      <c r="I321" s="173">
        <f t="shared" si="29"/>
        <v>27571.048590334834</v>
      </c>
    </row>
    <row r="322" spans="1:9" x14ac:dyDescent="0.25">
      <c r="A322" s="159" t="str">
        <f>'[1]Link Out BY'!A286</f>
        <v>P29</v>
      </c>
      <c r="B322" s="159" t="str">
        <f>'[1]Link Out BY'!B286</f>
        <v>Miscellaneous expenses</v>
      </c>
      <c r="C322" s="221">
        <f>'[1]Link Out BY'!C286</f>
        <v>52001400</v>
      </c>
      <c r="D322" s="159" t="str">
        <f>'[1]Link Out BY'!D286</f>
        <v>M&amp;S Oper TD</v>
      </c>
      <c r="E322" s="159" t="str">
        <f>'[1]Link Out BY'!E286</f>
        <v>620.5</v>
      </c>
      <c r="F322" s="202">
        <f>'[1]Link Out BY'!$F286</f>
        <v>-16385</v>
      </c>
      <c r="G322" s="131"/>
      <c r="H322" s="184">
        <f t="shared" si="28"/>
        <v>-1.4163644772158519E-2</v>
      </c>
      <c r="I322" s="173">
        <f t="shared" si="29"/>
        <v>-13229.226635604906</v>
      </c>
    </row>
    <row r="323" spans="1:9" x14ac:dyDescent="0.25">
      <c r="A323" s="159" t="str">
        <f>'[1]Link Out BY'!A287</f>
        <v>P29</v>
      </c>
      <c r="B323" s="159" t="str">
        <f>'[1]Link Out BY'!B287</f>
        <v>Miscellaneous expenses</v>
      </c>
      <c r="C323" s="221">
        <f>'[1]Link Out BY'!C287</f>
        <v>52001600</v>
      </c>
      <c r="D323" s="159" t="str">
        <f>'[1]Link Out BY'!D287</f>
        <v>M&amp;S Oper AG</v>
      </c>
      <c r="E323" s="159" t="str">
        <f>'[1]Link Out BY'!E287</f>
        <v>620.8</v>
      </c>
      <c r="F323" s="202">
        <f>'[1]Link Out BY'!$F287</f>
        <v>10496</v>
      </c>
      <c r="G323" s="131"/>
      <c r="H323" s="184">
        <f t="shared" si="28"/>
        <v>9.073031158289644E-3</v>
      </c>
      <c r="I323" s="173">
        <f t="shared" si="29"/>
        <v>8474.4560736838012</v>
      </c>
    </row>
    <row r="324" spans="1:9" x14ac:dyDescent="0.25">
      <c r="A324" s="159" t="str">
        <f>'[1]Link Out BY'!A288</f>
        <v>P29</v>
      </c>
      <c r="B324" s="159" t="str">
        <f>'[1]Link Out BY'!B288</f>
        <v>Miscellaneous expenses</v>
      </c>
      <c r="C324" s="221">
        <f>'[1]Link Out BY'!C288</f>
        <v>52500000</v>
      </c>
      <c r="D324" s="159" t="str">
        <f>'[1]Link Out BY'!D288</f>
        <v>Misc Expense (O&amp;M)</v>
      </c>
      <c r="E324" s="159" t="str">
        <f>'[1]Link Out BY'!E288</f>
        <v>675.8</v>
      </c>
      <c r="F324" s="202">
        <f>'[1]Link Out BY'!$F288</f>
        <v>14942</v>
      </c>
      <c r="G324" s="131"/>
      <c r="H324" s="184"/>
      <c r="I324" s="173">
        <f t="shared" si="29"/>
        <v>0</v>
      </c>
    </row>
    <row r="325" spans="1:9" x14ac:dyDescent="0.25">
      <c r="A325" s="159" t="str">
        <f>'[1]Link Out BY'!A289</f>
        <v>P29</v>
      </c>
      <c r="B325" s="159" t="str">
        <f>'[1]Link Out BY'!B289</f>
        <v>Miscellaneous expenses</v>
      </c>
      <c r="C325" s="221">
        <f>'[1]Link Out BY'!C289</f>
        <v>52501200</v>
      </c>
      <c r="D325" s="159" t="str">
        <f>'[1]Link Out BY'!D289</f>
        <v>Misc Oper P</v>
      </c>
      <c r="E325" s="159" t="str">
        <f>'[1]Link Out BY'!E289</f>
        <v>675.1</v>
      </c>
      <c r="F325" s="202">
        <f>'[1]Link Out BY'!$F289</f>
        <v>16</v>
      </c>
      <c r="G325" s="131"/>
      <c r="H325" s="184">
        <f t="shared" si="28"/>
        <v>1.3830840180319578E-5</v>
      </c>
      <c r="I325" s="173">
        <f t="shared" si="29"/>
        <v>12.918378161103355</v>
      </c>
    </row>
    <row r="326" spans="1:9" x14ac:dyDescent="0.25">
      <c r="A326" s="159" t="str">
        <f>'[1]Link Out BY'!A290</f>
        <v>P29</v>
      </c>
      <c r="B326" s="159" t="str">
        <f>'[1]Link Out BY'!B290</f>
        <v>Miscellaneous expenses</v>
      </c>
      <c r="C326" s="221">
        <f>'[1]Link Out BY'!C290</f>
        <v>52501300</v>
      </c>
      <c r="D326" s="159" t="str">
        <f>'[1]Link Out BY'!D290</f>
        <v>Misc Oper WT</v>
      </c>
      <c r="E326" s="159" t="str">
        <f>'[1]Link Out BY'!E290</f>
        <v>675.3</v>
      </c>
      <c r="F326" s="202">
        <f>'[1]Link Out BY'!$F290</f>
        <v>11355</v>
      </c>
      <c r="G326" s="131"/>
      <c r="H326" s="184">
        <f t="shared" si="28"/>
        <v>9.8155743904705505E-3</v>
      </c>
      <c r="I326" s="173">
        <f t="shared" si="29"/>
        <v>9168.0115012080369</v>
      </c>
    </row>
    <row r="327" spans="1:9" x14ac:dyDescent="0.25">
      <c r="A327" s="159" t="str">
        <f>'[1]Link Out BY'!A291</f>
        <v>P29</v>
      </c>
      <c r="B327" s="159" t="str">
        <f>'[1]Link Out BY'!B291</f>
        <v>Miscellaneous expenses</v>
      </c>
      <c r="C327" s="221">
        <f>'[1]Link Out BY'!C291</f>
        <v>52501400</v>
      </c>
      <c r="D327" s="159" t="str">
        <f>'[1]Link Out BY'!D291</f>
        <v>Misc Oper TD</v>
      </c>
      <c r="E327" s="159" t="str">
        <f>'[1]Link Out BY'!E291</f>
        <v>675.5</v>
      </c>
      <c r="F327" s="202">
        <f>'[1]Link Out BY'!$F291</f>
        <v>30441</v>
      </c>
      <c r="G327" s="131"/>
      <c r="H327" s="184">
        <f t="shared" si="28"/>
        <v>2.6314037870569268E-2</v>
      </c>
      <c r="I327" s="173">
        <f t="shared" si="29"/>
        <v>24578.021850134202</v>
      </c>
    </row>
    <row r="328" spans="1:9" x14ac:dyDescent="0.25">
      <c r="A328" s="159" t="str">
        <f>'[1]Link Out BY'!A292</f>
        <v>P29</v>
      </c>
      <c r="B328" s="159" t="str">
        <f>'[1]Link Out BY'!B292</f>
        <v>Miscellaneous expenses</v>
      </c>
      <c r="C328" s="221">
        <f>'[1]Link Out BY'!C292</f>
        <v>52501600</v>
      </c>
      <c r="D328" s="159" t="str">
        <f>'[1]Link Out BY'!D292</f>
        <v>Misc Oper AG</v>
      </c>
      <c r="E328" s="159" t="str">
        <f>'[1]Link Out BY'!E292</f>
        <v>675.8</v>
      </c>
      <c r="F328" s="202">
        <f>'[1]Link Out BY'!$F292</f>
        <v>64326</v>
      </c>
      <c r="G328" s="131"/>
      <c r="H328" s="184">
        <f t="shared" si="28"/>
        <v>5.5605164089952329E-2</v>
      </c>
      <c r="I328" s="173">
        <f t="shared" si="29"/>
        <v>51936.724599445901</v>
      </c>
    </row>
    <row r="329" spans="1:9" x14ac:dyDescent="0.25">
      <c r="A329" s="159" t="str">
        <f>'[1]Link Out BY'!A293</f>
        <v>P29</v>
      </c>
      <c r="B329" s="159" t="str">
        <f>'[1]Link Out BY'!B293</f>
        <v>Miscellaneous expenses</v>
      </c>
      <c r="C329" s="221">
        <f>'[1]Link Out BY'!C293</f>
        <v>52514000</v>
      </c>
      <c r="D329" s="159" t="str">
        <f>'[1]Link Out BY'!D293</f>
        <v>Charitb Contr Deduct</v>
      </c>
      <c r="E329" s="159" t="str">
        <f>'[1]Link Out BY'!E293</f>
        <v>675.8</v>
      </c>
      <c r="F329" s="202">
        <f>'[1]Link Out BY'!$F293</f>
        <v>2968</v>
      </c>
      <c r="G329" s="131"/>
      <c r="H329" s="184">
        <f t="shared" si="28"/>
        <v>2.565620853449282E-3</v>
      </c>
      <c r="I329" s="173">
        <f t="shared" si="29"/>
        <v>2396.3591488846723</v>
      </c>
    </row>
    <row r="330" spans="1:9" x14ac:dyDescent="0.25">
      <c r="A330" s="159" t="str">
        <f>'[1]Link Out BY'!A294</f>
        <v>P29</v>
      </c>
      <c r="B330" s="159" t="str">
        <f>'[1]Link Out BY'!B294</f>
        <v>Miscellaneous expenses</v>
      </c>
      <c r="C330" s="221">
        <f>'[1]Link Out BY'!C294</f>
        <v>52514500</v>
      </c>
      <c r="D330" s="159" t="str">
        <f>'[1]Link Out BY'!D294</f>
        <v>Charitb Don-H/Ed/En</v>
      </c>
      <c r="E330" s="159" t="str">
        <f>'[1]Link Out BY'!E294</f>
        <v>675.8</v>
      </c>
      <c r="F330" s="202">
        <f>'[1]Link Out BY'!$F294</f>
        <v>76700</v>
      </c>
      <c r="G330" s="131"/>
      <c r="H330" s="184">
        <f t="shared" si="28"/>
        <v>6.6301590114406977E-2</v>
      </c>
      <c r="I330" s="173">
        <f t="shared" si="29"/>
        <v>61927.475309789203</v>
      </c>
    </row>
    <row r="331" spans="1:9" x14ac:dyDescent="0.25">
      <c r="A331" s="159" t="str">
        <f>'[1]Link Out BY'!A295</f>
        <v>P29</v>
      </c>
      <c r="B331" s="159" t="str">
        <f>'[1]Link Out BY'!B295</f>
        <v>Miscellaneous expenses</v>
      </c>
      <c r="C331" s="221">
        <f>'[1]Link Out BY'!C295</f>
        <v>52514600</v>
      </c>
      <c r="D331" s="159" t="str">
        <f>'[1]Link Out BY'!D295</f>
        <v>Charitb Don-Commnty</v>
      </c>
      <c r="E331" s="159" t="str">
        <f>'[1]Link Out BY'!E295</f>
        <v>675.8</v>
      </c>
      <c r="F331" s="202">
        <f>'[1]Link Out BY'!$F295</f>
        <v>45386</v>
      </c>
      <c r="G331" s="131"/>
      <c r="H331" s="184">
        <f t="shared" si="28"/>
        <v>3.9232907026499023E-2</v>
      </c>
      <c r="I331" s="173">
        <f t="shared" si="29"/>
        <v>36644.594451239805</v>
      </c>
    </row>
    <row r="332" spans="1:9" x14ac:dyDescent="0.25">
      <c r="A332" s="159" t="str">
        <f>'[1]Link Out BY'!A296</f>
        <v>P29</v>
      </c>
      <c r="B332" s="159" t="str">
        <f>'[1]Link Out BY'!B296</f>
        <v>Miscellaneous expenses</v>
      </c>
      <c r="C332" s="221">
        <f>'[1]Link Out BY'!C296</f>
        <v>52514700</v>
      </c>
      <c r="D332" s="159" t="str">
        <f>'[1]Link Out BY'!D296</f>
        <v>Community Partnrshps</v>
      </c>
      <c r="E332" s="159" t="str">
        <f>'[1]Link Out BY'!E296</f>
        <v>675.8</v>
      </c>
      <c r="F332" s="202">
        <f>'[1]Link Out BY'!$F296</f>
        <v>74064</v>
      </c>
      <c r="G332" s="131"/>
      <c r="H332" s="184">
        <f t="shared" si="28"/>
        <v>6.402295919469933E-2</v>
      </c>
      <c r="I332" s="173">
        <f t="shared" si="29"/>
        <v>59799.172507747433</v>
      </c>
    </row>
    <row r="333" spans="1:9" x14ac:dyDescent="0.25">
      <c r="A333" s="159" t="str">
        <f>'[1]Link Out BY'!A297</f>
        <v>P29</v>
      </c>
      <c r="B333" s="159" t="str">
        <f>'[1]Link Out BY'!B297</f>
        <v>Miscellaneous expenses</v>
      </c>
      <c r="C333" s="221">
        <f>'[1]Link Out BY'!C297</f>
        <v>52514901</v>
      </c>
      <c r="D333" s="159" t="str">
        <f>'[1]Link Out BY'!D297</f>
        <v>Cust Edu Comm-Reg</v>
      </c>
      <c r="E333" s="159" t="str">
        <f>'[1]Link Out BY'!E297</f>
        <v>675.8</v>
      </c>
      <c r="F333" s="202">
        <f>'[1]Link Out BY'!$F297</f>
        <v>2070</v>
      </c>
      <c r="G333" s="131"/>
      <c r="H333" s="184">
        <f t="shared" si="28"/>
        <v>1.7893649483288455E-3</v>
      </c>
      <c r="I333" s="173">
        <f t="shared" si="29"/>
        <v>1671.3151745927466</v>
      </c>
    </row>
    <row r="334" spans="1:9" x14ac:dyDescent="0.25">
      <c r="A334" s="159" t="str">
        <f>'[1]Link Out BY'!A298</f>
        <v>P29</v>
      </c>
      <c r="B334" s="159" t="str">
        <f>'[1]Link Out BY'!B298</f>
        <v>Miscellaneous expenses</v>
      </c>
      <c r="C334" s="221">
        <f>'[1]Link Out BY'!C298</f>
        <v>52514903</v>
      </c>
      <c r="D334" s="159" t="str">
        <f>'[1]Link Out BY'!D298</f>
        <v>Cust Edu Comm-Issues</v>
      </c>
      <c r="E334" s="159" t="str">
        <f>'[1]Link Out BY'!E298</f>
        <v>675.8</v>
      </c>
      <c r="F334" s="202">
        <f>'[1]Link Out BY'!$F298</f>
        <v>25211</v>
      </c>
      <c r="G334" s="131"/>
      <c r="H334" s="184">
        <f t="shared" si="28"/>
        <v>2.1793081986627307E-2</v>
      </c>
      <c r="I334" s="173">
        <f t="shared" si="29"/>
        <v>20355.326988723544</v>
      </c>
    </row>
    <row r="335" spans="1:9" x14ac:dyDescent="0.25">
      <c r="A335" s="159" t="str">
        <f>'[1]Link Out BY'!A299</f>
        <v>P29</v>
      </c>
      <c r="B335" s="159" t="str">
        <f>'[1]Link Out BY'!B299</f>
        <v>Miscellaneous expenses</v>
      </c>
      <c r="C335" s="221">
        <f>'[1]Link Out BY'!C299</f>
        <v>52514904</v>
      </c>
      <c r="D335" s="159" t="str">
        <f>'[1]Link Out BY'!D299</f>
        <v>Cust Edu Comm-Consrv</v>
      </c>
      <c r="E335" s="159" t="str">
        <f>'[1]Link Out BY'!E299</f>
        <v>675.8</v>
      </c>
      <c r="F335" s="202">
        <f>'[1]Link Out BY'!$F299</f>
        <v>99659</v>
      </c>
      <c r="G335" s="131"/>
      <c r="H335" s="184">
        <f t="shared" si="28"/>
        <v>8.6147981345654309E-2</v>
      </c>
      <c r="I335" s="173">
        <f t="shared" si="29"/>
        <v>80464.540572337457</v>
      </c>
    </row>
    <row r="336" spans="1:9" x14ac:dyDescent="0.25">
      <c r="A336" s="159" t="str">
        <f>'[1]Link Out BY'!A300</f>
        <v>P29</v>
      </c>
      <c r="B336" s="159" t="str">
        <f>'[1]Link Out BY'!B300</f>
        <v>Miscellaneous expenses</v>
      </c>
      <c r="C336" s="221">
        <f>'[1]Link Out BY'!C300</f>
        <v>52514905</v>
      </c>
      <c r="D336" s="159" t="str">
        <f>'[1]Link Out BY'!D300</f>
        <v>Cust Edu Comm-Printd</v>
      </c>
      <c r="E336" s="159" t="str">
        <f>'[1]Link Out BY'!E300</f>
        <v>675.8</v>
      </c>
      <c r="F336" s="202">
        <f>'[1]Link Out BY'!$F300</f>
        <v>16101</v>
      </c>
      <c r="G336" s="131"/>
      <c r="H336" s="184">
        <f t="shared" si="28"/>
        <v>1.3918147358957847E-2</v>
      </c>
      <c r="I336" s="173">
        <f t="shared" si="29"/>
        <v>12999.92542324532</v>
      </c>
    </row>
    <row r="337" spans="1:15" x14ac:dyDescent="0.25">
      <c r="A337" s="159" t="str">
        <f>'[1]Link Out BY'!A301</f>
        <v>P29</v>
      </c>
      <c r="B337" s="159" t="str">
        <f>'[1]Link Out BY'!B301</f>
        <v>Miscellaneous expenses</v>
      </c>
      <c r="C337" s="221">
        <f>'[1]Link Out BY'!C301</f>
        <v>52514907</v>
      </c>
      <c r="D337" s="159" t="str">
        <f>'[1]Link Out BY'!D301</f>
        <v>Cust Edu-Press Rls</v>
      </c>
      <c r="E337" s="159" t="str">
        <f>'[1]Link Out BY'!E301</f>
        <v>675.8</v>
      </c>
      <c r="F337" s="202">
        <f>'[1]Link Out BY'!$F301</f>
        <v>1025</v>
      </c>
      <c r="G337" s="131"/>
      <c r="H337" s="184">
        <f t="shared" si="28"/>
        <v>8.8603819905172304E-4</v>
      </c>
      <c r="I337" s="173">
        <f t="shared" si="29"/>
        <v>827.58360094568377</v>
      </c>
    </row>
    <row r="338" spans="1:15" x14ac:dyDescent="0.25">
      <c r="A338" s="159" t="str">
        <f>'[1]Link Out BY'!A302</f>
        <v>P29</v>
      </c>
      <c r="B338" s="159" t="str">
        <f>'[1]Link Out BY'!B302</f>
        <v>Miscellaneous expenses</v>
      </c>
      <c r="C338" s="221">
        <f>'[1]Link Out BY'!C302</f>
        <v>52514909</v>
      </c>
      <c r="D338" s="159" t="str">
        <f>'[1]Link Out BY'!D302</f>
        <v>Cust Edu-Video&amp;Photo</v>
      </c>
      <c r="E338" s="159" t="str">
        <f>'[1]Link Out BY'!E302</f>
        <v>675.8</v>
      </c>
      <c r="F338" s="202">
        <f>'[1]Link Out BY'!$F302</f>
        <v>5653</v>
      </c>
      <c r="G338" s="131"/>
      <c r="H338" s="184">
        <f t="shared" si="28"/>
        <v>4.8866087212091616E-3</v>
      </c>
      <c r="I338" s="173">
        <f t="shared" si="29"/>
        <v>4564.2244840448293</v>
      </c>
    </row>
    <row r="339" spans="1:15" x14ac:dyDescent="0.25">
      <c r="A339" s="159" t="str">
        <f>'[1]Link Out BY'!A303</f>
        <v>P29</v>
      </c>
      <c r="B339" s="159" t="str">
        <f>'[1]Link Out BY'!B303</f>
        <v>Miscellaneous expenses</v>
      </c>
      <c r="C339" s="221">
        <f>'[1]Link Out BY'!C303</f>
        <v>52515000</v>
      </c>
      <c r="D339" s="159" t="str">
        <f>'[1]Link Out BY'!D303</f>
        <v>Commun Relations-E</v>
      </c>
      <c r="E339" s="159" t="str">
        <f>'[1]Link Out BY'!E303</f>
        <v>675.8</v>
      </c>
      <c r="F339" s="202">
        <f>'[1]Link Out BY'!$F303</f>
        <v>15128</v>
      </c>
      <c r="G339" s="131"/>
      <c r="H339" s="184">
        <f t="shared" si="28"/>
        <v>1.3077059390492161E-2</v>
      </c>
      <c r="I339" s="173">
        <f t="shared" si="29"/>
        <v>12214.326551323222</v>
      </c>
    </row>
    <row r="340" spans="1:15" x14ac:dyDescent="0.25">
      <c r="A340" s="159" t="str">
        <f>'[1]Link Out BY'!A304</f>
        <v>P29</v>
      </c>
      <c r="B340" s="159" t="str">
        <f>'[1]Link Out BY'!B304</f>
        <v>Miscellaneous expenses</v>
      </c>
      <c r="C340" s="221">
        <f>'[1]Link Out BY'!C304</f>
        <v>52515001</v>
      </c>
      <c r="D340" s="159" t="str">
        <f>'[1]Link Out BY'!D304</f>
        <v>Commun Relations-S</v>
      </c>
      <c r="E340" s="159" t="str">
        <f>'[1]Link Out BY'!E304</f>
        <v>675.8</v>
      </c>
      <c r="F340" s="202">
        <f>'[1]Link Out BY'!$F304</f>
        <v>11872</v>
      </c>
      <c r="G340" s="131"/>
      <c r="H340" s="184">
        <f t="shared" si="28"/>
        <v>1.0262483413797128E-2</v>
      </c>
      <c r="I340" s="173">
        <f t="shared" si="29"/>
        <v>9585.4365955386893</v>
      </c>
    </row>
    <row r="341" spans="1:15" x14ac:dyDescent="0.25">
      <c r="A341" s="159" t="str">
        <f>'[1]Link Out BY'!A305</f>
        <v>P29</v>
      </c>
      <c r="B341" s="159" t="str">
        <f>'[1]Link Out BY'!B305</f>
        <v>Miscellaneous expenses</v>
      </c>
      <c r="C341" s="221">
        <f>'[1]Link Out BY'!C305</f>
        <v>52522000</v>
      </c>
      <c r="D341" s="159" t="str">
        <f>'[1]Link Out BY'!D305</f>
        <v>Community Relations</v>
      </c>
      <c r="E341" s="159" t="str">
        <f>'[1]Link Out BY'!E305</f>
        <v>675.8</v>
      </c>
      <c r="F341" s="202">
        <f>'[1]Link Out BY'!$F305</f>
        <v>2161</v>
      </c>
      <c r="G341" s="131"/>
      <c r="H341" s="184">
        <f t="shared" si="28"/>
        <v>1.8680278518544131E-3</v>
      </c>
      <c r="I341" s="173">
        <f t="shared" si="29"/>
        <v>1744.7884503840219</v>
      </c>
    </row>
    <row r="342" spans="1:15" x14ac:dyDescent="0.25">
      <c r="A342" s="159" t="str">
        <f>'[1]Link Out BY'!A306</f>
        <v>P29</v>
      </c>
      <c r="B342" s="159" t="str">
        <f>'[1]Link Out BY'!B306</f>
        <v>Miscellaneous expenses</v>
      </c>
      <c r="C342" s="221">
        <f>'[1]Link Out BY'!C306</f>
        <v>52524000</v>
      </c>
      <c r="D342" s="159" t="str">
        <f>'[1]Link Out BY'!D306</f>
        <v>Co Dues/Mmbrshp Ded</v>
      </c>
      <c r="E342" s="159" t="str">
        <f>'[1]Link Out BY'!E306</f>
        <v>675.8</v>
      </c>
      <c r="F342" s="202">
        <f>'[1]Link Out BY'!$F306</f>
        <v>95455</v>
      </c>
      <c r="G342" s="131"/>
      <c r="H342" s="184">
        <f t="shared" si="28"/>
        <v>8.2513928088275332E-2</v>
      </c>
      <c r="I342" s="173">
        <f t="shared" si="29"/>
        <v>77070.236710507539</v>
      </c>
    </row>
    <row r="343" spans="1:15" x14ac:dyDescent="0.25">
      <c r="A343" s="159" t="str">
        <f>'[1]Link Out BY'!A307</f>
        <v>P29</v>
      </c>
      <c r="B343" s="159" t="str">
        <f>'[1]Link Out BY'!B307</f>
        <v>Miscellaneous expenses</v>
      </c>
      <c r="C343" s="221">
        <f>'[1]Link Out BY'!C307</f>
        <v>52527000</v>
      </c>
      <c r="D343" s="159" t="str">
        <f>'[1]Link Out BY'!D307</f>
        <v>Directors Fees</v>
      </c>
      <c r="E343" s="159" t="str">
        <f>'[1]Link Out BY'!E307</f>
        <v>675.8</v>
      </c>
      <c r="F343" s="202">
        <f>'[1]Link Out BY'!$F307</f>
        <v>38500</v>
      </c>
      <c r="G343" s="131"/>
      <c r="H343" s="184">
        <f t="shared" si="28"/>
        <v>3.3280459183893989E-2</v>
      </c>
      <c r="I343" s="173">
        <f t="shared" si="29"/>
        <v>31084.84745015495</v>
      </c>
    </row>
    <row r="344" spans="1:15" x14ac:dyDescent="0.25">
      <c r="A344" s="159" t="str">
        <f>'[1]Link Out BY'!A308</f>
        <v>P29</v>
      </c>
      <c r="B344" s="159" t="str">
        <f>'[1]Link Out BY'!B308</f>
        <v>Miscellaneous expenses</v>
      </c>
      <c r="C344" s="221">
        <f>'[1]Link Out BY'!C308</f>
        <v>52528000</v>
      </c>
      <c r="D344" s="159" t="str">
        <f>'[1]Link Out BY'!D308</f>
        <v>Dues/Membership Deductible</v>
      </c>
      <c r="E344" s="159" t="str">
        <f>'[1]Link Out BY'!E308</f>
        <v>675.8</v>
      </c>
      <c r="F344" s="202">
        <f>'[1]Link Out BY'!$F308</f>
        <v>805</v>
      </c>
      <c r="G344" s="131"/>
      <c r="H344" s="184">
        <f t="shared" si="28"/>
        <v>6.9586414657232885E-4</v>
      </c>
      <c r="I344" s="173">
        <f t="shared" si="29"/>
        <v>649.95590123051261</v>
      </c>
    </row>
    <row r="345" spans="1:15" x14ac:dyDescent="0.25">
      <c r="A345" s="159" t="str">
        <f>'[1]Link Out BY'!A309</f>
        <v>P29</v>
      </c>
      <c r="B345" s="159" t="str">
        <f>'[1]Link Out BY'!B309</f>
        <v>Miscellaneous expenses</v>
      </c>
      <c r="C345" s="221">
        <f>'[1]Link Out BY'!C309</f>
        <v>52540000</v>
      </c>
      <c r="D345" s="159" t="str">
        <f>'[1]Link Out BY'!D309</f>
        <v>Amort Bus Svc ProjXp</v>
      </c>
      <c r="E345" s="159" t="str">
        <f>'[1]Link Out BY'!E309</f>
        <v>675.8</v>
      </c>
      <c r="F345" s="202">
        <f>'[1]Link Out BY'!$F309</f>
        <v>0</v>
      </c>
      <c r="G345" s="131"/>
      <c r="H345" s="184">
        <f t="shared" si="28"/>
        <v>0</v>
      </c>
      <c r="I345" s="173">
        <f t="shared" si="29"/>
        <v>0</v>
      </c>
    </row>
    <row r="346" spans="1:15" x14ac:dyDescent="0.25">
      <c r="A346" s="159" t="str">
        <f>'[1]Link Out BY'!A310</f>
        <v>P29</v>
      </c>
      <c r="B346" s="159" t="str">
        <f>'[1]Link Out BY'!B310</f>
        <v>Miscellaneous expenses</v>
      </c>
      <c r="C346" s="221">
        <f>'[1]Link Out BY'!C310</f>
        <v>52548100</v>
      </c>
      <c r="D346" s="159" t="str">
        <f>'[1]Link Out BY'!D310</f>
        <v>Hiring Costs</v>
      </c>
      <c r="E346" s="159" t="str">
        <f>'[1]Link Out BY'!E310</f>
        <v>675.8</v>
      </c>
      <c r="F346" s="202">
        <f>'[1]Link Out BY'!$F310</f>
        <v>137</v>
      </c>
      <c r="G346" s="131"/>
      <c r="H346" s="184">
        <f t="shared" si="28"/>
        <v>1.1842656904398639E-4</v>
      </c>
      <c r="I346" s="173">
        <f t="shared" si="29"/>
        <v>110.61361300444747</v>
      </c>
    </row>
    <row r="347" spans="1:15" x14ac:dyDescent="0.25">
      <c r="A347" s="159" t="str">
        <f>'[1]Link Out BY'!A311</f>
        <v>P29</v>
      </c>
      <c r="B347" s="159" t="str">
        <f>'[1]Link Out BY'!B311</f>
        <v>Miscellaneous expenses</v>
      </c>
      <c r="C347" s="221">
        <f>'[1]Link Out BY'!C311</f>
        <v>52549000</v>
      </c>
      <c r="D347" s="159" t="str">
        <f>'[1]Link Out BY'!D311</f>
        <v>Injuries and Damages</v>
      </c>
      <c r="E347" s="159" t="str">
        <f>'[1]Link Out BY'!E311</f>
        <v>675.8</v>
      </c>
      <c r="F347" s="202">
        <f>'[1]Link Out BY'!$F311</f>
        <v>234</v>
      </c>
      <c r="G347" s="131"/>
      <c r="H347" s="184">
        <f t="shared" si="28"/>
        <v>2.0227603763717385E-4</v>
      </c>
      <c r="I347" s="173">
        <f t="shared" si="29"/>
        <v>188.9312806061366</v>
      </c>
    </row>
    <row r="348" spans="1:15" x14ac:dyDescent="0.25">
      <c r="A348" s="159" t="str">
        <f>'[1]Link Out BY'!A312</f>
        <v>P29</v>
      </c>
      <c r="B348" s="159" t="str">
        <f>'[1]Link Out BY'!B312</f>
        <v>Miscellaneous expenses</v>
      </c>
      <c r="C348" s="221">
        <f>'[1]Link Out BY'!C312</f>
        <v>52549500</v>
      </c>
      <c r="D348" s="159" t="str">
        <f>'[1]Link Out BY'!D312</f>
        <v>Inv Phys W/O Scrap</v>
      </c>
      <c r="E348" s="159" t="str">
        <f>'[1]Link Out BY'!E312</f>
        <v>675.8</v>
      </c>
      <c r="F348" s="202">
        <f>'[1]Link Out BY'!$F312</f>
        <v>28244</v>
      </c>
      <c r="G348" s="131"/>
      <c r="H348" s="184">
        <f t="shared" si="28"/>
        <v>2.4414890628309135E-2</v>
      </c>
      <c r="I348" s="173">
        <f t="shared" si="29"/>
        <v>22804.167048887695</v>
      </c>
    </row>
    <row r="349" spans="1:15" x14ac:dyDescent="0.25">
      <c r="A349" s="159" t="str">
        <f>'[1]Link Out BY'!A313</f>
        <v>P29</v>
      </c>
      <c r="B349" s="159" t="str">
        <f>'[1]Link Out BY'!B313</f>
        <v>Miscellaneous expenses</v>
      </c>
      <c r="C349" s="221">
        <f>'[1]Link Out BY'!C313</f>
        <v>52554500</v>
      </c>
      <c r="D349" s="159" t="str">
        <f>'[1]Link Out BY'!D313</f>
        <v>Lab Supplies</v>
      </c>
      <c r="E349" s="159" t="str">
        <f>'[1]Link Out BY'!E313</f>
        <v>675.3</v>
      </c>
      <c r="F349" s="202">
        <f>'[1]Link Out BY'!$F313</f>
        <v>104087</v>
      </c>
      <c r="G349" s="131"/>
      <c r="H349" s="184">
        <f t="shared" si="28"/>
        <v>8.9975666365557747E-2</v>
      </c>
      <c r="I349" s="173">
        <f t="shared" si="29"/>
        <v>84039.701728422806</v>
      </c>
    </row>
    <row r="350" spans="1:15" x14ac:dyDescent="0.25">
      <c r="A350" s="159" t="str">
        <f>'[1]Link Out BY'!A314</f>
        <v>P29</v>
      </c>
      <c r="B350" s="159" t="str">
        <f>'[1]Link Out BY'!B314</f>
        <v>Miscellaneous expenses</v>
      </c>
      <c r="C350" s="221">
        <f>'[1]Link Out BY'!C314</f>
        <v>52556500</v>
      </c>
      <c r="D350" s="159" t="str">
        <f>'[1]Link Out BY'!D314</f>
        <v>Low Income Pay Prog</v>
      </c>
      <c r="E350" s="159" t="str">
        <f>'[1]Link Out BY'!E314</f>
        <v>675.8</v>
      </c>
      <c r="F350" s="202">
        <f>'[1]Link Out BY'!$F314</f>
        <v>60000</v>
      </c>
      <c r="G350" s="131"/>
      <c r="H350" s="184">
        <f t="shared" si="28"/>
        <v>5.1865650676198423E-2</v>
      </c>
      <c r="I350" s="173">
        <f t="shared" si="29"/>
        <v>48443.918104137585</v>
      </c>
    </row>
    <row r="351" spans="1:15" x14ac:dyDescent="0.25">
      <c r="A351" s="159" t="str">
        <f>'[1]Link Out BY'!A315</f>
        <v>P29</v>
      </c>
      <c r="B351" s="159" t="str">
        <f>'[1]Link Out BY'!B315</f>
        <v>Miscellaneous expenses</v>
      </c>
      <c r="C351" s="221">
        <f>'[1]Link Out BY'!C315</f>
        <v>52564000</v>
      </c>
      <c r="D351" s="159" t="str">
        <f>'[1]Link Out BY'!D315</f>
        <v>Penalties Non-deduct</v>
      </c>
      <c r="E351" s="159" t="str">
        <f>'[1]Link Out BY'!E315</f>
        <v>675.8</v>
      </c>
      <c r="F351" s="202">
        <f>'[1]Link Out BY'!$F315</f>
        <v>309395</v>
      </c>
      <c r="G351" s="131"/>
      <c r="H351" s="184">
        <f t="shared" si="28"/>
        <v>0.26744954984937352</v>
      </c>
      <c r="I351" s="173">
        <f t="shared" si="29"/>
        <v>249805.10069716081</v>
      </c>
      <c r="K351" s="233"/>
      <c r="L351" s="233"/>
      <c r="M351" s="112"/>
      <c r="N351" s="254"/>
      <c r="O351" s="117"/>
    </row>
    <row r="352" spans="1:15" x14ac:dyDescent="0.25">
      <c r="A352" s="159" t="str">
        <f>'[1]Link Out BY'!A316</f>
        <v>P29</v>
      </c>
      <c r="B352" s="159" t="str">
        <f>'[1]Link Out BY'!B316</f>
        <v>Miscellaneous expenses</v>
      </c>
      <c r="C352" s="221">
        <f>'[1]Link Out BY'!C316</f>
        <v>52568000</v>
      </c>
      <c r="D352" s="159" t="str">
        <f>'[1]Link Out BY'!D316</f>
        <v>Research &amp; Develop</v>
      </c>
      <c r="E352" s="159" t="str">
        <f>'[1]Link Out BY'!E316</f>
        <v>675.8</v>
      </c>
      <c r="F352" s="202">
        <f>'[1]Link Out BY'!$F316</f>
        <v>22392</v>
      </c>
      <c r="G352" s="131"/>
      <c r="H352" s="184">
        <f t="shared" si="28"/>
        <v>1.9356260832357249E-2</v>
      </c>
      <c r="I352" s="173">
        <f t="shared" si="29"/>
        <v>18079.270236464145</v>
      </c>
      <c r="K352" s="103"/>
      <c r="L352" s="103"/>
      <c r="M352" s="200"/>
      <c r="N352" s="200"/>
      <c r="O352" s="117"/>
    </row>
    <row r="353" spans="1:15" x14ac:dyDescent="0.25">
      <c r="A353" s="159" t="str">
        <f>'[1]Link Out BY'!A317</f>
        <v>P29</v>
      </c>
      <c r="B353" s="159" t="str">
        <f>'[1]Link Out BY'!B317</f>
        <v>Miscellaneous expenses</v>
      </c>
      <c r="C353" s="221">
        <f>'[1]Link Out BY'!C317</f>
        <v>52579000</v>
      </c>
      <c r="D353" s="159" t="str">
        <f>'[1]Link Out BY'!D317</f>
        <v>Trustee Fees</v>
      </c>
      <c r="E353" s="159" t="str">
        <f>'[1]Link Out BY'!E317</f>
        <v>675.8</v>
      </c>
      <c r="F353" s="202">
        <f>'[1]Link Out BY'!$F317</f>
        <v>20165</v>
      </c>
      <c r="G353" s="131"/>
      <c r="H353" s="184">
        <f t="shared" si="28"/>
        <v>1.7431180764759018E-2</v>
      </c>
      <c r="I353" s="173">
        <f t="shared" si="29"/>
        <v>16281.19347616557</v>
      </c>
      <c r="K353" s="103"/>
      <c r="L353" s="103"/>
      <c r="M353" s="200"/>
      <c r="N353" s="200"/>
      <c r="O353" s="117"/>
    </row>
    <row r="354" spans="1:15" x14ac:dyDescent="0.25">
      <c r="A354" s="159" t="str">
        <f>'[1]Link Out BY'!A318</f>
        <v>P29</v>
      </c>
      <c r="B354" s="159" t="str">
        <f>'[1]Link Out BY'!B318</f>
        <v>Miscellaneous expenses</v>
      </c>
      <c r="C354" s="221">
        <f>'[1]Link Out BY'!C318</f>
        <v>52585000</v>
      </c>
      <c r="D354" s="159" t="str">
        <f>'[1]Link Out BY'!D318</f>
        <v>Discounts Available</v>
      </c>
      <c r="E354" s="159" t="str">
        <f>'[1]Link Out BY'!E318</f>
        <v>675.8</v>
      </c>
      <c r="F354" s="202">
        <f>'[1]Link Out BY'!$F318</f>
        <v>-35743</v>
      </c>
      <c r="G354" s="131"/>
      <c r="H354" s="184">
        <f t="shared" si="28"/>
        <v>-3.0897232535322668E-2</v>
      </c>
      <c r="I354" s="173">
        <f t="shared" si="29"/>
        <v>-28858.849413269825</v>
      </c>
      <c r="K354" s="103"/>
      <c r="L354" s="103"/>
      <c r="M354" s="200"/>
      <c r="N354" s="200"/>
      <c r="O354" s="117"/>
    </row>
    <row r="355" spans="1:15" x14ac:dyDescent="0.25">
      <c r="A355" s="159" t="str">
        <f>'[1]Link Out BY'!A319</f>
        <v>P29</v>
      </c>
      <c r="B355" s="159" t="str">
        <f>'[1]Link Out BY'!B319</f>
        <v>Miscellaneous expenses</v>
      </c>
      <c r="C355" s="221">
        <f>'[1]Link Out BY'!C319</f>
        <v>52586000</v>
      </c>
      <c r="D355" s="159" t="str">
        <f>'[1]Link Out BY'!D319</f>
        <v>PO Small Differences</v>
      </c>
      <c r="E355" s="159" t="str">
        <f>'[1]Link Out BY'!E319</f>
        <v>675.8</v>
      </c>
      <c r="F355" s="202">
        <f>'[1]Link Out BY'!$F319</f>
        <v>346</v>
      </c>
      <c r="G355" s="131"/>
      <c r="H355" s="184">
        <f t="shared" si="28"/>
        <v>2.9909191889941091E-4</v>
      </c>
      <c r="I355" s="173">
        <f t="shared" si="29"/>
        <v>279.35992773386005</v>
      </c>
    </row>
    <row r="356" spans="1:15" x14ac:dyDescent="0.25">
      <c r="A356" s="76" t="str">
        <f>'[1]Link Out BY'!A320</f>
        <v>P29 Total</v>
      </c>
      <c r="B356" s="76">
        <f>'[1]Link Out BY'!B320</f>
        <v>0</v>
      </c>
      <c r="C356" s="214">
        <f>'[1]Link Out BY'!C320</f>
        <v>0</v>
      </c>
      <c r="D356" s="76">
        <f>'[1]Link Out BY'!D320</f>
        <v>0</v>
      </c>
      <c r="E356" s="76">
        <f>'[1]Link Out BY'!E320</f>
        <v>0</v>
      </c>
      <c r="F356" s="230">
        <f>'[1]Link Out BY'!$F320</f>
        <v>1319241</v>
      </c>
      <c r="G356" s="117"/>
      <c r="H356" s="117"/>
      <c r="I356" s="79"/>
    </row>
    <row r="357" spans="1:15" x14ac:dyDescent="0.25">
      <c r="A357" s="159" t="str">
        <f>'[1]Link Out BY'!A321</f>
        <v>P30</v>
      </c>
      <c r="B357" s="159" t="str">
        <f>'[1]Link Out BY'!B321</f>
        <v>Rents</v>
      </c>
      <c r="C357" s="221">
        <f>'[1]Link Out BY'!C321</f>
        <v>54110000</v>
      </c>
      <c r="D357" s="159" t="str">
        <f>'[1]Link Out BY'!D321</f>
        <v>Rents-Real Prop</v>
      </c>
      <c r="E357" s="159" t="str">
        <f>'[1]Link Out BY'!E321</f>
        <v>641.8</v>
      </c>
      <c r="F357" s="202">
        <f>'[1]Link Out BY'!$F321</f>
        <v>5214</v>
      </c>
      <c r="G357" s="126" t="s">
        <v>294</v>
      </c>
      <c r="H357" s="178">
        <v>1</v>
      </c>
      <c r="I357" s="199">
        <f>'[20]Link Out'!$K$3</f>
        <v>20528</v>
      </c>
      <c r="K357" s="190"/>
    </row>
    <row r="358" spans="1:15" x14ac:dyDescent="0.25">
      <c r="A358" s="159" t="str">
        <f>'[1]Link Out BY'!A323</f>
        <v>P30</v>
      </c>
      <c r="B358" s="159" t="str">
        <f>'[1]Link Out BY'!B323</f>
        <v>Rents</v>
      </c>
      <c r="C358" s="221">
        <f>'[1]Link Out BY'!C323</f>
        <v>54110014</v>
      </c>
      <c r="D358" s="159" t="str">
        <f>'[1]Link Out BY'!D323</f>
        <v>Rents-Real Prop TD</v>
      </c>
      <c r="E358" s="159" t="str">
        <f>'[1]Link Out BY'!E323</f>
        <v>641.5</v>
      </c>
      <c r="F358" s="202">
        <f>'[1]Link Out BY'!$F323</f>
        <v>1948</v>
      </c>
      <c r="G358" s="117"/>
      <c r="H358" s="184">
        <f>F358/SUM(F$358+SUM($F$360:$F$362))</f>
        <v>0.25109564320701211</v>
      </c>
      <c r="I358" s="173">
        <f>I$357*H358</f>
        <v>5154.4913637535446</v>
      </c>
      <c r="K358" s="190"/>
    </row>
    <row r="359" spans="1:15" x14ac:dyDescent="0.25">
      <c r="A359" s="159" t="str">
        <f>'[1]Link Out BY'!A324</f>
        <v>P30</v>
      </c>
      <c r="B359" s="159" t="str">
        <f>'[1]Link Out BY'!B324</f>
        <v>Rents</v>
      </c>
      <c r="C359" s="221">
        <f>'[1]Link Out BY'!C324</f>
        <v>54140000</v>
      </c>
      <c r="D359" s="159" t="str">
        <f>'[1]Link Out BY'!D324</f>
        <v>Rents-Equip</v>
      </c>
      <c r="E359" s="159" t="str">
        <f>'[1]Link Out BY'!E324</f>
        <v>642.8</v>
      </c>
      <c r="F359" s="202">
        <f>'[1]Link Out BY'!$F324</f>
        <v>7526</v>
      </c>
      <c r="G359" s="117"/>
      <c r="H359" s="184"/>
      <c r="I359" s="173">
        <f>I$357*H359</f>
        <v>0</v>
      </c>
      <c r="K359" s="190"/>
    </row>
    <row r="360" spans="1:15" x14ac:dyDescent="0.25">
      <c r="A360" s="159" t="str">
        <f>'[1]Link Out BY'!A326</f>
        <v>P30</v>
      </c>
      <c r="B360" s="159" t="str">
        <f>'[1]Link Out BY'!B326</f>
        <v>Rents</v>
      </c>
      <c r="C360" s="221">
        <f>'[1]Link Out BY'!C326</f>
        <v>54140013</v>
      </c>
      <c r="D360" s="159" t="str">
        <f>'[1]Link Out BY'!D326</f>
        <v>Rents-Equip WT</v>
      </c>
      <c r="E360" s="159" t="str">
        <f>'[1]Link Out BY'!E326</f>
        <v>642.3</v>
      </c>
      <c r="F360" s="202">
        <f>'[1]Link Out BY'!$F326</f>
        <v>4408</v>
      </c>
      <c r="G360" s="117"/>
      <c r="H360" s="184">
        <f>F360/SUM(F$358+SUM($F$360:$F$362))</f>
        <v>0.56818767723640118</v>
      </c>
      <c r="I360" s="173">
        <f>I$357*H360</f>
        <v>11663.756638308843</v>
      </c>
      <c r="K360" s="190"/>
    </row>
    <row r="361" spans="1:15" x14ac:dyDescent="0.25">
      <c r="A361" s="159" t="str">
        <f>'[1]Link Out BY'!A327</f>
        <v>P30</v>
      </c>
      <c r="B361" s="159" t="str">
        <f>'[1]Link Out BY'!B327</f>
        <v>Rents</v>
      </c>
      <c r="C361" s="221">
        <f>'[1]Link Out BY'!C327</f>
        <v>54140014</v>
      </c>
      <c r="D361" s="159" t="str">
        <f>'[1]Link Out BY'!D327</f>
        <v>Rents-Equip TD</v>
      </c>
      <c r="E361" s="159" t="str">
        <f>'[1]Link Out BY'!E327</f>
        <v>642.5</v>
      </c>
      <c r="F361" s="202">
        <f>'[1]Link Out BY'!$F327</f>
        <v>63</v>
      </c>
      <c r="G361" s="117"/>
      <c r="H361" s="184">
        <f>F361/SUM(F$358+SUM($F$360:$F$362))</f>
        <v>8.1206496519721574E-3</v>
      </c>
      <c r="I361" s="173">
        <f>I$357*H361</f>
        <v>166.70069605568446</v>
      </c>
      <c r="K361" s="190"/>
    </row>
    <row r="362" spans="1:15" x14ac:dyDescent="0.25">
      <c r="A362" s="159" t="str">
        <f>'[1]Link Out BY'!A328</f>
        <v>P30</v>
      </c>
      <c r="B362" s="159" t="str">
        <f>'[1]Link Out BY'!B328</f>
        <v>Rents</v>
      </c>
      <c r="C362" s="221">
        <f>'[1]Link Out BY'!C328</f>
        <v>54140016</v>
      </c>
      <c r="D362" s="159" t="str">
        <f>'[1]Link Out BY'!D328</f>
        <v>Rents-Equip AG</v>
      </c>
      <c r="E362" s="159" t="str">
        <f>'[1]Link Out BY'!E328</f>
        <v>642.8</v>
      </c>
      <c r="F362" s="202">
        <f>'[1]Link Out BY'!$F328</f>
        <v>1339</v>
      </c>
      <c r="G362" s="117"/>
      <c r="H362" s="184">
        <f>F362/SUM(F$358+SUM($F$360:$F$362))</f>
        <v>0.17259602990461459</v>
      </c>
      <c r="I362" s="173">
        <f>I$357*H362</f>
        <v>3543.0513018819283</v>
      </c>
      <c r="K362" s="190"/>
    </row>
    <row r="363" spans="1:15" x14ac:dyDescent="0.25">
      <c r="A363" s="76" t="str">
        <f>'[1]Link Out BY'!A329</f>
        <v>P30 Total</v>
      </c>
      <c r="B363" s="76">
        <f>'[1]Link Out BY'!B329</f>
        <v>0</v>
      </c>
      <c r="C363" s="214">
        <f>'[1]Link Out BY'!C329</f>
        <v>0</v>
      </c>
      <c r="D363" s="76">
        <f>'[1]Link Out BY'!D329</f>
        <v>0</v>
      </c>
      <c r="E363" s="76">
        <f>'[1]Link Out BY'!E329</f>
        <v>0</v>
      </c>
      <c r="F363" s="230">
        <f>'[1]Link Out BY'!$F329</f>
        <v>20498</v>
      </c>
      <c r="I363" s="79"/>
    </row>
    <row r="364" spans="1:15" x14ac:dyDescent="0.25">
      <c r="A364" s="159" t="str">
        <f>'[1]Link Out BY'!A330</f>
        <v>P31</v>
      </c>
      <c r="B364" s="159" t="str">
        <f>'[1]Link Out BY'!B330</f>
        <v>Transportation</v>
      </c>
      <c r="C364" s="221">
        <f>'[1]Link Out BY'!C330</f>
        <v>55000000</v>
      </c>
      <c r="D364" s="159" t="str">
        <f>'[1]Link Out BY'!D330</f>
        <v>Transportation (O&amp;M)</v>
      </c>
      <c r="E364" s="159" t="str">
        <f>'[1]Link Out BY'!E330</f>
        <v>650.8</v>
      </c>
      <c r="F364" s="202">
        <f>'[1]Link Out BY'!$F330</f>
        <v>-4914</v>
      </c>
      <c r="G364" s="126" t="s">
        <v>294</v>
      </c>
      <c r="H364" s="178">
        <v>1</v>
      </c>
      <c r="I364" s="199">
        <f>'[21]Link Out'!$K$3</f>
        <v>428840.99999999994</v>
      </c>
    </row>
    <row r="365" spans="1:15" x14ac:dyDescent="0.25">
      <c r="A365" s="159" t="str">
        <f>'[1]Link Out BY'!A331</f>
        <v>P31</v>
      </c>
      <c r="B365" s="159" t="str">
        <f>'[1]Link Out BY'!B331</f>
        <v>Transportation</v>
      </c>
      <c r="C365" s="221">
        <f>'[1]Link Out BY'!C331</f>
        <v>55000010</v>
      </c>
      <c r="D365" s="159" t="str">
        <f>'[1]Link Out BY'!D331</f>
        <v>Transportation</v>
      </c>
      <c r="E365" s="159" t="str">
        <f>'[1]Link Out BY'!E331</f>
        <v>650.8</v>
      </c>
      <c r="F365" s="202">
        <f>'[1]Link Out BY'!$F331</f>
        <v>2000</v>
      </c>
      <c r="G365" s="123"/>
      <c r="H365" s="13"/>
      <c r="I365" s="79">
        <v>0</v>
      </c>
    </row>
    <row r="366" spans="1:15" x14ac:dyDescent="0.25">
      <c r="A366" s="159" t="str">
        <f>'[1]Link Out BY'!A332</f>
        <v>P31</v>
      </c>
      <c r="B366" s="159" t="str">
        <f>'[1]Link Out BY'!B332</f>
        <v>Transportation</v>
      </c>
      <c r="C366" s="221">
        <f>'[1]Link Out BY'!C332</f>
        <v>55000012</v>
      </c>
      <c r="D366" s="159" t="str">
        <f>'[1]Link Out BY'!D332</f>
        <v>Trans Oper P</v>
      </c>
      <c r="E366" s="159" t="str">
        <f>'[1]Link Out BY'!E332</f>
        <v>650.1</v>
      </c>
      <c r="F366" s="202">
        <f>'[1]Link Out BY'!$F332</f>
        <v>0</v>
      </c>
      <c r="G366" s="123"/>
      <c r="H366" s="184">
        <f>F366/SUM($F$366:$F$378)</f>
        <v>0</v>
      </c>
      <c r="I366" s="173">
        <f>I$364*H366</f>
        <v>0</v>
      </c>
    </row>
    <row r="367" spans="1:15" x14ac:dyDescent="0.25">
      <c r="A367" s="159" t="str">
        <f>'[1]Link Out BY'!A333</f>
        <v>P31</v>
      </c>
      <c r="B367" s="159" t="str">
        <f>'[1]Link Out BY'!B333</f>
        <v>Transportation</v>
      </c>
      <c r="C367" s="221">
        <f>'[1]Link Out BY'!C333</f>
        <v>55000013</v>
      </c>
      <c r="D367" s="159" t="str">
        <f>'[1]Link Out BY'!D333</f>
        <v>Trans Oper WT</v>
      </c>
      <c r="E367" s="159" t="str">
        <f>'[1]Link Out BY'!E333</f>
        <v>650.3</v>
      </c>
      <c r="F367" s="202">
        <f>'[1]Link Out BY'!$F333</f>
        <v>-165</v>
      </c>
      <c r="G367" s="123"/>
      <c r="H367" s="184">
        <f t="shared" ref="H367:H378" si="30">F367/SUM($F$366:$F$378)</f>
        <v>-4.0447719484034181E-4</v>
      </c>
      <c r="I367" s="173">
        <f t="shared" ref="I367:I378" si="31">I$364*H367</f>
        <v>-173.45640471252699</v>
      </c>
    </row>
    <row r="368" spans="1:15" x14ac:dyDescent="0.25">
      <c r="A368" s="159" t="str">
        <f>'[1]Link Out BY'!A334</f>
        <v>P31</v>
      </c>
      <c r="B368" s="159" t="str">
        <f>'[1]Link Out BY'!B334</f>
        <v>Transportation</v>
      </c>
      <c r="C368" s="221">
        <f>'[1]Link Out BY'!C334</f>
        <v>55000014</v>
      </c>
      <c r="D368" s="159" t="str">
        <f>'[1]Link Out BY'!D334</f>
        <v>Trans Oper TD</v>
      </c>
      <c r="E368" s="159" t="str">
        <f>'[1]Link Out BY'!E334</f>
        <v>650.5</v>
      </c>
      <c r="F368" s="202">
        <f>'[1]Link Out BY'!$F334</f>
        <v>118</v>
      </c>
      <c r="G368" s="123"/>
      <c r="H368" s="184">
        <f t="shared" si="30"/>
        <v>2.8926247873430506E-4</v>
      </c>
      <c r="I368" s="173">
        <f t="shared" si="31"/>
        <v>124.04761064289809</v>
      </c>
    </row>
    <row r="369" spans="1:11" x14ac:dyDescent="0.25">
      <c r="A369" s="159" t="str">
        <f>'[1]Link Out BY'!A335</f>
        <v>P31</v>
      </c>
      <c r="B369" s="159" t="str">
        <f>'[1]Link Out BY'!B335</f>
        <v>Transportation</v>
      </c>
      <c r="C369" s="221">
        <f>'[1]Link Out BY'!C335</f>
        <v>55000015</v>
      </c>
      <c r="D369" s="159" t="str">
        <f>'[1]Link Out BY'!D335</f>
        <v>Trans Oper CA</v>
      </c>
      <c r="E369" s="159" t="str">
        <f>'[1]Link Out BY'!E335</f>
        <v>650.7</v>
      </c>
      <c r="F369" s="202">
        <f>'[1]Link Out BY'!$F335</f>
        <v>0</v>
      </c>
      <c r="G369" s="123"/>
      <c r="H369" s="184">
        <f t="shared" si="30"/>
        <v>0</v>
      </c>
      <c r="I369" s="173">
        <f t="shared" si="31"/>
        <v>0</v>
      </c>
    </row>
    <row r="370" spans="1:11" x14ac:dyDescent="0.25">
      <c r="A370" s="159" t="str">
        <f>'[1]Link Out BY'!A336</f>
        <v>P31</v>
      </c>
      <c r="B370" s="159" t="str">
        <f>'[1]Link Out BY'!B336</f>
        <v>Transportation</v>
      </c>
      <c r="C370" s="221">
        <f>'[1]Link Out BY'!C336</f>
        <v>55000016</v>
      </c>
      <c r="D370" s="159" t="str">
        <f>'[1]Link Out BY'!D336</f>
        <v>Trans Oper AG</v>
      </c>
      <c r="E370" s="159" t="str">
        <f>'[1]Link Out BY'!E336</f>
        <v>650.8</v>
      </c>
      <c r="F370" s="202">
        <f>'[1]Link Out BY'!$F336</f>
        <v>1007</v>
      </c>
      <c r="G370" s="123"/>
      <c r="H370" s="184">
        <f t="shared" si="30"/>
        <v>2.4685365769952982E-3</v>
      </c>
      <c r="I370" s="173">
        <f t="shared" si="31"/>
        <v>1058.6096942152406</v>
      </c>
    </row>
    <row r="371" spans="1:11" x14ac:dyDescent="0.25">
      <c r="A371" s="159" t="str">
        <f>'[1]Link Out BY'!A337</f>
        <v>P31</v>
      </c>
      <c r="B371" s="159" t="str">
        <f>'[1]Link Out BY'!B337</f>
        <v>Transportation</v>
      </c>
      <c r="C371" s="221">
        <f>'[1]Link Out BY'!C337</f>
        <v>55000023</v>
      </c>
      <c r="D371" s="159" t="str">
        <f>'[1]Link Out BY'!D337</f>
        <v>Trans Maint WT</v>
      </c>
      <c r="E371" s="159" t="str">
        <f>'[1]Link Out BY'!E337</f>
        <v>650.4</v>
      </c>
      <c r="F371" s="202">
        <f>'[1]Link Out BY'!$F337</f>
        <v>316</v>
      </c>
      <c r="G371" s="123"/>
      <c r="H371" s="184">
        <f t="shared" si="30"/>
        <v>7.7463511254271524E-4</v>
      </c>
      <c r="I371" s="173">
        <f t="shared" si="31"/>
        <v>332.1952962979305</v>
      </c>
    </row>
    <row r="372" spans="1:11" x14ac:dyDescent="0.25">
      <c r="A372" s="159" t="str">
        <f>'[1]Link Out BY'!A338</f>
        <v>P31</v>
      </c>
      <c r="B372" s="159" t="str">
        <f>'[1]Link Out BY'!B338</f>
        <v>Transportation</v>
      </c>
      <c r="C372" s="221">
        <f>'[1]Link Out BY'!C338</f>
        <v>55000024</v>
      </c>
      <c r="D372" s="159" t="str">
        <f>'[1]Link Out BY'!D338</f>
        <v>Trans Maint TD</v>
      </c>
      <c r="E372" s="159" t="str">
        <f>'[1]Link Out BY'!E338</f>
        <v>650.6</v>
      </c>
      <c r="F372" s="202">
        <f>'[1]Link Out BY'!$F338</f>
        <v>0</v>
      </c>
      <c r="G372" s="123"/>
      <c r="H372" s="184">
        <f t="shared" si="30"/>
        <v>0</v>
      </c>
      <c r="I372" s="173">
        <f t="shared" si="31"/>
        <v>0</v>
      </c>
    </row>
    <row r="373" spans="1:11" x14ac:dyDescent="0.25">
      <c r="A373" s="159" t="str">
        <f>'[1]Link Out BY'!A339</f>
        <v>P31</v>
      </c>
      <c r="B373" s="159" t="str">
        <f>'[1]Link Out BY'!B339</f>
        <v>Transportation</v>
      </c>
      <c r="C373" s="221">
        <f>'[1]Link Out BY'!C339</f>
        <v>55000100</v>
      </c>
      <c r="D373" s="159" t="str">
        <f>'[1]Link Out BY'!D339</f>
        <v>Trans Cap Credits</v>
      </c>
      <c r="E373" s="159" t="str">
        <f>'[1]Link Out BY'!E339</f>
        <v>650.8</v>
      </c>
      <c r="F373" s="202">
        <f>'[1]Link Out BY'!$F339</f>
        <v>-104098</v>
      </c>
      <c r="G373" s="123"/>
      <c r="H373" s="184">
        <f t="shared" si="30"/>
        <v>-0.25518343653630243</v>
      </c>
      <c r="I373" s="173">
        <f t="shared" si="31"/>
        <v>-109433.12010766445</v>
      </c>
    </row>
    <row r="374" spans="1:11" x14ac:dyDescent="0.25">
      <c r="A374" s="159" t="str">
        <f>'[1]Link Out BY'!A340</f>
        <v>P31</v>
      </c>
      <c r="B374" s="159" t="str">
        <f>'[1]Link Out BY'!B340</f>
        <v>Transportation</v>
      </c>
      <c r="C374" s="221">
        <f>'[1]Link Out BY'!C340</f>
        <v>55010100</v>
      </c>
      <c r="D374" s="159" t="str">
        <f>'[1]Link Out BY'!D340</f>
        <v>Trans Lease Costs</v>
      </c>
      <c r="E374" s="159" t="str">
        <f>'[1]Link Out BY'!E340</f>
        <v>650.8</v>
      </c>
      <c r="F374" s="202">
        <f>'[1]Link Out BY'!$F340</f>
        <v>53371</v>
      </c>
      <c r="G374" s="123"/>
      <c r="H374" s="184">
        <f t="shared" si="30"/>
        <v>0.1308324385807508</v>
      </c>
      <c r="I374" s="173">
        <f t="shared" si="31"/>
        <v>56106.313793407746</v>
      </c>
    </row>
    <row r="375" spans="1:11" x14ac:dyDescent="0.25">
      <c r="A375" s="159" t="str">
        <f>'[1]Link Out BY'!A341</f>
        <v>P31</v>
      </c>
      <c r="B375" s="159" t="str">
        <f>'[1]Link Out BY'!B341</f>
        <v>Transportation</v>
      </c>
      <c r="C375" s="221">
        <f>'[1]Link Out BY'!C341</f>
        <v>55010200</v>
      </c>
      <c r="D375" s="159" t="str">
        <f>'[1]Link Out BY'!D341</f>
        <v>Trans Lease Fuel</v>
      </c>
      <c r="E375" s="159" t="str">
        <f>'[1]Link Out BY'!E341</f>
        <v>650.8</v>
      </c>
      <c r="F375" s="202">
        <f>'[1]Link Out BY'!$F341</f>
        <v>258583</v>
      </c>
      <c r="G375" s="123"/>
      <c r="H375" s="184">
        <f t="shared" si="30"/>
        <v>0.63388440286909153</v>
      </c>
      <c r="I375" s="173">
        <f t="shared" si="31"/>
        <v>271835.62121078407</v>
      </c>
    </row>
    <row r="376" spans="1:11" x14ac:dyDescent="0.25">
      <c r="A376" s="159" t="str">
        <f>'[1]Link Out BY'!A342</f>
        <v>P31</v>
      </c>
      <c r="B376" s="159" t="str">
        <f>'[1]Link Out BY'!B342</f>
        <v>Transportation</v>
      </c>
      <c r="C376" s="221">
        <f>'[1]Link Out BY'!C342</f>
        <v>55010300</v>
      </c>
      <c r="D376" s="159" t="str">
        <f>'[1]Link Out BY'!D342</f>
        <v>Trans Lease Maint</v>
      </c>
      <c r="E376" s="159" t="str">
        <f>'[1]Link Out BY'!E342</f>
        <v>650.8</v>
      </c>
      <c r="F376" s="202">
        <f>'[1]Link Out BY'!$F342</f>
        <v>194472</v>
      </c>
      <c r="G376" s="123"/>
      <c r="H376" s="184">
        <f t="shared" si="30"/>
        <v>0.47672417596964217</v>
      </c>
      <c r="I376" s="173">
        <f t="shared" si="31"/>
        <v>204438.87234699729</v>
      </c>
    </row>
    <row r="377" spans="1:11" x14ac:dyDescent="0.25">
      <c r="A377" s="159" t="str">
        <f>'[1]Link Out BY'!A343</f>
        <v>P31</v>
      </c>
      <c r="B377" s="159" t="str">
        <f>'[1]Link Out BY'!B343</f>
        <v>Transportation</v>
      </c>
      <c r="C377" s="221">
        <f>'[1]Link Out BY'!C343</f>
        <v>55010400</v>
      </c>
      <c r="D377" s="159" t="str">
        <f>'[1]Link Out BY'!D343</f>
        <v>Trans Emp Reimb Co</v>
      </c>
      <c r="E377" s="159" t="str">
        <f>'[1]Link Out BY'!E343</f>
        <v>650.8</v>
      </c>
      <c r="F377" s="202">
        <f>'[1]Link Out BY'!$F343</f>
        <v>0</v>
      </c>
      <c r="G377" s="123"/>
      <c r="H377" s="184">
        <f t="shared" si="30"/>
        <v>0</v>
      </c>
      <c r="I377" s="173">
        <f t="shared" si="31"/>
        <v>0</v>
      </c>
    </row>
    <row r="378" spans="1:11" x14ac:dyDescent="0.25">
      <c r="A378" s="159" t="str">
        <f>'[1]Link Out BY'!A344</f>
        <v>P31</v>
      </c>
      <c r="B378" s="159" t="str">
        <f>'[1]Link Out BY'!B344</f>
        <v>Transportation</v>
      </c>
      <c r="C378" s="221">
        <f>'[1]Link Out BY'!C344</f>
        <v>55010500</v>
      </c>
      <c r="D378" s="159" t="str">
        <f>'[1]Link Out BY'!D344</f>
        <v>Trans Reimb EE Prsnl</v>
      </c>
      <c r="E378" s="159" t="str">
        <f>'[1]Link Out BY'!E344</f>
        <v>650.8</v>
      </c>
      <c r="F378" s="202">
        <f>'[1]Link Out BY'!$F344</f>
        <v>4330</v>
      </c>
      <c r="G378" s="123"/>
      <c r="H378" s="184">
        <f t="shared" si="30"/>
        <v>1.061446214338594E-2</v>
      </c>
      <c r="I378" s="173">
        <f t="shared" si="31"/>
        <v>4551.9165600317692</v>
      </c>
    </row>
    <row r="379" spans="1:11" x14ac:dyDescent="0.25">
      <c r="A379" s="76" t="str">
        <f>'[1]Link Out BY'!A345</f>
        <v>P31 Total</v>
      </c>
      <c r="B379" s="76">
        <f>'[1]Link Out BY'!B345</f>
        <v>0</v>
      </c>
      <c r="C379" s="214">
        <f>'[1]Link Out BY'!C345</f>
        <v>0</v>
      </c>
      <c r="D379" s="76">
        <f>'[1]Link Out BY'!D345</f>
        <v>0</v>
      </c>
      <c r="E379" s="76">
        <f>'[1]Link Out BY'!E345</f>
        <v>0</v>
      </c>
      <c r="F379" s="230">
        <f>'[1]Link Out BY'!$F345</f>
        <v>405020</v>
      </c>
      <c r="I379" s="79"/>
    </row>
    <row r="380" spans="1:11" x14ac:dyDescent="0.25">
      <c r="A380" s="159" t="str">
        <f>'[1]Link Out BY'!A346</f>
        <v>P32</v>
      </c>
      <c r="B380" s="159" t="str">
        <f>'[1]Link Out BY'!B346</f>
        <v>Uncollectible accounts expense</v>
      </c>
      <c r="C380" s="221">
        <f>'[1]Link Out BY'!C346</f>
        <v>57010000</v>
      </c>
      <c r="D380" s="159" t="str">
        <f>'[1]Link Out BY'!D346</f>
        <v>Uncoll Accts Exp</v>
      </c>
      <c r="E380" s="159" t="str">
        <f>'[1]Link Out BY'!E346</f>
        <v>670.7</v>
      </c>
      <c r="F380" s="202">
        <f>'[1]Link Out BY'!$F346</f>
        <v>190457</v>
      </c>
      <c r="G380" s="113" t="s">
        <v>139</v>
      </c>
      <c r="H380" s="257">
        <f>F380/SUM(F$380:F$382)</f>
        <v>0.23974768569220273</v>
      </c>
      <c r="I380" s="201">
        <f>G$381*H380</f>
        <v>164281.3476761253</v>
      </c>
      <c r="K380" s="31"/>
    </row>
    <row r="381" spans="1:11" x14ac:dyDescent="0.25">
      <c r="A381" s="159" t="str">
        <f>'[1]Link Out BY'!A347</f>
        <v>P32</v>
      </c>
      <c r="B381" s="159" t="str">
        <f>'[1]Link Out BY'!B347</f>
        <v>Uncollectible accounts expense</v>
      </c>
      <c r="C381" s="221">
        <f>'[1]Link Out BY'!C347</f>
        <v>57010015</v>
      </c>
      <c r="D381" s="159" t="str">
        <f>'[1]Link Out BY'!D347</f>
        <v>Uncoll Accts Exp CA</v>
      </c>
      <c r="E381" s="159" t="str">
        <f>'[1]Link Out BY'!E347</f>
        <v>670.7</v>
      </c>
      <c r="F381" s="202">
        <f>'[1]Link Out BY'!$F347</f>
        <v>527475</v>
      </c>
      <c r="G381" s="7">
        <f>'[22]Link Out'!$K$3</f>
        <v>685226</v>
      </c>
      <c r="H381" s="257">
        <f>F381/SUM(F$380:F$382)</f>
        <v>0.66398667683778823</v>
      </c>
      <c r="I381" s="201">
        <f>G$381*H381</f>
        <v>454980.93462285027</v>
      </c>
      <c r="K381" s="31"/>
    </row>
    <row r="382" spans="1:11" x14ac:dyDescent="0.25">
      <c r="A382" s="159" t="str">
        <f>'[1]Link Out BY'!A348</f>
        <v>P32</v>
      </c>
      <c r="B382" s="159" t="str">
        <f>'[1]Link Out BY'!B348</f>
        <v>Uncollectible accounts expense</v>
      </c>
      <c r="C382" s="221">
        <f>'[1]Link Out BY'!C348</f>
        <v>57010016</v>
      </c>
      <c r="D382" s="159" t="str">
        <f>'[1]Link Out BY'!D348</f>
        <v>Uncoll Accts Exp AG</v>
      </c>
      <c r="E382" s="159" t="str">
        <f>'[1]Link Out BY'!E348</f>
        <v>670.7</v>
      </c>
      <c r="F382" s="202">
        <f>'[1]Link Out BY'!$F348</f>
        <v>76474</v>
      </c>
      <c r="G382" s="113"/>
      <c r="H382" s="257">
        <f>F382/SUM(F$380:F$382)</f>
        <v>9.6265637470009033E-2</v>
      </c>
      <c r="I382" s="201">
        <f>G$381*H382</f>
        <v>65963.717701024405</v>
      </c>
    </row>
    <row r="383" spans="1:11" x14ac:dyDescent="0.25">
      <c r="A383" s="76" t="str">
        <f>'[1]Link Out BY'!A349</f>
        <v>P32 Total</v>
      </c>
      <c r="B383" s="76">
        <f>'[1]Link Out BY'!B349</f>
        <v>0</v>
      </c>
      <c r="C383" s="214">
        <f>'[1]Link Out BY'!C349</f>
        <v>0</v>
      </c>
      <c r="D383" s="76">
        <f>'[1]Link Out BY'!D349</f>
        <v>0</v>
      </c>
      <c r="E383" s="76">
        <f>'[1]Link Out BY'!E349</f>
        <v>0</v>
      </c>
      <c r="F383" s="230">
        <f>'[1]Link Out BY'!$F349</f>
        <v>794406</v>
      </c>
      <c r="H383" s="117"/>
      <c r="I383" s="201"/>
    </row>
    <row r="384" spans="1:11" x14ac:dyDescent="0.25">
      <c r="A384" s="159" t="str">
        <f>'[1]Link Out BY'!A350</f>
        <v>P33</v>
      </c>
      <c r="B384" s="159" t="str">
        <f>'[1]Link Out BY'!B350</f>
        <v>Customer accounting, other</v>
      </c>
      <c r="C384" s="221">
        <f>'[1]Link Out BY'!C350</f>
        <v>52501500</v>
      </c>
      <c r="D384" s="159" t="str">
        <f>'[1]Link Out BY'!D350</f>
        <v>Misc Oper CA</v>
      </c>
      <c r="E384" s="159" t="str">
        <f>'[1]Link Out BY'!E350</f>
        <v>675.7</v>
      </c>
      <c r="F384" s="202">
        <f>'[1]Link Out BY'!$F350</f>
        <v>891</v>
      </c>
      <c r="G384" s="117"/>
      <c r="H384" s="257">
        <f>F384/SUM(F$384:F$389)</f>
        <v>8.0224087214657508E-4</v>
      </c>
      <c r="I384" s="201">
        <f>'[23]Link Out'!$G8</f>
        <v>916.68855496700553</v>
      </c>
    </row>
    <row r="385" spans="1:9" x14ac:dyDescent="0.25">
      <c r="A385" s="159" t="str">
        <f>'[1]Link Out BY'!A351</f>
        <v>P33</v>
      </c>
      <c r="B385" s="159" t="str">
        <f>'[1]Link Out BY'!B351</f>
        <v>Customer accounting, other</v>
      </c>
      <c r="C385" s="221">
        <f>'[1]Link Out BY'!C351</f>
        <v>52510015</v>
      </c>
      <c r="D385" s="159" t="str">
        <f>'[1]Link Out BY'!D351</f>
        <v>Bank Svc Charges-CA</v>
      </c>
      <c r="E385" s="159" t="str">
        <f>'[1]Link Out BY'!E351</f>
        <v>675.7</v>
      </c>
      <c r="F385" s="202">
        <f>'[1]Link Out BY'!$F351</f>
        <v>150342</v>
      </c>
      <c r="G385" s="485"/>
      <c r="H385" s="257">
        <f t="shared" ref="H385:H389" si="32">F385/SUM(F$384:F$389)</f>
        <v>0.13536531672307564</v>
      </c>
      <c r="I385" s="201">
        <f>'[23]Link Out'!$G9</f>
        <v>154676.53280678962</v>
      </c>
    </row>
    <row r="386" spans="1:9" x14ac:dyDescent="0.25">
      <c r="A386" s="159" t="str">
        <f>'[1]Link Out BY'!A352</f>
        <v>P33</v>
      </c>
      <c r="B386" s="159" t="str">
        <f>'[1]Link Out BY'!B352</f>
        <v>Customer accounting, other</v>
      </c>
      <c r="C386" s="221">
        <f>'[1]Link Out BY'!C352</f>
        <v>52514906</v>
      </c>
      <c r="D386" s="159" t="str">
        <f>'[1]Link Out BY'!D352</f>
        <v>Cust Edu-Bill Insert</v>
      </c>
      <c r="E386" s="159" t="str">
        <f>'[1]Link Out BY'!E352</f>
        <v>675.8</v>
      </c>
      <c r="F386" s="202">
        <f>'[1]Link Out BY'!$F352</f>
        <v>32981</v>
      </c>
      <c r="H386" s="257">
        <f t="shared" si="32"/>
        <v>2.9695517625439049E-2</v>
      </c>
      <c r="I386" s="201">
        <f>'[23]Link Out'!$G10</f>
        <v>33931.880169884185</v>
      </c>
    </row>
    <row r="387" spans="1:9" x14ac:dyDescent="0.25">
      <c r="A387" s="159" t="str">
        <f>'[1]Link Out BY'!A353</f>
        <v>P33</v>
      </c>
      <c r="B387" s="159" t="str">
        <f>'[1]Link Out BY'!B353</f>
        <v>Customer accounting, other</v>
      </c>
      <c r="C387" s="221">
        <f>'[1]Link Out BY'!C353</f>
        <v>52520000</v>
      </c>
      <c r="D387" s="159" t="str">
        <f>'[1]Link Out BY'!D353</f>
        <v>Collection Agencies</v>
      </c>
      <c r="E387" s="159" t="str">
        <f>'[1]Link Out BY'!E353</f>
        <v>675.7</v>
      </c>
      <c r="F387" s="202">
        <f>'[1]Link Out BY'!$F353</f>
        <v>151932</v>
      </c>
      <c r="G387" s="191"/>
      <c r="H387" s="257">
        <f t="shared" si="32"/>
        <v>0.13679692501343821</v>
      </c>
      <c r="I387" s="201">
        <f>'[23]Link Out'!$G11</f>
        <v>475212.3743358553</v>
      </c>
    </row>
    <row r="388" spans="1:9" x14ac:dyDescent="0.25">
      <c r="A388" s="159" t="str">
        <f>'[1]Link Out BY'!A354</f>
        <v>P33</v>
      </c>
      <c r="B388" s="159" t="str">
        <f>'[1]Link Out BY'!B354</f>
        <v>Customer accounting, other</v>
      </c>
      <c r="C388" s="221">
        <f>'[1]Link Out BY'!C354</f>
        <v>52542015</v>
      </c>
      <c r="D388" s="159" t="str">
        <f>'[1]Link Out BY'!D354</f>
        <v>Forms CA</v>
      </c>
      <c r="E388" s="159" t="str">
        <f>'[1]Link Out BY'!E354</f>
        <v>675.7</v>
      </c>
      <c r="F388" s="202">
        <f>'[1]Link Out BY'!$F354</f>
        <v>142513</v>
      </c>
      <c r="G388" s="191"/>
      <c r="H388" s="257">
        <f t="shared" si="32"/>
        <v>0.12831622156254194</v>
      </c>
      <c r="I388" s="201">
        <f>'[23]Link Out'!$G12</f>
        <v>146621.81373065416</v>
      </c>
    </row>
    <row r="389" spans="1:9" x14ac:dyDescent="0.25">
      <c r="A389" s="159" t="str">
        <f>'[1]Link Out BY'!A355</f>
        <v>P33</v>
      </c>
      <c r="B389" s="159" t="str">
        <f>'[1]Link Out BY'!B355</f>
        <v>Customer accounting, other</v>
      </c>
      <c r="C389" s="221">
        <f>'[1]Link Out BY'!C355</f>
        <v>52566015</v>
      </c>
      <c r="D389" s="159" t="str">
        <f>'[1]Link Out BY'!D355</f>
        <v>Postage CA</v>
      </c>
      <c r="E389" s="159" t="str">
        <f>'[1]Link Out BY'!E355</f>
        <v>675.7</v>
      </c>
      <c r="F389" s="202">
        <f>'[1]Link Out BY'!$F355</f>
        <v>631980</v>
      </c>
      <c r="G389" s="131"/>
      <c r="H389" s="257">
        <f t="shared" si="32"/>
        <v>0.56902377820335859</v>
      </c>
      <c r="I389" s="201">
        <f>'[23]Link Out'!$G13</f>
        <v>650200.7104018497</v>
      </c>
    </row>
    <row r="390" spans="1:9" x14ac:dyDescent="0.25">
      <c r="A390" s="76" t="str">
        <f>'[1]Link Out BY'!A356</f>
        <v>P33 Total</v>
      </c>
      <c r="B390" s="76">
        <f>'[1]Link Out BY'!B356</f>
        <v>0</v>
      </c>
      <c r="C390" s="214">
        <f>'[1]Link Out BY'!C356</f>
        <v>0</v>
      </c>
      <c r="D390" s="76">
        <f>'[1]Link Out BY'!D356</f>
        <v>0</v>
      </c>
      <c r="E390" s="76">
        <f>'[1]Link Out BY'!E356</f>
        <v>0</v>
      </c>
      <c r="F390" s="230">
        <f>'[1]Link Out BY'!$F356</f>
        <v>1110639</v>
      </c>
      <c r="H390" s="117"/>
      <c r="I390" s="201"/>
    </row>
    <row r="391" spans="1:9" x14ac:dyDescent="0.25">
      <c r="A391" s="159" t="str">
        <f>'[1]Link Out BY'!A357</f>
        <v>P34</v>
      </c>
      <c r="B391" s="159" t="str">
        <f>'[1]Link Out BY'!B357</f>
        <v>Regulatory expense</v>
      </c>
      <c r="C391" s="221">
        <f>'[1]Link Out BY'!C357</f>
        <v>56610000</v>
      </c>
      <c r="D391" s="159" t="str">
        <f>'[1]Link Out BY'!D357</f>
        <v>Reg Exp-Amort</v>
      </c>
      <c r="E391" s="159" t="str">
        <f>'[1]Link Out BY'!E357</f>
        <v>666.8</v>
      </c>
      <c r="F391" s="202">
        <f>'[1]Link Out BY'!$F357</f>
        <v>283744</v>
      </c>
      <c r="G391" s="113" t="s">
        <v>139</v>
      </c>
      <c r="H391" s="257">
        <f>F391/SUM(F$391:F$392)</f>
        <v>0.98694938364359852</v>
      </c>
      <c r="I391" s="201">
        <f>G$392*H391</f>
        <v>286731.82476741704</v>
      </c>
    </row>
    <row r="392" spans="1:9" x14ac:dyDescent="0.25">
      <c r="A392" s="159" t="str">
        <f>'[1]Link Out BY'!A359</f>
        <v>P34</v>
      </c>
      <c r="B392" s="159" t="str">
        <f>'[1]Link Out BY'!B359</f>
        <v>Regulatory expense</v>
      </c>
      <c r="C392" s="221">
        <f>'[1]Link Out BY'!C359</f>
        <v>56620000</v>
      </c>
      <c r="D392" s="159" t="str">
        <f>'[1]Link Out BY'!D359</f>
        <v>Reg Exp-Depr Stdy</v>
      </c>
      <c r="E392" s="159" t="str">
        <f>'[1]Link Out BY'!E359</f>
        <v>667.8</v>
      </c>
      <c r="F392" s="202">
        <f>'[1]Link Out BY'!$F359</f>
        <v>3752</v>
      </c>
      <c r="G392" s="7">
        <f>'[24]Link Out'!$K$3</f>
        <v>290523.33333333331</v>
      </c>
      <c r="H392" s="257">
        <f>F392/SUM(F$391:F$392)</f>
        <v>1.3050616356401481E-2</v>
      </c>
      <c r="I392" s="201">
        <f>G$392*H392</f>
        <v>3791.5085659162792</v>
      </c>
    </row>
    <row r="393" spans="1:9" x14ac:dyDescent="0.25">
      <c r="A393" s="76" t="str">
        <f>'[1]Link Out BY'!A360</f>
        <v>P34 Total</v>
      </c>
      <c r="B393" s="76">
        <f>'[1]Link Out BY'!B360</f>
        <v>0</v>
      </c>
      <c r="C393" s="214">
        <f>'[1]Link Out BY'!C360</f>
        <v>0</v>
      </c>
      <c r="D393" s="76">
        <f>'[1]Link Out BY'!D360</f>
        <v>0</v>
      </c>
      <c r="E393" s="76">
        <f>'[1]Link Out BY'!E360</f>
        <v>0</v>
      </c>
      <c r="F393" s="230">
        <f>'[1]Link Out BY'!$F360</f>
        <v>287496</v>
      </c>
      <c r="I393" s="79"/>
    </row>
    <row r="394" spans="1:9" x14ac:dyDescent="0.25">
      <c r="A394" s="159" t="str">
        <f>'[1]Link Out BY'!A361</f>
        <v>P35</v>
      </c>
      <c r="B394" s="159" t="str">
        <f>'[1]Link Out BY'!B361</f>
        <v>Insurance other than group</v>
      </c>
      <c r="C394" s="221">
        <f>'[1]Link Out BY'!C361</f>
        <v>55110000</v>
      </c>
      <c r="D394" s="159" t="str">
        <f>'[1]Link Out BY'!D361</f>
        <v>Ins Vehicle</v>
      </c>
      <c r="E394" s="159" t="str">
        <f>'[1]Link Out BY'!E361</f>
        <v>656.8</v>
      </c>
      <c r="F394" s="202">
        <f>'[1]Link Out BY'!$F361</f>
        <v>33494</v>
      </c>
      <c r="G394" s="131"/>
      <c r="H394" s="131"/>
      <c r="I394" s="198">
        <f>'[25]Link Out'!$G8</f>
        <v>33899.76727298223</v>
      </c>
    </row>
    <row r="395" spans="1:9" x14ac:dyDescent="0.25">
      <c r="A395" s="159" t="str">
        <f>'[1]Link Out BY'!A362</f>
        <v>P35</v>
      </c>
      <c r="B395" s="159" t="str">
        <f>'[1]Link Out BY'!B362</f>
        <v>Insurance other than group</v>
      </c>
      <c r="C395" s="221">
        <f>'[1]Link Out BY'!C362</f>
        <v>55115000</v>
      </c>
      <c r="D395" s="159" t="str">
        <f>'[1]Link Out BY'!D362</f>
        <v>Ins Vehicle - I/C</v>
      </c>
      <c r="E395" s="159" t="str">
        <f>'[1]Link Out BY'!E362</f>
        <v>656.8</v>
      </c>
      <c r="F395" s="202">
        <f>'[1]Link Out BY'!$F362</f>
        <v>0</v>
      </c>
      <c r="G395" s="131"/>
      <c r="H395" s="131"/>
      <c r="I395" s="198">
        <f>'[25]Link Out'!$G9</f>
        <v>0</v>
      </c>
    </row>
    <row r="396" spans="1:9" x14ac:dyDescent="0.25">
      <c r="A396" s="159" t="str">
        <f>'[1]Link Out BY'!A363</f>
        <v>P35</v>
      </c>
      <c r="B396" s="159" t="str">
        <f>'[1]Link Out BY'!B363</f>
        <v>Insurance other than group</v>
      </c>
      <c r="C396" s="221">
        <f>'[1]Link Out BY'!C363</f>
        <v>55710000</v>
      </c>
      <c r="D396" s="159" t="str">
        <f>'[1]Link Out BY'!D363</f>
        <v>Ins General Liabilty</v>
      </c>
      <c r="E396" s="159" t="str">
        <f>'[1]Link Out BY'!E363</f>
        <v>657.8</v>
      </c>
      <c r="F396" s="202">
        <f>'[1]Link Out BY'!$F363</f>
        <v>459905</v>
      </c>
      <c r="G396" s="131"/>
      <c r="H396" s="131"/>
      <c r="I396" s="198">
        <f>'[25]Link Out'!$G10+'[25]Summary by Account'!$J$23</f>
        <v>464459.576929626</v>
      </c>
    </row>
    <row r="397" spans="1:9" x14ac:dyDescent="0.25">
      <c r="A397" s="159" t="str">
        <f>'[1]Link Out BY'!A364</f>
        <v>P35</v>
      </c>
      <c r="B397" s="159" t="str">
        <f>'[1]Link Out BY'!B364</f>
        <v>Insurance other than group</v>
      </c>
      <c r="C397" s="221">
        <f>'[1]Link Out BY'!C364</f>
        <v>55715000</v>
      </c>
      <c r="D397" s="159" t="str">
        <f>'[1]Link Out BY'!D364</f>
        <v>Ins General Liab-I/C</v>
      </c>
      <c r="E397" s="159" t="str">
        <f>'[1]Link Out BY'!E364</f>
        <v>657.8</v>
      </c>
      <c r="F397" s="202">
        <f>'[1]Link Out BY'!$F364</f>
        <v>0</v>
      </c>
      <c r="G397" s="131"/>
      <c r="H397" s="131"/>
      <c r="I397" s="198">
        <f>'[25]Link Out'!$G11</f>
        <v>0</v>
      </c>
    </row>
    <row r="398" spans="1:9" x14ac:dyDescent="0.25">
      <c r="A398" s="159" t="str">
        <f>'[1]Link Out BY'!A365</f>
        <v>P35</v>
      </c>
      <c r="B398" s="159" t="str">
        <f>'[1]Link Out BY'!B365</f>
        <v>Insurance other than group</v>
      </c>
      <c r="C398" s="221">
        <f>'[1]Link Out BY'!C365</f>
        <v>55720000</v>
      </c>
      <c r="D398" s="159" t="str">
        <f>'[1]Link Out BY'!D365</f>
        <v>Ins Work Comp</v>
      </c>
      <c r="E398" s="159" t="str">
        <f>'[1]Link Out BY'!E365</f>
        <v>658.8</v>
      </c>
      <c r="F398" s="202">
        <f>'[1]Link Out BY'!$F365</f>
        <v>147973</v>
      </c>
      <c r="G398" s="131"/>
      <c r="H398" s="131"/>
      <c r="I398" s="198">
        <f>'[25]Link Out'!$G12+'[25]Summary by Account'!$J$24</f>
        <v>147981.63750776259</v>
      </c>
    </row>
    <row r="399" spans="1:9" x14ac:dyDescent="0.25">
      <c r="A399" s="159" t="str">
        <f>'[1]Link Out BY'!A366</f>
        <v>P35</v>
      </c>
      <c r="B399" s="159" t="str">
        <f>'[1]Link Out BY'!B366</f>
        <v>Insurance other than group</v>
      </c>
      <c r="C399" s="221">
        <f>'[1]Link Out BY'!C366</f>
        <v>55720100</v>
      </c>
      <c r="D399" s="159" t="str">
        <f>'[1]Link Out BY'!D366</f>
        <v>Ins W/C Cap Credits</v>
      </c>
      <c r="E399" s="159" t="str">
        <f>'[1]Link Out BY'!E366</f>
        <v>658.8</v>
      </c>
      <c r="F399" s="202">
        <f>'[1]Link Out BY'!$F366</f>
        <v>-34975</v>
      </c>
      <c r="G399" s="131"/>
      <c r="H399" s="131"/>
      <c r="I399" s="198">
        <f>'[25]Link Out'!$G13</f>
        <v>-35398.709033634492</v>
      </c>
    </row>
    <row r="400" spans="1:9" x14ac:dyDescent="0.25">
      <c r="A400" s="159" t="str">
        <f>'[1]Link Out BY'!A367</f>
        <v>P35</v>
      </c>
      <c r="B400" s="159" t="str">
        <f>'[1]Link Out BY'!B367</f>
        <v>Insurance other than group</v>
      </c>
      <c r="C400" s="221">
        <f>'[1]Link Out BY'!C367</f>
        <v>55725000</v>
      </c>
      <c r="D400" s="159" t="str">
        <f>'[1]Link Out BY'!D367</f>
        <v>Ins Work Comp-I/C</v>
      </c>
      <c r="E400" s="159" t="str">
        <f>'[1]Link Out BY'!E367</f>
        <v>658.8</v>
      </c>
      <c r="F400" s="202">
        <f>'[1]Link Out BY'!$F367</f>
        <v>0</v>
      </c>
      <c r="G400" s="131"/>
      <c r="H400" s="131"/>
      <c r="I400" s="198">
        <f>'[25]Link Out'!$G14</f>
        <v>0</v>
      </c>
    </row>
    <row r="401" spans="1:11" x14ac:dyDescent="0.25">
      <c r="A401" s="159" t="str">
        <f>'[1]Link Out BY'!A368</f>
        <v>P35</v>
      </c>
      <c r="B401" s="159" t="str">
        <f>'[1]Link Out BY'!B368</f>
        <v>Insurance other than group</v>
      </c>
      <c r="C401" s="221">
        <f>'[1]Link Out BY'!C368</f>
        <v>55730000</v>
      </c>
      <c r="D401" s="159" t="str">
        <f>'[1]Link Out BY'!D368</f>
        <v>Ins Other</v>
      </c>
      <c r="E401" s="159" t="str">
        <f>'[1]Link Out BY'!E368</f>
        <v>659.8</v>
      </c>
      <c r="F401" s="202">
        <f>'[1]Link Out BY'!$F368</f>
        <v>192307</v>
      </c>
      <c r="G401" s="131"/>
      <c r="H401" s="131"/>
      <c r="I401" s="198">
        <f>'[25]Link Out'!$G15</f>
        <v>194636.72732326368</v>
      </c>
    </row>
    <row r="402" spans="1:11" x14ac:dyDescent="0.25">
      <c r="A402" s="159" t="str">
        <f>'[1]Link Out BY'!A369</f>
        <v>P35</v>
      </c>
      <c r="B402" s="159" t="str">
        <f>'[1]Link Out BY'!B369</f>
        <v>Insurance other than group</v>
      </c>
      <c r="C402" s="221">
        <f>'[1]Link Out BY'!C369</f>
        <v>55735000</v>
      </c>
      <c r="D402" s="159" t="str">
        <f>'[1]Link Out BY'!D369</f>
        <v>Ins Other - I/C</v>
      </c>
      <c r="E402" s="159" t="str">
        <f>'[1]Link Out BY'!E369</f>
        <v>659.8</v>
      </c>
      <c r="F402" s="202">
        <f>'[1]Link Out BY'!$F369</f>
        <v>0</v>
      </c>
      <c r="G402" s="131"/>
      <c r="H402" s="131"/>
      <c r="I402" s="198">
        <f>'[25]Link Out'!$G16</f>
        <v>0</v>
      </c>
    </row>
    <row r="403" spans="1:11" x14ac:dyDescent="0.25">
      <c r="A403" s="76" t="str">
        <f>'[1]Link Out BY'!A370</f>
        <v>P35 Total</v>
      </c>
      <c r="B403" s="76">
        <f>'[1]Link Out BY'!B370</f>
        <v>0</v>
      </c>
      <c r="C403" s="214">
        <f>'[1]Link Out BY'!C370</f>
        <v>0</v>
      </c>
      <c r="D403" s="76">
        <f>'[1]Link Out BY'!D370</f>
        <v>0</v>
      </c>
      <c r="E403" s="76">
        <f>'[1]Link Out BY'!E370</f>
        <v>0</v>
      </c>
      <c r="F403" s="230">
        <f>'[1]Link Out BY'!$F370</f>
        <v>798704</v>
      </c>
      <c r="I403" s="79"/>
    </row>
    <row r="404" spans="1:11" x14ac:dyDescent="0.25">
      <c r="A404" s="159" t="str">
        <f>'[1]Link Out BY'!A371</f>
        <v>P36</v>
      </c>
      <c r="B404" s="159" t="str">
        <f>'[1]Link Out BY'!B371</f>
        <v>Maintenance supplies and services</v>
      </c>
      <c r="C404" s="221">
        <f>'[1]Link Out BY'!C371</f>
        <v>62002100</v>
      </c>
      <c r="D404" s="159" t="str">
        <f>'[1]Link Out BY'!D371</f>
        <v>M&amp;S Maint SS</v>
      </c>
      <c r="E404" s="159" t="str">
        <f>'[1]Link Out BY'!E371</f>
        <v>620.2</v>
      </c>
      <c r="F404" s="202">
        <f>'[1]Link Out BY'!$F371</f>
        <v>33907</v>
      </c>
      <c r="G404" s="7">
        <f>'[26]Link Out'!$K$3</f>
        <v>2215590</v>
      </c>
      <c r="H404" s="257">
        <f>F404/SUM(F$404:F$426)</f>
        <v>1.5683229023617584E-2</v>
      </c>
      <c r="I404" s="201">
        <f>G$404*H404</f>
        <v>34747.605392436883</v>
      </c>
      <c r="K404" s="31"/>
    </row>
    <row r="405" spans="1:11" x14ac:dyDescent="0.25">
      <c r="A405" s="159" t="str">
        <f>'[1]Link Out BY'!A372</f>
        <v>P36</v>
      </c>
      <c r="B405" s="159" t="str">
        <f>'[1]Link Out BY'!B372</f>
        <v>Maintenance supplies and services</v>
      </c>
      <c r="C405" s="221">
        <f>'[1]Link Out BY'!C372</f>
        <v>62002300</v>
      </c>
      <c r="D405" s="159" t="str">
        <f>'[1]Link Out BY'!D372</f>
        <v>M&amp;S Maint WT</v>
      </c>
      <c r="E405" s="159" t="str">
        <f>'[1]Link Out BY'!E372</f>
        <v>620.4</v>
      </c>
      <c r="F405" s="202">
        <f>'[1]Link Out BY'!$F372</f>
        <v>247722</v>
      </c>
      <c r="G405" s="123"/>
      <c r="H405" s="257">
        <f t="shared" ref="H405:H426" si="33">F405/SUM(F$404:F$426)</f>
        <v>0.11458049547847332</v>
      </c>
      <c r="I405" s="201">
        <f t="shared" ref="I405:I426" si="34">G$404*H405</f>
        <v>253863.39997715069</v>
      </c>
      <c r="K405" s="31"/>
    </row>
    <row r="406" spans="1:11" x14ac:dyDescent="0.25">
      <c r="A406" s="159" t="str">
        <f>'[1]Link Out BY'!A373</f>
        <v>P36</v>
      </c>
      <c r="B406" s="159" t="str">
        <f>'[1]Link Out BY'!B373</f>
        <v>Maintenance supplies and services</v>
      </c>
      <c r="C406" s="221">
        <f>'[1]Link Out BY'!C373</f>
        <v>62002400</v>
      </c>
      <c r="D406" s="159" t="str">
        <f>'[1]Link Out BY'!D373</f>
        <v>M&amp;S Maint TD</v>
      </c>
      <c r="E406" s="159" t="str">
        <f>'[1]Link Out BY'!E373</f>
        <v>620.6</v>
      </c>
      <c r="F406" s="202">
        <f>'[1]Link Out BY'!$F373</f>
        <v>225636</v>
      </c>
      <c r="G406" s="123"/>
      <c r="H406" s="257">
        <f t="shared" si="33"/>
        <v>0.10436491178732936</v>
      </c>
      <c r="I406" s="201">
        <f t="shared" si="34"/>
        <v>231229.85490688906</v>
      </c>
      <c r="K406" s="31"/>
    </row>
    <row r="407" spans="1:11" x14ac:dyDescent="0.25">
      <c r="A407" s="159" t="str">
        <f>'[1]Link Out BY'!A374</f>
        <v>P36</v>
      </c>
      <c r="B407" s="159" t="str">
        <f>'[1]Link Out BY'!B374</f>
        <v>Maintenance supplies and services</v>
      </c>
      <c r="C407" s="221">
        <f>'[1]Link Out BY'!C374</f>
        <v>62002600</v>
      </c>
      <c r="D407" s="159" t="str">
        <f>'[1]Link Out BY'!D374</f>
        <v>M&amp;S Maint AG</v>
      </c>
      <c r="E407" s="159" t="str">
        <f>'[1]Link Out BY'!E374</f>
        <v>620.8</v>
      </c>
      <c r="F407" s="202">
        <f>'[1]Link Out BY'!$F374</f>
        <v>17600</v>
      </c>
      <c r="G407" s="123"/>
      <c r="H407" s="257">
        <f t="shared" si="33"/>
        <v>8.1406444337649882E-3</v>
      </c>
      <c r="I407" s="201">
        <f t="shared" si="34"/>
        <v>18036.330401005369</v>
      </c>
      <c r="K407" s="31"/>
    </row>
    <row r="408" spans="1:11" x14ac:dyDescent="0.25">
      <c r="A408" s="159" t="str">
        <f>'[1]Link Out BY'!A375</f>
        <v>P36</v>
      </c>
      <c r="B408" s="159" t="str">
        <f>'[1]Link Out BY'!B375</f>
        <v>Maintenance supplies and services</v>
      </c>
      <c r="C408" s="221">
        <f>'[1]Link Out BY'!C375</f>
        <v>62502100</v>
      </c>
      <c r="D408" s="159" t="str">
        <f>'[1]Link Out BY'!D375</f>
        <v>Misc Maint SS</v>
      </c>
      <c r="E408" s="159" t="str">
        <f>'[1]Link Out BY'!E375</f>
        <v>675.2</v>
      </c>
      <c r="F408" s="202">
        <f>'[1]Link Out BY'!$F375</f>
        <v>18</v>
      </c>
      <c r="G408" s="123"/>
      <c r="H408" s="257">
        <f t="shared" si="33"/>
        <v>8.3256590799869188E-6</v>
      </c>
      <c r="I408" s="201">
        <f t="shared" si="34"/>
        <v>18.446247001028219</v>
      </c>
      <c r="K408" s="31"/>
    </row>
    <row r="409" spans="1:11" x14ac:dyDescent="0.25">
      <c r="A409" s="159" t="str">
        <f>'[1]Link Out BY'!A376</f>
        <v>P36</v>
      </c>
      <c r="B409" s="159" t="str">
        <f>'[1]Link Out BY'!B376</f>
        <v>Maintenance supplies and services</v>
      </c>
      <c r="C409" s="221">
        <f>'[1]Link Out BY'!C376</f>
        <v>62502300</v>
      </c>
      <c r="D409" s="159" t="str">
        <f>'[1]Link Out BY'!D376</f>
        <v>Misc Maint WT</v>
      </c>
      <c r="E409" s="159" t="str">
        <f>'[1]Link Out BY'!E376</f>
        <v>675.4</v>
      </c>
      <c r="F409" s="202">
        <f>'[1]Link Out BY'!$F376</f>
        <v>26345</v>
      </c>
      <c r="G409" s="123"/>
      <c r="H409" s="257">
        <f t="shared" si="33"/>
        <v>1.2185527136791966E-2</v>
      </c>
      <c r="I409" s="201">
        <f t="shared" si="34"/>
        <v>26998.132069004914</v>
      </c>
      <c r="K409" s="31"/>
    </row>
    <row r="410" spans="1:11" x14ac:dyDescent="0.25">
      <c r="A410" s="159" t="str">
        <f>'[1]Link Out BY'!A377</f>
        <v>P36</v>
      </c>
      <c r="B410" s="159" t="str">
        <f>'[1]Link Out BY'!B377</f>
        <v>Maintenance supplies and services</v>
      </c>
      <c r="C410" s="221">
        <f>'[1]Link Out BY'!C377</f>
        <v>62502400</v>
      </c>
      <c r="D410" s="159" t="str">
        <f>'[1]Link Out BY'!D377</f>
        <v>Misc Maint TD</v>
      </c>
      <c r="E410" s="159" t="str">
        <f>'[1]Link Out BY'!E377</f>
        <v>675.6</v>
      </c>
      <c r="F410" s="202">
        <f>'[1]Link Out BY'!$F377</f>
        <v>158465</v>
      </c>
      <c r="G410" s="123"/>
      <c r="H410" s="257">
        <f t="shared" si="33"/>
        <v>7.329586478389595E-2</v>
      </c>
      <c r="I410" s="201">
        <f t="shared" si="34"/>
        <v>162393.58505655202</v>
      </c>
      <c r="K410" s="31"/>
    </row>
    <row r="411" spans="1:11" x14ac:dyDescent="0.25">
      <c r="A411" s="159" t="str">
        <f>'[1]Link Out BY'!A378</f>
        <v>P36</v>
      </c>
      <c r="B411" s="159" t="str">
        <f>'[1]Link Out BY'!B378</f>
        <v>Maintenance supplies and services</v>
      </c>
      <c r="C411" s="221">
        <f>'[1]Link Out BY'!C378</f>
        <v>62502420</v>
      </c>
      <c r="D411" s="159" t="str">
        <f>'[1]Link Out BY'!D378</f>
        <v>Misc Maint TD Mains</v>
      </c>
      <c r="E411" s="159" t="str">
        <f>'[1]Link Out BY'!E378</f>
        <v>675.6</v>
      </c>
      <c r="F411" s="202">
        <f>'[1]Link Out BY'!$F378</f>
        <v>0</v>
      </c>
      <c r="G411" s="123"/>
      <c r="H411" s="257">
        <f t="shared" si="33"/>
        <v>0</v>
      </c>
      <c r="I411" s="201">
        <f t="shared" si="34"/>
        <v>0</v>
      </c>
      <c r="K411" s="31"/>
    </row>
    <row r="412" spans="1:11" x14ac:dyDescent="0.25">
      <c r="A412" s="159" t="str">
        <f>'[1]Link Out BY'!A379</f>
        <v>P36</v>
      </c>
      <c r="B412" s="159" t="str">
        <f>'[1]Link Out BY'!B379</f>
        <v>Maintenance supplies and services</v>
      </c>
      <c r="C412" s="221">
        <f>'[1]Link Out BY'!C379</f>
        <v>62502435</v>
      </c>
      <c r="D412" s="159" t="str">
        <f>'[1]Link Out BY'!D379</f>
        <v>Misc Maint TD Meters</v>
      </c>
      <c r="E412" s="159" t="str">
        <f>'[1]Link Out BY'!E379</f>
        <v>675.6</v>
      </c>
      <c r="F412" s="202">
        <f>'[1]Link Out BY'!$F379</f>
        <v>201</v>
      </c>
      <c r="G412" s="123"/>
      <c r="H412" s="257">
        <f t="shared" si="33"/>
        <v>9.2969859726520603E-5</v>
      </c>
      <c r="I412" s="201">
        <f t="shared" si="34"/>
        <v>205.98309151148177</v>
      </c>
      <c r="K412" s="31"/>
    </row>
    <row r="413" spans="1:11" x14ac:dyDescent="0.25">
      <c r="A413" s="159" t="str">
        <f>'[1]Link Out BY'!A380</f>
        <v>P36</v>
      </c>
      <c r="B413" s="159" t="str">
        <f>'[1]Link Out BY'!B380</f>
        <v>Maintenance supplies and services</v>
      </c>
      <c r="C413" s="221">
        <f>'[1]Link Out BY'!C380</f>
        <v>62502600</v>
      </c>
      <c r="D413" s="159" t="str">
        <f>'[1]Link Out BY'!D380</f>
        <v>Misc Maint AG</v>
      </c>
      <c r="E413" s="159" t="str">
        <f>'[1]Link Out BY'!E380</f>
        <v>675.8</v>
      </c>
      <c r="F413" s="202">
        <f>'[1]Link Out BY'!$F380</f>
        <v>480831</v>
      </c>
      <c r="G413" s="123"/>
      <c r="H413" s="257">
        <f t="shared" si="33"/>
        <v>0.22240194339384392</v>
      </c>
      <c r="I413" s="201">
        <f t="shared" si="34"/>
        <v>492751.52176396665</v>
      </c>
      <c r="K413" s="31"/>
    </row>
    <row r="414" spans="1:11" x14ac:dyDescent="0.25">
      <c r="A414" s="159" t="str">
        <f>'[1]Link Out BY'!A381</f>
        <v>P36</v>
      </c>
      <c r="B414" s="159" t="str">
        <f>'[1]Link Out BY'!B381</f>
        <v>Maintenance supplies and services</v>
      </c>
      <c r="C414" s="221">
        <f>'[1]Link Out BY'!C381</f>
        <v>62510000</v>
      </c>
      <c r="D414" s="159" t="str">
        <f>'[1]Link Out BY'!D381</f>
        <v>Amort Def Maint</v>
      </c>
      <c r="E414" s="159" t="str">
        <f>'[1]Link Out BY'!E381</f>
        <v>675.6</v>
      </c>
      <c r="F414" s="202">
        <f>'[1]Link Out BY'!$F381</f>
        <v>142437</v>
      </c>
      <c r="G414" s="123"/>
      <c r="H414" s="257">
        <f t="shared" si="33"/>
        <v>6.5882327909783156E-2</v>
      </c>
      <c r="I414" s="201">
        <f t="shared" si="34"/>
        <v>145968.22689363646</v>
      </c>
      <c r="K414" s="31"/>
    </row>
    <row r="415" spans="1:11" x14ac:dyDescent="0.25">
      <c r="A415" s="159" t="str">
        <f>'[1]Link Out BY'!A382</f>
        <v>P36</v>
      </c>
      <c r="B415" s="159" t="str">
        <f>'[1]Link Out BY'!B382</f>
        <v>Maintenance supplies and services</v>
      </c>
      <c r="C415" s="221">
        <f>'[1]Link Out BY'!C382</f>
        <v>62512000</v>
      </c>
      <c r="D415" s="159" t="str">
        <f>'[1]Link Out BY'!D382</f>
        <v>Amort Def Maint</v>
      </c>
      <c r="E415" s="159" t="str">
        <f>'[1]Link Out BY'!E382</f>
        <v>675.6</v>
      </c>
      <c r="F415" s="202">
        <f>'[1]Link Out BY'!$F382</f>
        <v>79211</v>
      </c>
      <c r="G415" s="123"/>
      <c r="H415" s="257">
        <f t="shared" si="33"/>
        <v>3.6637987854713547E-2</v>
      </c>
      <c r="I415" s="201">
        <f t="shared" si="34"/>
        <v>81174.759511024793</v>
      </c>
      <c r="K415" s="31"/>
    </row>
    <row r="416" spans="1:11" x14ac:dyDescent="0.25">
      <c r="A416" s="159" t="str">
        <f>'[1]Link Out BY'!A383</f>
        <v>P36</v>
      </c>
      <c r="B416" s="159" t="str">
        <f>'[1]Link Out BY'!B383</f>
        <v>Maintenance supplies and services</v>
      </c>
      <c r="C416" s="221">
        <f>'[1]Link Out BY'!C383</f>
        <v>62512300</v>
      </c>
      <c r="D416" s="159" t="str">
        <f>'[1]Link Out BY'!D383</f>
        <v>Amort Def Maint WT</v>
      </c>
      <c r="E416" s="159" t="str">
        <f>'[1]Link Out BY'!E383</f>
        <v>675.4</v>
      </c>
      <c r="F416" s="202">
        <f>'[1]Link Out BY'!$F383</f>
        <v>58074</v>
      </c>
      <c r="G416" s="123"/>
      <c r="H416" s="257">
        <f t="shared" si="33"/>
        <v>2.686135141173113E-2</v>
      </c>
      <c r="I416" s="201">
        <f t="shared" si="34"/>
        <v>59513.741574317377</v>
      </c>
      <c r="K416" s="31"/>
    </row>
    <row r="417" spans="1:11" x14ac:dyDescent="0.25">
      <c r="A417" s="159" t="str">
        <f>'[1]Link Out BY'!A384</f>
        <v>P36</v>
      </c>
      <c r="B417" s="159" t="str">
        <f>'[1]Link Out BY'!B384</f>
        <v>Maintenance supplies and services</v>
      </c>
      <c r="C417" s="221">
        <f>'[1]Link Out BY'!C384</f>
        <v>62512400</v>
      </c>
      <c r="D417" s="159" t="str">
        <f>'[1]Link Out BY'!D384</f>
        <v>Amort Def Maint TD</v>
      </c>
      <c r="E417" s="159" t="str">
        <f>'[1]Link Out BY'!E384</f>
        <v>675.6</v>
      </c>
      <c r="F417" s="202">
        <f>'[1]Link Out BY'!$F384</f>
        <v>159999</v>
      </c>
      <c r="G417" s="123"/>
      <c r="H417" s="257">
        <f t="shared" si="33"/>
        <v>7.4005395952157063E-2</v>
      </c>
      <c r="I417" s="201">
        <f t="shared" si="34"/>
        <v>163965.61521763966</v>
      </c>
      <c r="K417" s="31"/>
    </row>
    <row r="418" spans="1:11" x14ac:dyDescent="0.25">
      <c r="A418" s="159" t="str">
        <f>'[1]Link Out BY'!A385</f>
        <v>P36</v>
      </c>
      <c r="B418" s="159" t="str">
        <f>'[1]Link Out BY'!B385</f>
        <v>Maintenance supplies and services</v>
      </c>
      <c r="C418" s="221">
        <f>'[1]Link Out BY'!C385</f>
        <v>62520700</v>
      </c>
      <c r="D418" s="159" t="str">
        <f>'[1]Link Out BY'!D385</f>
        <v>Misc Main Pvg/Bckfll</v>
      </c>
      <c r="E418" s="159" t="str">
        <f>'[1]Link Out BY'!E385</f>
        <v>675.6</v>
      </c>
      <c r="F418" s="202">
        <f>'[1]Link Out BY'!$F385</f>
        <v>143846</v>
      </c>
      <c r="G418" s="123"/>
      <c r="H418" s="257">
        <f t="shared" si="33"/>
        <v>6.6534042001099913E-2</v>
      </c>
      <c r="I418" s="201">
        <f t="shared" si="34"/>
        <v>147412.15811721695</v>
      </c>
      <c r="K418" s="31"/>
    </row>
    <row r="419" spans="1:11" x14ac:dyDescent="0.25">
      <c r="A419" s="159" t="str">
        <f>'[1]Link Out BY'!A386</f>
        <v>P36</v>
      </c>
      <c r="B419" s="159" t="str">
        <f>'[1]Link Out BY'!B386</f>
        <v>Maintenance supplies and services</v>
      </c>
      <c r="C419" s="221">
        <f>'[1]Link Out BY'!C386</f>
        <v>62520800</v>
      </c>
      <c r="D419" s="159" t="str">
        <f>'[1]Link Out BY'!D386</f>
        <v>Misc Maint Permits</v>
      </c>
      <c r="E419" s="159" t="str">
        <f>'[1]Link Out BY'!E386</f>
        <v>675.6</v>
      </c>
      <c r="F419" s="202">
        <f>'[1]Link Out BY'!$F386</f>
        <v>0</v>
      </c>
      <c r="G419" s="123"/>
      <c r="H419" s="257">
        <f t="shared" si="33"/>
        <v>0</v>
      </c>
      <c r="I419" s="201">
        <f t="shared" si="34"/>
        <v>0</v>
      </c>
      <c r="K419" s="31"/>
    </row>
    <row r="420" spans="1:11" x14ac:dyDescent="0.25">
      <c r="A420" s="159" t="str">
        <f>'[1]Link Out BY'!A387</f>
        <v>P36</v>
      </c>
      <c r="B420" s="159" t="str">
        <f>'[1]Link Out BY'!B387</f>
        <v>Maintenance supplies and services</v>
      </c>
      <c r="C420" s="221">
        <f>'[1]Link Out BY'!C387</f>
        <v>63110000</v>
      </c>
      <c r="D420" s="159" t="str">
        <f>'[1]Link Out BY'!D387</f>
        <v>Contract Svc - Other Maint</v>
      </c>
      <c r="E420" s="159" t="str">
        <f>'[1]Link Out BY'!E387</f>
        <v>631.6</v>
      </c>
      <c r="F420" s="202">
        <f>'[1]Link Out BY'!$F387</f>
        <v>147310</v>
      </c>
      <c r="G420" s="123"/>
      <c r="H420" s="257">
        <f t="shared" si="33"/>
        <v>6.8136268837381844E-2</v>
      </c>
      <c r="I420" s="201">
        <f t="shared" si="34"/>
        <v>150962.03587341483</v>
      </c>
      <c r="K420" s="79"/>
    </row>
    <row r="421" spans="1:11" x14ac:dyDescent="0.25">
      <c r="A421" s="159" t="str">
        <f>'[1]Link Out BY'!A388</f>
        <v>P36</v>
      </c>
      <c r="B421" s="159" t="str">
        <f>'[1]Link Out BY'!B388</f>
        <v>Maintenance supplies and services</v>
      </c>
      <c r="C421" s="221">
        <f>'[1]Link Out BY'!C388</f>
        <v>63110024</v>
      </c>
      <c r="D421" s="159" t="str">
        <f>'[1]Link Out BY'!D388</f>
        <v>Contr Svc-Maint TD</v>
      </c>
      <c r="E421" s="159" t="str">
        <f>'[1]Link Out BY'!E388</f>
        <v>631.6</v>
      </c>
      <c r="F421" s="202">
        <f>'[1]Link Out BY'!$F388</f>
        <v>0</v>
      </c>
      <c r="G421" s="123"/>
      <c r="H421" s="257">
        <f t="shared" si="33"/>
        <v>0</v>
      </c>
      <c r="I421" s="201">
        <f t="shared" si="34"/>
        <v>0</v>
      </c>
      <c r="K421" s="79"/>
    </row>
    <row r="422" spans="1:11" x14ac:dyDescent="0.25">
      <c r="A422" s="159" t="str">
        <f>'[1]Link Out BY'!A389</f>
        <v>P36</v>
      </c>
      <c r="B422" s="159" t="str">
        <f>'[1]Link Out BY'!B389</f>
        <v>Maintenance supplies and services</v>
      </c>
      <c r="C422" s="221">
        <f>'[1]Link Out BY'!C389</f>
        <v>63150021</v>
      </c>
      <c r="D422" s="159" t="str">
        <f>'[1]Link Out BY'!D389</f>
        <v>Contr Svc-Maint SS</v>
      </c>
      <c r="E422" s="159" t="str">
        <f>'[1]Link Out BY'!E389</f>
        <v>636.2</v>
      </c>
      <c r="F422" s="202">
        <f>'[1]Link Out BY'!$F389</f>
        <v>9301</v>
      </c>
      <c r="G422" s="123"/>
      <c r="H422" s="257">
        <f t="shared" si="33"/>
        <v>4.3020530612754631E-3</v>
      </c>
      <c r="I422" s="201">
        <f t="shared" si="34"/>
        <v>9531.5857420313041</v>
      </c>
      <c r="K422" s="79"/>
    </row>
    <row r="423" spans="1:11" x14ac:dyDescent="0.25">
      <c r="A423" s="159" t="str">
        <f>'[1]Link Out BY'!A390</f>
        <v>P36</v>
      </c>
      <c r="B423" s="159" t="str">
        <f>'[1]Link Out BY'!B390</f>
        <v>Maintenance supplies and services</v>
      </c>
      <c r="C423" s="221">
        <f>'[1]Link Out BY'!C390</f>
        <v>63150022</v>
      </c>
      <c r="D423" s="159" t="str">
        <f>'[1]Link Out BY'!D390</f>
        <v>Contr Svc-Maint P</v>
      </c>
      <c r="E423" s="159" t="str">
        <f>'[1]Link Out BY'!E390</f>
        <v>636.3</v>
      </c>
      <c r="F423" s="202">
        <f>'[1]Link Out BY'!$F390</f>
        <v>0</v>
      </c>
      <c r="G423" s="123"/>
      <c r="H423" s="257">
        <f t="shared" si="33"/>
        <v>0</v>
      </c>
      <c r="I423" s="201">
        <f t="shared" si="34"/>
        <v>0</v>
      </c>
      <c r="K423" s="79"/>
    </row>
    <row r="424" spans="1:11" x14ac:dyDescent="0.25">
      <c r="A424" s="159" t="str">
        <f>'[1]Link Out BY'!A391</f>
        <v>P36</v>
      </c>
      <c r="B424" s="159" t="str">
        <f>'[1]Link Out BY'!B391</f>
        <v>Maintenance supplies and services</v>
      </c>
      <c r="C424" s="221">
        <f>'[1]Link Out BY'!C391</f>
        <v>63150023</v>
      </c>
      <c r="D424" s="159" t="str">
        <f>'[1]Link Out BY'!D391</f>
        <v>Contr Svc-Maint WT</v>
      </c>
      <c r="E424" s="159" t="str">
        <f>'[1]Link Out BY'!E391</f>
        <v>636.4</v>
      </c>
      <c r="F424" s="202">
        <f>'[1]Link Out BY'!$F391</f>
        <v>124231</v>
      </c>
      <c r="G424" s="123"/>
      <c r="H424" s="257">
        <f t="shared" si="33"/>
        <v>5.7461386286991947E-2</v>
      </c>
      <c r="I424" s="201">
        <f t="shared" si="34"/>
        <v>127310.87284359649</v>
      </c>
      <c r="K424" s="79"/>
    </row>
    <row r="425" spans="1:11" x14ac:dyDescent="0.25">
      <c r="A425" s="159" t="str">
        <f>'[1]Link Out BY'!A392</f>
        <v>P36</v>
      </c>
      <c r="B425" s="159" t="str">
        <f>'[1]Link Out BY'!B392</f>
        <v>Maintenance supplies and services</v>
      </c>
      <c r="C425" s="221">
        <f>'[1]Link Out BY'!C392</f>
        <v>63150024</v>
      </c>
      <c r="D425" s="159" t="str">
        <f>'[1]Link Out BY'!D392</f>
        <v>Contr Svc-Maint TD</v>
      </c>
      <c r="E425" s="159" t="str">
        <f>'[1]Link Out BY'!E392</f>
        <v>636.6</v>
      </c>
      <c r="F425" s="202">
        <f>'[1]Link Out BY'!$F392</f>
        <v>106313</v>
      </c>
      <c r="G425" s="123"/>
      <c r="H425" s="257">
        <f t="shared" si="33"/>
        <v>4.917365520948052E-2</v>
      </c>
      <c r="I425" s="201">
        <f t="shared" si="34"/>
        <v>108948.65874557295</v>
      </c>
      <c r="K425" s="79"/>
    </row>
    <row r="426" spans="1:11" x14ac:dyDescent="0.25">
      <c r="A426" s="159" t="str">
        <f>'[1]Link Out BY'!A393</f>
        <v>P36</v>
      </c>
      <c r="B426" s="159" t="str">
        <f>'[1]Link Out BY'!B393</f>
        <v>Maintenance supplies and services</v>
      </c>
      <c r="C426" s="221">
        <f>'[1]Link Out BY'!C393</f>
        <v>63150026</v>
      </c>
      <c r="D426" s="159" t="str">
        <f>'[1]Link Out BY'!D393</f>
        <v>Contr Svc-Maint AG</v>
      </c>
      <c r="E426" s="159" t="str">
        <f>'[1]Link Out BY'!E393</f>
        <v>636.8</v>
      </c>
      <c r="F426" s="202">
        <f>'[1]Link Out BY'!$F393</f>
        <v>544</v>
      </c>
      <c r="G426" s="123"/>
      <c r="H426" s="257">
        <f t="shared" si="33"/>
        <v>2.5161991886182692E-4</v>
      </c>
      <c r="I426" s="201">
        <f t="shared" si="34"/>
        <v>557.48657603107506</v>
      </c>
      <c r="K426" s="79"/>
    </row>
    <row r="427" spans="1:11" x14ac:dyDescent="0.25">
      <c r="A427" s="76" t="str">
        <f>'[1]Link Out BY'!A394</f>
        <v>P36 Total</v>
      </c>
      <c r="B427" s="76">
        <f>'[1]Link Out BY'!B394</f>
        <v>0</v>
      </c>
      <c r="C427" s="214">
        <f>'[1]Link Out BY'!C394</f>
        <v>0</v>
      </c>
      <c r="D427" s="76">
        <f>'[1]Link Out BY'!D394</f>
        <v>0</v>
      </c>
      <c r="E427" s="76">
        <f>'[1]Link Out BY'!E394</f>
        <v>0</v>
      </c>
      <c r="F427" s="230">
        <f>'[1]Link Out BY'!$F394</f>
        <v>2161991</v>
      </c>
      <c r="G427" s="123"/>
      <c r="I427" s="79"/>
      <c r="K427" s="79"/>
    </row>
    <row r="428" spans="1:11" x14ac:dyDescent="0.25">
      <c r="A428" s="159" t="str">
        <f>'[1]Link Out BY'!A412</f>
        <v>P39</v>
      </c>
      <c r="B428" s="159" t="str">
        <f>'[1]Link Out BY'!B412</f>
        <v>Depreciation</v>
      </c>
      <c r="C428" s="221">
        <f>'[1]Link Out BY'!C412</f>
        <v>68011000</v>
      </c>
      <c r="D428" s="159" t="str">
        <f>'[1]Link Out BY'!D412</f>
        <v>Depr -UPIS General</v>
      </c>
      <c r="E428" s="159" t="str">
        <f>'[1]Link Out BY'!E412</f>
        <v>403.</v>
      </c>
      <c r="F428" s="202">
        <f>'[1]Link Out BY'!$F412</f>
        <v>12909086</v>
      </c>
      <c r="I428" s="79">
        <f>'[5]Link Out'!$B$36</f>
        <v>13954431</v>
      </c>
      <c r="K428" s="79"/>
    </row>
    <row r="429" spans="1:11" x14ac:dyDescent="0.25">
      <c r="A429" s="159" t="str">
        <f>'[1]Link Out BY'!A413</f>
        <v>P39</v>
      </c>
      <c r="B429" s="159" t="str">
        <f>'[1]Link Out BY'!B413</f>
        <v>Depreciation</v>
      </c>
      <c r="C429" s="221">
        <f>'[1]Link Out BY'!C413</f>
        <v>68011500</v>
      </c>
      <c r="D429" s="159" t="str">
        <f>'[1]Link Out BY'!D413</f>
        <v>Depr -Amort Def Depreciation</v>
      </c>
      <c r="E429" s="159" t="str">
        <f>'[1]Link Out BY'!E413</f>
        <v>403.</v>
      </c>
      <c r="F429" s="202">
        <f>'[1]Link Out BY'!$F413</f>
        <v>-34848</v>
      </c>
      <c r="I429" s="79">
        <v>0</v>
      </c>
      <c r="K429" s="79"/>
    </row>
    <row r="430" spans="1:11" x14ac:dyDescent="0.25">
      <c r="A430" s="159" t="str">
        <f>'[1]Link Out BY'!A414</f>
        <v>P39</v>
      </c>
      <c r="B430" s="159" t="str">
        <f>'[1]Link Out BY'!B414</f>
        <v>Depreciation</v>
      </c>
      <c r="C430" s="221">
        <f>'[1]Link Out BY'!C414</f>
        <v>68012000</v>
      </c>
      <c r="D430" s="159" t="str">
        <f>'[1]Link Out BY'!D414</f>
        <v>Depr -Amort CIAC Tx</v>
      </c>
      <c r="E430" s="159" t="str">
        <f>'[1]Link Out BY'!E414</f>
        <v>403.</v>
      </c>
      <c r="F430" s="202">
        <f>'[1]Link Out BY'!$F414</f>
        <v>-148984</v>
      </c>
      <c r="I430" s="79">
        <f>'[5]Link Out'!$B$38</f>
        <v>-171596</v>
      </c>
      <c r="K430" s="79"/>
    </row>
    <row r="431" spans="1:11" x14ac:dyDescent="0.25">
      <c r="A431" s="159" t="str">
        <f>'[1]Link Out BY'!A415</f>
        <v>P39</v>
      </c>
      <c r="B431" s="159" t="str">
        <f>'[1]Link Out BY'!B415</f>
        <v>Depreciation</v>
      </c>
      <c r="C431" s="221">
        <f>'[1]Link Out BY'!C415</f>
        <v>68012500</v>
      </c>
      <c r="D431" s="159" t="str">
        <f>'[1]Link Out BY'!D415</f>
        <v>Depr-Amort CIAC Nntx</v>
      </c>
      <c r="E431" s="159" t="str">
        <f>'[1]Link Out BY'!E415</f>
        <v>403.</v>
      </c>
      <c r="F431" s="202">
        <f>'[1]Link Out BY'!$F415</f>
        <v>-1069093</v>
      </c>
      <c r="I431" s="79">
        <f>'[5]Link Out'!$B$37</f>
        <v>-1213814</v>
      </c>
      <c r="K431" s="79"/>
    </row>
    <row r="432" spans="1:11" x14ac:dyDescent="0.25">
      <c r="A432" s="76" t="str">
        <f>'[1]Link Out BY'!A416</f>
        <v>P39 Total</v>
      </c>
      <c r="B432" s="76">
        <f>'[1]Link Out BY'!B416</f>
        <v>0</v>
      </c>
      <c r="C432" s="214">
        <f>'[1]Link Out BY'!C416</f>
        <v>0</v>
      </c>
      <c r="D432" s="76">
        <f>'[1]Link Out BY'!D416</f>
        <v>0</v>
      </c>
      <c r="E432" s="76">
        <f>'[1]Link Out BY'!E416</f>
        <v>0</v>
      </c>
      <c r="F432" s="230">
        <f>'[1]Link Out BY'!$F416</f>
        <v>11656161</v>
      </c>
      <c r="I432" s="79"/>
      <c r="K432" s="79"/>
    </row>
    <row r="433" spans="1:11" x14ac:dyDescent="0.25">
      <c r="A433" s="159" t="str">
        <f>'[1]Link Out BY'!A417</f>
        <v>P40</v>
      </c>
      <c r="B433" s="159" t="str">
        <f>'[1]Link Out BY'!B417</f>
        <v>Amortization</v>
      </c>
      <c r="C433" s="221">
        <f>'[1]Link Out BY'!C417</f>
        <v>68254000</v>
      </c>
      <c r="D433" s="159" t="str">
        <f>'[1]Link Out BY'!D417</f>
        <v>Amort-RegAsset AFUDC</v>
      </c>
      <c r="E433" s="159" t="str">
        <f>'[1]Link Out BY'!E417</f>
        <v>407.1</v>
      </c>
      <c r="F433" s="202">
        <f>'[1]Link Out BY'!$F417</f>
        <v>166530</v>
      </c>
      <c r="G433" s="131"/>
      <c r="H433" s="131"/>
      <c r="I433" s="198">
        <f>F433+K433</f>
        <v>170039</v>
      </c>
      <c r="K433" s="79">
        <f>'[27]Link Out'!$I8</f>
        <v>3509</v>
      </c>
    </row>
    <row r="434" spans="1:11" x14ac:dyDescent="0.25">
      <c r="A434" s="159" t="str">
        <f>'[1]Link Out BY'!A418</f>
        <v>P40</v>
      </c>
      <c r="B434" s="159" t="str">
        <f>'[1]Link Out BY'!B418</f>
        <v>Amortization</v>
      </c>
      <c r="C434" s="221">
        <f>'[1]Link Out BY'!C418</f>
        <v>68255000</v>
      </c>
      <c r="D434" s="159" t="str">
        <f>'[1]Link Out BY'!D418</f>
        <v>Amort-UPAA</v>
      </c>
      <c r="E434" s="159" t="str">
        <f>'[1]Link Out BY'!E418</f>
        <v>406.</v>
      </c>
      <c r="F434" s="202">
        <f>'[1]Link Out BY'!$F418</f>
        <v>8556</v>
      </c>
      <c r="G434" s="131"/>
      <c r="H434" s="131"/>
      <c r="I434" s="198">
        <f t="shared" ref="I434:I436" si="35">F434+K434</f>
        <v>0</v>
      </c>
      <c r="K434" s="79">
        <f>'[27]Link Out'!$I9</f>
        <v>-8556</v>
      </c>
    </row>
    <row r="435" spans="1:11" x14ac:dyDescent="0.25">
      <c r="A435" s="159" t="str">
        <f>'[1]Link Out BY'!A419</f>
        <v>P40</v>
      </c>
      <c r="B435" s="159" t="str">
        <f>'[1]Link Out BY'!B419</f>
        <v>Amortization</v>
      </c>
      <c r="C435" s="221">
        <f>'[1]Link Out BY'!C419</f>
        <v>68257000</v>
      </c>
      <c r="D435" s="159" t="str">
        <f>'[1]Link Out BY'!D419</f>
        <v>Amort-Prop Losses</v>
      </c>
      <c r="E435" s="159" t="str">
        <f>'[1]Link Out BY'!E419</f>
        <v>407.2</v>
      </c>
      <c r="F435" s="202">
        <f>'[1]Link Out BY'!$F419</f>
        <v>57084</v>
      </c>
      <c r="G435" s="131"/>
      <c r="H435" s="131"/>
      <c r="I435" s="198">
        <f t="shared" si="35"/>
        <v>57088</v>
      </c>
      <c r="K435" s="79">
        <f>'[27]Link Out'!$I10</f>
        <v>4</v>
      </c>
    </row>
    <row r="436" spans="1:11" x14ac:dyDescent="0.25">
      <c r="A436" s="159" t="str">
        <f>'[1]Link Out BY'!A420</f>
        <v>P40</v>
      </c>
      <c r="B436" s="159" t="str">
        <f>'[1]Link Out BY'!B420</f>
        <v>Amortization</v>
      </c>
      <c r="C436" s="221">
        <f>'[1]Link Out BY'!C420</f>
        <v>68258000</v>
      </c>
      <c r="D436" s="159" t="str">
        <f>'[1]Link Out BY'!D420</f>
        <v>Amort-Reg Asset</v>
      </c>
      <c r="E436" s="159" t="str">
        <f>'[1]Link Out BY'!E420</f>
        <v>407.4</v>
      </c>
      <c r="F436" s="202">
        <f>'[1]Link Out BY'!$F420</f>
        <v>6900</v>
      </c>
      <c r="G436" s="131"/>
      <c r="H436" s="131"/>
      <c r="I436" s="198">
        <f t="shared" si="35"/>
        <v>0</v>
      </c>
      <c r="K436" s="79">
        <f>'[27]Link Out'!$I11</f>
        <v>-6900</v>
      </c>
    </row>
    <row r="437" spans="1:11" x14ac:dyDescent="0.25">
      <c r="A437" s="76" t="str">
        <f>'[1]Link Out BY'!A421</f>
        <v>P40 Total</v>
      </c>
      <c r="B437" s="76">
        <f>'[1]Link Out BY'!B421</f>
        <v>0</v>
      </c>
      <c r="C437" s="214">
        <f>'[1]Link Out BY'!C421</f>
        <v>0</v>
      </c>
      <c r="D437" s="76">
        <f>'[1]Link Out BY'!D421</f>
        <v>0</v>
      </c>
      <c r="E437" s="76">
        <f>'[1]Link Out BY'!E421</f>
        <v>0</v>
      </c>
      <c r="F437" s="230">
        <f>'[1]Link Out BY'!$F421</f>
        <v>239070</v>
      </c>
      <c r="I437" s="79"/>
      <c r="K437" s="79"/>
    </row>
    <row r="438" spans="1:11" x14ac:dyDescent="0.25">
      <c r="A438" s="240" t="str">
        <f>'[1]Link Out BY'!A422</f>
        <v>P41</v>
      </c>
      <c r="B438" s="240" t="str">
        <f>'[1]Link Out BY'!B422</f>
        <v>Removal costs, net</v>
      </c>
      <c r="C438" s="239">
        <f>'[1]Link Out BY'!C422</f>
        <v>68311000</v>
      </c>
      <c r="D438" s="240" t="str">
        <f>'[1]Link Out BY'!D422</f>
        <v>Rem Costs-ARO/NNS</v>
      </c>
      <c r="E438" s="240" t="str">
        <f>'[1]Link Out BY'!E422</f>
        <v>403.</v>
      </c>
      <c r="F438" s="241">
        <f>'[1]Link Out BY'!$F422</f>
        <v>2207298</v>
      </c>
      <c r="I438" s="79">
        <f>'[5]Link Out'!$B$40</f>
        <v>2846605.2753749448</v>
      </c>
      <c r="K438" s="79"/>
    </row>
    <row r="439" spans="1:11" x14ac:dyDescent="0.25">
      <c r="A439" s="240" t="str">
        <f>'[1]Link Out BY'!A423</f>
        <v>P41</v>
      </c>
      <c r="B439" s="240" t="str">
        <f>'[1]Link Out BY'!B423</f>
        <v>Removal costs, net</v>
      </c>
      <c r="C439" s="239">
        <f>'[1]Link Out BY'!C423</f>
        <v>68312000</v>
      </c>
      <c r="D439" s="240" t="str">
        <f>'[1]Link Out BY'!D423</f>
        <v>Rmv Csts-NNS CIAC Tx</v>
      </c>
      <c r="E439" s="240" t="str">
        <f>'[1]Link Out BY'!E423</f>
        <v>403.</v>
      </c>
      <c r="F439" s="241">
        <f>'[1]Link Out BY'!$F423</f>
        <v>-121677</v>
      </c>
      <c r="I439" s="79">
        <f>'[5]Link Out'!$B$41</f>
        <v>-295591.88460176066</v>
      </c>
      <c r="K439" s="79"/>
    </row>
    <row r="440" spans="1:11" x14ac:dyDescent="0.25">
      <c r="A440" s="240" t="str">
        <f>'[1]Link Out BY'!A424</f>
        <v>P41</v>
      </c>
      <c r="B440" s="240" t="str">
        <f>'[1]Link Out BY'!B424</f>
        <v>Removal costs, net</v>
      </c>
      <c r="C440" s="239">
        <f>'[1]Link Out BY'!C424</f>
        <v>68312500</v>
      </c>
      <c r="D440" s="240" t="str">
        <f>'[1]Link Out BY'!D424</f>
        <v>Rmv Csts-NNS CIAC NT</v>
      </c>
      <c r="E440" s="240" t="str">
        <f>'[1]Link Out BY'!E424</f>
        <v>403.</v>
      </c>
      <c r="F440" s="241">
        <f>'[1]Link Out BY'!$F424</f>
        <v>-241000</v>
      </c>
      <c r="I440" s="79">
        <f>'[5]Link Out'!$B$42</f>
        <v>-126984.2853845514</v>
      </c>
      <c r="K440" s="79"/>
    </row>
    <row r="441" spans="1:11" ht="15.75" thickBot="1" x14ac:dyDescent="0.3">
      <c r="A441" s="76" t="str">
        <f>'[1]Link Out BY'!A425</f>
        <v>P41 Total</v>
      </c>
      <c r="B441" s="76">
        <f>'[1]Link Out BY'!B425</f>
        <v>0</v>
      </c>
      <c r="C441" s="214">
        <f>'[1]Link Out BY'!C425</f>
        <v>0</v>
      </c>
      <c r="D441" s="76">
        <f>'[1]Link Out BY'!D425</f>
        <v>0</v>
      </c>
      <c r="E441" s="76">
        <f>'[1]Link Out BY'!E425</f>
        <v>0</v>
      </c>
      <c r="F441" s="230">
        <f>'[1]Link Out BY'!$F425</f>
        <v>1844621</v>
      </c>
      <c r="I441" s="79"/>
      <c r="K441" s="79"/>
    </row>
    <row r="442" spans="1:11" x14ac:dyDescent="0.25">
      <c r="A442" s="159" t="str">
        <f>'[1]Link Out BY'!A426</f>
        <v>P42</v>
      </c>
      <c r="B442" s="159" t="str">
        <f>'[1]Link Out BY'!B426</f>
        <v>Current federal income taxes - operating</v>
      </c>
      <c r="C442" s="221">
        <f>'[1]Link Out BY'!C426</f>
        <v>69011000</v>
      </c>
      <c r="D442" s="159" t="str">
        <f>'[1]Link Out BY'!D426</f>
        <v>FIT-Current</v>
      </c>
      <c r="E442" s="159" t="str">
        <f>'[1]Link Out BY'!E426</f>
        <v>409.10</v>
      </c>
      <c r="F442" s="202">
        <f>'[1]Link Out BY'!$F426</f>
        <v>6205380</v>
      </c>
      <c r="G442" s="261"/>
      <c r="H442" s="262"/>
      <c r="I442" s="263">
        <f>'[28]Link Out'!$G$11</f>
        <v>5125374.7792025572</v>
      </c>
      <c r="K442" s="201">
        <f>I442-F442</f>
        <v>-1080005.2207974428</v>
      </c>
    </row>
    <row r="443" spans="1:11" x14ac:dyDescent="0.25">
      <c r="A443" s="159" t="str">
        <f>'[1]Link Out BY'!A427</f>
        <v>P42</v>
      </c>
      <c r="B443" s="159" t="str">
        <f>'[1]Link Out BY'!B427</f>
        <v>Current federal income taxes - operating</v>
      </c>
      <c r="C443" s="221">
        <f>'[1]Link Out BY'!C427</f>
        <v>69012000</v>
      </c>
      <c r="D443" s="159" t="str">
        <f>'[1]Link Out BY'!D427</f>
        <v>FIT-Prior Year Adj</v>
      </c>
      <c r="E443" s="159" t="str">
        <f>'[1]Link Out BY'!E427</f>
        <v>409.10</v>
      </c>
      <c r="F443" s="202">
        <f>'[1]Link Out BY'!$F427</f>
        <v>-659862</v>
      </c>
      <c r="G443" s="264"/>
      <c r="H443" s="112"/>
      <c r="I443" s="265"/>
      <c r="K443" s="201">
        <f t="shared" ref="K443:K461" si="36">I443-F443</f>
        <v>659862</v>
      </c>
    </row>
    <row r="444" spans="1:11" x14ac:dyDescent="0.25">
      <c r="A444" s="159" t="str">
        <f>'[1]Link Out BY'!A429</f>
        <v>P43</v>
      </c>
      <c r="B444" s="159" t="str">
        <f>'[1]Link Out BY'!B429</f>
        <v>Current state income taxes - operating</v>
      </c>
      <c r="C444" s="221">
        <f>'[1]Link Out BY'!C429</f>
        <v>69021000</v>
      </c>
      <c r="D444" s="159" t="str">
        <f>'[1]Link Out BY'!D429</f>
        <v>SIT-Current</v>
      </c>
      <c r="E444" s="159" t="str">
        <f>'[1]Link Out BY'!E429</f>
        <v>409.11</v>
      </c>
      <c r="F444" s="202">
        <f>'[1]Link Out BY'!$F429</f>
        <v>1123753</v>
      </c>
      <c r="G444" s="264"/>
      <c r="H444" s="112"/>
      <c r="I444" s="265">
        <f>'[28]Link Out'!$G$8</f>
        <v>1154759.1591979724</v>
      </c>
      <c r="K444" s="201">
        <f t="shared" si="36"/>
        <v>31006.159197972389</v>
      </c>
    </row>
    <row r="445" spans="1:11" ht="15.75" thickBot="1" x14ac:dyDescent="0.3">
      <c r="A445" s="159" t="str">
        <f>'[1]Link Out BY'!A430</f>
        <v>P43</v>
      </c>
      <c r="B445" s="159" t="str">
        <f>'[1]Link Out BY'!B430</f>
        <v>Current state income taxes - operating</v>
      </c>
      <c r="C445" s="221">
        <f>'[1]Link Out BY'!C430</f>
        <v>69022000</v>
      </c>
      <c r="D445" s="159" t="str">
        <f>'[1]Link Out BY'!D430</f>
        <v>SIT-Prior Year Adj</v>
      </c>
      <c r="E445" s="159" t="str">
        <f>'[1]Link Out BY'!E430</f>
        <v>409.11</v>
      </c>
      <c r="F445" s="202">
        <f>'[1]Link Out BY'!$F430</f>
        <v>-72535</v>
      </c>
      <c r="G445" s="266"/>
      <c r="H445" s="267"/>
      <c r="I445" s="268"/>
      <c r="K445" s="201">
        <f t="shared" si="36"/>
        <v>72535</v>
      </c>
    </row>
    <row r="446" spans="1:11" ht="15.75" thickBot="1" x14ac:dyDescent="0.3">
      <c r="A446" s="76" t="str">
        <f>'[1]Link Out BY'!A428</f>
        <v>P42 Total</v>
      </c>
      <c r="B446" s="76" t="str">
        <f>'[1]Link Out BY'!A431</f>
        <v>P43 Total</v>
      </c>
      <c r="C446" s="214">
        <f>'[1]Link Out BY'!C431</f>
        <v>0</v>
      </c>
      <c r="D446" s="76">
        <f>'[1]Link Out BY'!D431</f>
        <v>0</v>
      </c>
      <c r="E446" s="76">
        <f>'[1]Link Out BY'!E431</f>
        <v>0</v>
      </c>
      <c r="F446" s="230">
        <f>'[1]Link Out BY'!$F428+'[1]Link Out BY'!$F431</f>
        <v>6596736</v>
      </c>
      <c r="G446" s="117"/>
      <c r="H446" s="117"/>
      <c r="I446" s="201"/>
      <c r="K446" s="201"/>
    </row>
    <row r="447" spans="1:11" x14ac:dyDescent="0.25">
      <c r="A447" s="159" t="str">
        <f>'[1]Link Out BY'!A432</f>
        <v>P44</v>
      </c>
      <c r="B447" s="159" t="str">
        <f>'[1]Link Out BY'!B432</f>
        <v>Deferred federal income tax expense</v>
      </c>
      <c r="C447" s="221">
        <f>'[1]Link Out BY'!C432</f>
        <v>69061000</v>
      </c>
      <c r="D447" s="159" t="str">
        <f>'[1]Link Out BY'!D432</f>
        <v>Def FIT-Current Year</v>
      </c>
      <c r="E447" s="159" t="str">
        <f>'[1]Link Out BY'!E432</f>
        <v>410.10</v>
      </c>
      <c r="F447" s="202">
        <f>'[1]Link Out BY'!$F432</f>
        <v>-82249</v>
      </c>
      <c r="G447" s="261"/>
      <c r="H447" s="262"/>
      <c r="I447" s="263"/>
      <c r="K447" s="201">
        <f t="shared" si="36"/>
        <v>82249</v>
      </c>
    </row>
    <row r="448" spans="1:11" x14ac:dyDescent="0.25">
      <c r="A448" s="159" t="str">
        <f>'[1]Link Out BY'!A433</f>
        <v>P44</v>
      </c>
      <c r="B448" s="159" t="str">
        <f>'[1]Link Out BY'!B433</f>
        <v>Deferred federal income tax expense</v>
      </c>
      <c r="C448" s="221">
        <f>'[1]Link Out BY'!C433</f>
        <v>69062000</v>
      </c>
      <c r="D448" s="159" t="str">
        <f>'[1]Link Out BY'!D433</f>
        <v>Def FIT-Pr Yr Adj</v>
      </c>
      <c r="E448" s="159" t="str">
        <f>'[1]Link Out BY'!E433</f>
        <v>410.10</v>
      </c>
      <c r="F448" s="202">
        <f>'[1]Link Out BY'!$F433</f>
        <v>695310</v>
      </c>
      <c r="G448" s="264"/>
      <c r="H448" s="112"/>
      <c r="I448" s="265"/>
      <c r="K448" s="201">
        <f t="shared" si="36"/>
        <v>-695310</v>
      </c>
    </row>
    <row r="449" spans="1:11" x14ac:dyDescent="0.25">
      <c r="A449" s="159" t="str">
        <f>'[1]Link Out BY'!A434</f>
        <v>P44</v>
      </c>
      <c r="B449" s="159" t="str">
        <f>'[1]Link Out BY'!B434</f>
        <v>Deferred federal income tax expense</v>
      </c>
      <c r="C449" s="221">
        <f>'[1]Link Out BY'!C434</f>
        <v>69063000</v>
      </c>
      <c r="D449" s="159" t="str">
        <f>'[1]Link Out BY'!D434</f>
        <v>Def FIT-RegAsst/Liab</v>
      </c>
      <c r="E449" s="159" t="str">
        <f>'[1]Link Out BY'!E434</f>
        <v>410.10</v>
      </c>
      <c r="F449" s="202">
        <f>'[1]Link Out BY'!$F434</f>
        <v>141318</v>
      </c>
      <c r="G449" s="264"/>
      <c r="H449" s="112"/>
      <c r="I449" s="265">
        <f>'[28]Link Out'!$G$17</f>
        <v>-167105.66502688162</v>
      </c>
      <c r="K449" s="201">
        <f t="shared" si="36"/>
        <v>-308423.66502688162</v>
      </c>
    </row>
    <row r="450" spans="1:11" x14ac:dyDescent="0.25">
      <c r="A450" s="159" t="str">
        <f>'[1]Link Out BY'!A435</f>
        <v>P44</v>
      </c>
      <c r="B450" s="159" t="str">
        <f>'[1]Link Out BY'!B435</f>
        <v>Deferred federal income tax expense</v>
      </c>
      <c r="C450" s="221">
        <f>'[1]Link Out BY'!C435</f>
        <v>69063200</v>
      </c>
      <c r="D450" s="159" t="str">
        <f>'[1]Link Out BY'!D435</f>
        <v>Def FIT-Reg Liability</v>
      </c>
      <c r="E450" s="159" t="str">
        <f>'[1]Link Out BY'!E435</f>
        <v>410.10</v>
      </c>
      <c r="F450" s="202">
        <f>'[1]Link Out BY'!$F435</f>
        <v>-8838</v>
      </c>
      <c r="G450" s="264"/>
      <c r="H450" s="112"/>
      <c r="I450" s="265"/>
      <c r="K450" s="201">
        <f t="shared" si="36"/>
        <v>8838</v>
      </c>
    </row>
    <row r="451" spans="1:11" x14ac:dyDescent="0.25">
      <c r="A451" s="159" t="str">
        <f>'[1]Link Out BY'!A436</f>
        <v>P44</v>
      </c>
      <c r="B451" s="159" t="str">
        <f>'[1]Link Out BY'!B436</f>
        <v>Deferred federal income tax expense</v>
      </c>
      <c r="C451" s="221">
        <f>'[1]Link Out BY'!C436</f>
        <v>69065000</v>
      </c>
      <c r="D451" s="159" t="str">
        <f>'[1]Link Out BY'!D436</f>
        <v>Def FIT-Other</v>
      </c>
      <c r="E451" s="159" t="str">
        <f>'[1]Link Out BY'!E436</f>
        <v>410.10</v>
      </c>
      <c r="F451" s="202">
        <f>'[1]Link Out BY'!$F436</f>
        <v>2773040</v>
      </c>
      <c r="G451" s="264"/>
      <c r="H451" s="112"/>
      <c r="I451" s="265">
        <f>'[28]Link Out'!$G$18</f>
        <v>1577608.0064900483</v>
      </c>
      <c r="K451" s="201">
        <f t="shared" si="36"/>
        <v>-1195431.9935099517</v>
      </c>
    </row>
    <row r="452" spans="1:11" x14ac:dyDescent="0.25">
      <c r="A452" s="159" t="str">
        <f>'[1]Link Out BY'!A438</f>
        <v>P45</v>
      </c>
      <c r="B452" s="159" t="str">
        <f>'[1]Link Out BY'!B438</f>
        <v>Deferred state income tax expense</v>
      </c>
      <c r="C452" s="221">
        <f>'[1]Link Out BY'!C438</f>
        <v>69071000</v>
      </c>
      <c r="D452" s="159" t="str">
        <f>'[1]Link Out BY'!D438</f>
        <v>Def SIT-Current Year</v>
      </c>
      <c r="E452" s="159" t="str">
        <f>'[1]Link Out BY'!E438</f>
        <v>410.11</v>
      </c>
      <c r="F452" s="202">
        <f>'[1]Link Out BY'!$F438</f>
        <v>-15001</v>
      </c>
      <c r="G452" s="264"/>
      <c r="H452" s="112"/>
      <c r="I452" s="265"/>
      <c r="K452" s="201">
        <f t="shared" si="36"/>
        <v>15001</v>
      </c>
    </row>
    <row r="453" spans="1:11" x14ac:dyDescent="0.25">
      <c r="A453" s="159" t="str">
        <f>'[1]Link Out BY'!A439</f>
        <v>P45</v>
      </c>
      <c r="B453" s="159" t="str">
        <f>'[1]Link Out BY'!B439</f>
        <v>Deferred state income tax expense</v>
      </c>
      <c r="C453" s="221">
        <f>'[1]Link Out BY'!C439</f>
        <v>69072000</v>
      </c>
      <c r="D453" s="159" t="str">
        <f>'[1]Link Out BY'!D439</f>
        <v>Def SIT-Pr Yr Adj</v>
      </c>
      <c r="E453" s="159" t="str">
        <f>'[1]Link Out BY'!E439</f>
        <v>410.11</v>
      </c>
      <c r="F453" s="202">
        <f>'[1]Link Out BY'!$F439</f>
        <v>1841</v>
      </c>
      <c r="G453" s="264"/>
      <c r="H453" s="112"/>
      <c r="I453" s="265"/>
      <c r="K453" s="201">
        <f t="shared" si="36"/>
        <v>-1841</v>
      </c>
    </row>
    <row r="454" spans="1:11" x14ac:dyDescent="0.25">
      <c r="A454" s="159" t="str">
        <f>'[1]Link Out BY'!A440</f>
        <v>P45</v>
      </c>
      <c r="B454" s="159" t="str">
        <f>'[1]Link Out BY'!B440</f>
        <v>Deferred state income tax expense</v>
      </c>
      <c r="C454" s="221">
        <f>'[1]Link Out BY'!C440</f>
        <v>69073000</v>
      </c>
      <c r="D454" s="159" t="str">
        <f>'[1]Link Out BY'!D440</f>
        <v>Def SIT-RegAsst/Liab</v>
      </c>
      <c r="E454" s="159" t="str">
        <f>'[1]Link Out BY'!E440</f>
        <v>410.11</v>
      </c>
      <c r="F454" s="202">
        <f>'[1]Link Out BY'!$F440</f>
        <v>7740</v>
      </c>
      <c r="G454" s="264"/>
      <c r="H454" s="112"/>
      <c r="I454" s="265">
        <f>'[28]Link Out'!$G$21</f>
        <v>-66551</v>
      </c>
      <c r="K454" s="201">
        <f t="shared" si="36"/>
        <v>-74291</v>
      </c>
    </row>
    <row r="455" spans="1:11" x14ac:dyDescent="0.25">
      <c r="A455" s="159" t="str">
        <f>'[1]Link Out BY'!A441</f>
        <v>P45</v>
      </c>
      <c r="B455" s="159" t="str">
        <f>'[1]Link Out BY'!B441</f>
        <v>Deferred state income tax expense</v>
      </c>
      <c r="C455" s="221">
        <f>'[1]Link Out BY'!C441</f>
        <v>69073200</v>
      </c>
      <c r="D455" s="159" t="str">
        <f>'[1]Link Out BY'!D441</f>
        <v>Def SIT-Reg Liability</v>
      </c>
      <c r="E455" s="159" t="str">
        <f>'[1]Link Out BY'!E441</f>
        <v>410.11</v>
      </c>
      <c r="F455" s="202">
        <f>'[1]Link Out BY'!$F441</f>
        <v>-19644</v>
      </c>
      <c r="G455" s="264"/>
      <c r="H455" s="112"/>
      <c r="I455" s="265"/>
      <c r="K455" s="201">
        <f t="shared" si="36"/>
        <v>19644</v>
      </c>
    </row>
    <row r="456" spans="1:11" ht="15.75" thickBot="1" x14ac:dyDescent="0.3">
      <c r="A456" s="159" t="str">
        <f>'[1]Link Out BY'!A442</f>
        <v>P45</v>
      </c>
      <c r="B456" s="159" t="str">
        <f>'[1]Link Out BY'!B442</f>
        <v>Deferred state income tax expense</v>
      </c>
      <c r="C456" s="221">
        <f>'[1]Link Out BY'!C442</f>
        <v>69073500</v>
      </c>
      <c r="D456" s="159" t="str">
        <f>'[1]Link Out BY'!D442</f>
        <v>Def SIT-Other</v>
      </c>
      <c r="E456" s="159" t="str">
        <f>'[1]Link Out BY'!E442</f>
        <v>410.11</v>
      </c>
      <c r="F456" s="202">
        <f>'[1]Link Out BY'!$F442</f>
        <v>497718</v>
      </c>
      <c r="G456" s="266"/>
      <c r="H456" s="267"/>
      <c r="I456" s="268">
        <f>'[28]Link Out'!$G$22</f>
        <v>71917.248527122778</v>
      </c>
      <c r="K456" s="201">
        <f t="shared" si="36"/>
        <v>-425800.75147287722</v>
      </c>
    </row>
    <row r="457" spans="1:11" x14ac:dyDescent="0.25">
      <c r="A457" s="76" t="str">
        <f>'[1]Link Out BY'!A437</f>
        <v>P44 Total</v>
      </c>
      <c r="B457" s="76" t="str">
        <f>'[1]Link Out BY'!A443</f>
        <v>P45 Total</v>
      </c>
      <c r="C457" s="214">
        <f>'[1]Link Out BY'!C443</f>
        <v>0</v>
      </c>
      <c r="D457" s="76">
        <f>'[1]Link Out BY'!D443</f>
        <v>0</v>
      </c>
      <c r="E457" s="76">
        <f>'[1]Link Out BY'!E443</f>
        <v>0</v>
      </c>
      <c r="F457" s="230">
        <f>'[1]Link Out BY'!$F437+'[1]Link Out BY'!$F443</f>
        <v>3991235</v>
      </c>
      <c r="I457" s="79"/>
      <c r="K457" s="79"/>
    </row>
    <row r="458" spans="1:11" x14ac:dyDescent="0.25">
      <c r="A458" s="159" t="str">
        <f>'[1]Link Out BY'!A444</f>
        <v>P46</v>
      </c>
      <c r="B458" s="159" t="str">
        <f>'[1]Link Out BY'!B444</f>
        <v>Amortization of investment tax credits</v>
      </c>
      <c r="C458" s="221">
        <f>'[1]Link Out BY'!C444</f>
        <v>69520000</v>
      </c>
      <c r="D458" s="159" t="str">
        <f>'[1]Link Out BY'!D444</f>
        <v>ITC Restored FIT</v>
      </c>
      <c r="E458" s="159" t="str">
        <f>'[1]Link Out BY'!E444</f>
        <v>412.11</v>
      </c>
      <c r="F458" s="202">
        <f>'[1]Link Out BY'!$F444</f>
        <v>-42396</v>
      </c>
      <c r="G458" s="132" t="s">
        <v>203</v>
      </c>
      <c r="H458" s="197">
        <f>'[28]Link Out'!$G$14</f>
        <v>-76468</v>
      </c>
      <c r="I458" s="197">
        <v>0</v>
      </c>
      <c r="K458" s="201">
        <f t="shared" si="36"/>
        <v>42396</v>
      </c>
    </row>
    <row r="459" spans="1:11" x14ac:dyDescent="0.25">
      <c r="A459" s="159" t="str">
        <f>'[1]Link Out BY'!A445</f>
        <v>P46</v>
      </c>
      <c r="B459" s="159" t="str">
        <f>'[1]Link Out BY'!B445</f>
        <v>Amortization of investment tax credits</v>
      </c>
      <c r="C459" s="221">
        <f>'[1]Link Out BY'!C445</f>
        <v>69522000</v>
      </c>
      <c r="D459" s="159" t="str">
        <f>'[1]Link Out BY'!D445</f>
        <v>ITC Restored-3%</v>
      </c>
      <c r="E459" s="159" t="str">
        <f>'[1]Link Out BY'!E445</f>
        <v>412.11</v>
      </c>
      <c r="F459" s="202">
        <f>'[1]Link Out BY'!$F445</f>
        <v>-3828</v>
      </c>
      <c r="G459" s="133">
        <f>F459/SUM($F$459:$F$461)</f>
        <v>9.0291536937446931E-2</v>
      </c>
      <c r="H459" s="133"/>
      <c r="I459" s="197">
        <f>$H$458*G459</f>
        <v>-6904.413246532692</v>
      </c>
      <c r="K459" s="201">
        <f t="shared" si="36"/>
        <v>-3076.413246532692</v>
      </c>
    </row>
    <row r="460" spans="1:11" x14ac:dyDescent="0.25">
      <c r="A460" s="159" t="str">
        <f>'[1]Link Out BY'!A446</f>
        <v>P46</v>
      </c>
      <c r="B460" s="159" t="str">
        <f>'[1]Link Out BY'!B446</f>
        <v>Amortization of investment tax credits</v>
      </c>
      <c r="C460" s="221">
        <f>'[1]Link Out BY'!C446</f>
        <v>69523000</v>
      </c>
      <c r="D460" s="159" t="str">
        <f>'[1]Link Out BY'!D446</f>
        <v>ITC Restored-4%</v>
      </c>
      <c r="E460" s="159" t="str">
        <f>'[1]Link Out BY'!E446</f>
        <v>412.11</v>
      </c>
      <c r="F460" s="202">
        <f>'[1]Link Out BY'!$F446</f>
        <v>-3150</v>
      </c>
      <c r="G460" s="133">
        <f>F460/SUM($F$459:$F$461)</f>
        <v>7.4299462213416365E-2</v>
      </c>
      <c r="H460" s="133"/>
      <c r="I460" s="197">
        <f>$H$458*G460</f>
        <v>-5681.5312765355229</v>
      </c>
      <c r="K460" s="201">
        <f t="shared" si="36"/>
        <v>-2531.5312765355229</v>
      </c>
    </row>
    <row r="461" spans="1:11" x14ac:dyDescent="0.25">
      <c r="A461" s="159" t="str">
        <f>'[1]Link Out BY'!A447</f>
        <v>P46</v>
      </c>
      <c r="B461" s="159" t="str">
        <f>'[1]Link Out BY'!B447</f>
        <v>Amortization of investment tax credits</v>
      </c>
      <c r="C461" s="221">
        <f>'[1]Link Out BY'!C447</f>
        <v>69524000</v>
      </c>
      <c r="D461" s="159" t="str">
        <f>'[1]Link Out BY'!D447</f>
        <v>ITC Restored-10%</v>
      </c>
      <c r="E461" s="159" t="str">
        <f>'[1]Link Out BY'!E447</f>
        <v>412.11</v>
      </c>
      <c r="F461" s="202">
        <f>'[1]Link Out BY'!$F447</f>
        <v>-35418</v>
      </c>
      <c r="G461" s="133">
        <f>F461/SUM($F$459:$F$461)</f>
        <v>0.83540900084913672</v>
      </c>
      <c r="H461" s="133"/>
      <c r="I461" s="197">
        <f>$H$458*G461</f>
        <v>-63882.05547693179</v>
      </c>
      <c r="K461" s="201">
        <f t="shared" si="36"/>
        <v>-28464.05547693179</v>
      </c>
    </row>
    <row r="462" spans="1:11" x14ac:dyDescent="0.25">
      <c r="A462" s="76" t="str">
        <f>'[1]Link Out BY'!A448</f>
        <v>P46 Total</v>
      </c>
      <c r="B462" s="76">
        <f>'[1]Link Out BY'!B448</f>
        <v>0</v>
      </c>
      <c r="C462" s="214">
        <f>'[1]Link Out BY'!C448</f>
        <v>0</v>
      </c>
      <c r="D462" s="76">
        <f>'[1]Link Out BY'!D448</f>
        <v>0</v>
      </c>
      <c r="E462" s="76">
        <f>'[1]Link Out BY'!E448</f>
        <v>0</v>
      </c>
      <c r="F462" s="230">
        <f>'[1]Link Out BY'!$F448</f>
        <v>-84792</v>
      </c>
      <c r="I462" s="79"/>
      <c r="K462" s="79"/>
    </row>
    <row r="463" spans="1:11" x14ac:dyDescent="0.25">
      <c r="A463" s="159" t="str">
        <f>'[1]Link Out BY'!A449</f>
        <v>P47</v>
      </c>
      <c r="B463" s="159" t="str">
        <f>'[1]Link Out BY'!B449</f>
        <v>General taxes</v>
      </c>
      <c r="C463" s="221">
        <f>'[1]Link Out BY'!C449</f>
        <v>68520000</v>
      </c>
      <c r="D463" s="159" t="str">
        <f>'[1]Link Out BY'!D449</f>
        <v>Property Taxes</v>
      </c>
      <c r="E463" s="159" t="str">
        <f>'[1]Link Out BY'!E449</f>
        <v>408.11</v>
      </c>
      <c r="F463" s="202">
        <f>'[1]Link Out BY'!$F449</f>
        <v>5267665</v>
      </c>
      <c r="I463" s="201">
        <f>'[29]Link Out'!$G$8</f>
        <v>5447138.3233921798</v>
      </c>
      <c r="K463" s="79"/>
    </row>
    <row r="464" spans="1:11" x14ac:dyDescent="0.25">
      <c r="A464" s="159" t="str">
        <f>'[1]Link Out BY'!A450</f>
        <v>P47</v>
      </c>
      <c r="B464" s="159" t="str">
        <f>'[1]Link Out BY'!B450</f>
        <v>General taxes</v>
      </c>
      <c r="C464" s="221">
        <f>'[1]Link Out BY'!C450</f>
        <v>68520100</v>
      </c>
      <c r="D464" s="159" t="str">
        <f>'[1]Link Out BY'!D450</f>
        <v>Tax Discounts</v>
      </c>
      <c r="E464" s="159" t="str">
        <f>'[1]Link Out BY'!E450</f>
        <v>408.11</v>
      </c>
      <c r="F464" s="202">
        <f>'[1]Link Out BY'!$F450</f>
        <v>-300</v>
      </c>
      <c r="I464" s="201">
        <v>0</v>
      </c>
      <c r="K464" s="79"/>
    </row>
    <row r="465" spans="1:11" x14ac:dyDescent="0.25">
      <c r="A465" s="159" t="str">
        <f>'[1]Link Out BY'!A451</f>
        <v>P47</v>
      </c>
      <c r="B465" s="159" t="str">
        <f>'[1]Link Out BY'!B451</f>
        <v>General taxes</v>
      </c>
      <c r="C465" s="221">
        <f>'[1]Link Out BY'!C451</f>
        <v>68532000</v>
      </c>
      <c r="D465" s="159" t="str">
        <f>'[1]Link Out BY'!D451</f>
        <v>FUTA</v>
      </c>
      <c r="E465" s="159" t="str">
        <f>'[1]Link Out BY'!E451</f>
        <v>408.12</v>
      </c>
      <c r="F465" s="202">
        <f>'[1]Link Out BY'!$F451</f>
        <v>6127</v>
      </c>
      <c r="I465" s="201">
        <f>'[10]Link Out'!$E$44</f>
        <v>5723.7563538723552</v>
      </c>
      <c r="K465" s="79"/>
    </row>
    <row r="466" spans="1:11" x14ac:dyDescent="0.25">
      <c r="A466" s="159" t="str">
        <f>'[1]Link Out BY'!A452</f>
        <v>P47</v>
      </c>
      <c r="B466" s="159" t="str">
        <f>'[1]Link Out BY'!B452</f>
        <v>General taxes</v>
      </c>
      <c r="C466" s="221">
        <f>'[1]Link Out BY'!C452</f>
        <v>68532100</v>
      </c>
      <c r="D466" s="159" t="str">
        <f>'[1]Link Out BY'!D452</f>
        <v>FUTA Cap Credits</v>
      </c>
      <c r="E466" s="159" t="str">
        <f>'[1]Link Out BY'!E452</f>
        <v>408.12</v>
      </c>
      <c r="F466" s="202">
        <f>'[1]Link Out BY'!$F452</f>
        <v>-1298</v>
      </c>
      <c r="I466" s="201">
        <f>'[10]Link Out'!$I$44</f>
        <v>-1087.1243142811381</v>
      </c>
      <c r="K466" s="79"/>
    </row>
    <row r="467" spans="1:11" x14ac:dyDescent="0.25">
      <c r="A467" s="159" t="str">
        <f>'[1]Link Out BY'!A453</f>
        <v>P47</v>
      </c>
      <c r="B467" s="159" t="str">
        <f>'[1]Link Out BY'!B453</f>
        <v>General taxes</v>
      </c>
      <c r="C467" s="221">
        <f>'[1]Link Out BY'!C453</f>
        <v>68533000</v>
      </c>
      <c r="D467" s="159" t="str">
        <f>'[1]Link Out BY'!D453</f>
        <v>FICA</v>
      </c>
      <c r="E467" s="159" t="str">
        <f>'[1]Link Out BY'!E453</f>
        <v>408.12</v>
      </c>
      <c r="F467" s="202">
        <f>'[1]Link Out BY'!$F453</f>
        <v>625466</v>
      </c>
      <c r="I467" s="201">
        <f>'[10]Link Out'!$E$42</f>
        <v>686417.38727299101</v>
      </c>
      <c r="K467" s="79"/>
    </row>
    <row r="468" spans="1:11" x14ac:dyDescent="0.25">
      <c r="A468" s="159" t="str">
        <f>'[1]Link Out BY'!A454</f>
        <v>P47</v>
      </c>
      <c r="B468" s="159" t="str">
        <f>'[1]Link Out BY'!B454</f>
        <v>General taxes</v>
      </c>
      <c r="C468" s="221">
        <f>'[1]Link Out BY'!C454</f>
        <v>68533100</v>
      </c>
      <c r="D468" s="159" t="str">
        <f>'[1]Link Out BY'!D454</f>
        <v>FICA Cap Credits</v>
      </c>
      <c r="E468" s="159" t="str">
        <f>'[1]Link Out BY'!E454</f>
        <v>408.12</v>
      </c>
      <c r="F468" s="202">
        <f>'[1]Link Out BY'!$F454</f>
        <v>-109967</v>
      </c>
      <c r="I468" s="201">
        <f>'[10]Link Out'!$I$42</f>
        <v>-132425.39176737273</v>
      </c>
      <c r="K468" s="79"/>
    </row>
    <row r="469" spans="1:11" x14ac:dyDescent="0.25">
      <c r="A469" s="159" t="str">
        <f>'[1]Link Out BY'!A455</f>
        <v>P47</v>
      </c>
      <c r="B469" s="159" t="str">
        <f>'[1]Link Out BY'!B455</f>
        <v>General taxes</v>
      </c>
      <c r="C469" s="221">
        <f>'[1]Link Out BY'!C455</f>
        <v>68535000</v>
      </c>
      <c r="D469" s="159" t="str">
        <f>'[1]Link Out BY'!D455</f>
        <v>SUTA</v>
      </c>
      <c r="E469" s="159" t="str">
        <f>'[1]Link Out BY'!E455</f>
        <v>408.12</v>
      </c>
      <c r="F469" s="202">
        <f>'[1]Link Out BY'!$F455</f>
        <v>19298</v>
      </c>
      <c r="I469" s="201">
        <f>'[10]Link Out'!$E$43</f>
        <v>21721.655362945588</v>
      </c>
      <c r="K469" s="79"/>
    </row>
    <row r="470" spans="1:11" x14ac:dyDescent="0.25">
      <c r="A470" s="159" t="str">
        <f>'[1]Link Out BY'!A456</f>
        <v>P47</v>
      </c>
      <c r="B470" s="159" t="str">
        <f>'[1]Link Out BY'!B456</f>
        <v>General taxes</v>
      </c>
      <c r="C470" s="221">
        <f>'[1]Link Out BY'!C456</f>
        <v>68535100</v>
      </c>
      <c r="D470" s="159" t="str">
        <f>'[1]Link Out BY'!D456</f>
        <v>SUTA Cap Credits</v>
      </c>
      <c r="E470" s="159" t="str">
        <f>'[1]Link Out BY'!E456</f>
        <v>408.12</v>
      </c>
      <c r="F470" s="202">
        <f>'[1]Link Out BY'!$F456</f>
        <v>-4076</v>
      </c>
      <c r="I470" s="201">
        <f>'[10]Link Out'!$I$43</f>
        <v>-4125.6367726969256</v>
      </c>
      <c r="K470" s="79"/>
    </row>
    <row r="471" spans="1:11" x14ac:dyDescent="0.25">
      <c r="A471" s="159" t="str">
        <f>'[1]Link Out BY'!A457</f>
        <v>P47</v>
      </c>
      <c r="B471" s="159" t="str">
        <f>'[1]Link Out BY'!B457</f>
        <v>General taxes</v>
      </c>
      <c r="C471" s="221">
        <f>'[1]Link Out BY'!C457</f>
        <v>68543000</v>
      </c>
      <c r="D471" s="159" t="str">
        <f>'[1]Link Out BY'!D457</f>
        <v>Othr Taxes &amp;Licenses</v>
      </c>
      <c r="E471" s="159" t="str">
        <f>'[1]Link Out BY'!E457</f>
        <v>408.13</v>
      </c>
      <c r="F471" s="202">
        <f>'[1]Link Out BY'!$F457</f>
        <v>509715</v>
      </c>
      <c r="I471" s="201">
        <f>'[29]Link Out'!$G$9</f>
        <v>9690.84</v>
      </c>
      <c r="K471" s="79"/>
    </row>
    <row r="472" spans="1:11" x14ac:dyDescent="0.25">
      <c r="A472" s="159" t="str">
        <f>'[1]Link Out BY'!A458</f>
        <v>P47</v>
      </c>
      <c r="B472" s="159" t="str">
        <f>'[1]Link Out BY'!B458</f>
        <v>General taxes</v>
      </c>
      <c r="C472" s="221">
        <f>'[1]Link Out BY'!C458</f>
        <v>68544000</v>
      </c>
      <c r="D472" s="159" t="str">
        <f>'[1]Link Out BY'!D458</f>
        <v>Gross Receipts Tax</v>
      </c>
      <c r="E472" s="159" t="str">
        <f>'[1]Link Out BY'!E458</f>
        <v>408.13</v>
      </c>
      <c r="F472" s="202">
        <f>'[1]Link Out BY'!$F458</f>
        <v>2042</v>
      </c>
      <c r="I472" s="201">
        <v>0</v>
      </c>
      <c r="K472" s="79"/>
    </row>
    <row r="473" spans="1:11" x14ac:dyDescent="0.25">
      <c r="A473" s="159" t="str">
        <f>'[1]Link Out BY'!A459</f>
        <v>P47</v>
      </c>
      <c r="B473" s="159" t="str">
        <f>'[1]Link Out BY'!B459</f>
        <v>General taxes</v>
      </c>
      <c r="C473" s="221">
        <f>'[1]Link Out BY'!C459</f>
        <v>68545000</v>
      </c>
      <c r="D473" s="159" t="str">
        <f>'[1]Link Out BY'!D459</f>
        <v>Utility Reg Assessme</v>
      </c>
      <c r="E473" s="159" t="str">
        <f>'[1]Link Out BY'!E459</f>
        <v>408.10</v>
      </c>
      <c r="F473" s="202">
        <f>'[1]Link Out BY'!$F459</f>
        <v>169917</v>
      </c>
      <c r="I473" s="201">
        <f>'[30]Link Out'!$K$2</f>
        <v>167669.01510866775</v>
      </c>
      <c r="K473" s="79"/>
    </row>
    <row r="474" spans="1:11" x14ac:dyDescent="0.25">
      <c r="A474" s="76" t="str">
        <f>'[1]Link Out BY'!A460</f>
        <v>P47 Total</v>
      </c>
      <c r="B474" s="76">
        <f>'[1]Link Out BY'!B460</f>
        <v>0</v>
      </c>
      <c r="C474" s="214">
        <f>'[1]Link Out BY'!C460</f>
        <v>0</v>
      </c>
      <c r="D474" s="76">
        <f>'[1]Link Out BY'!D460</f>
        <v>0</v>
      </c>
      <c r="E474" s="76">
        <f>'[1]Link Out BY'!E460</f>
        <v>0</v>
      </c>
      <c r="F474" s="230">
        <f>'[1]Link Out BY'!$F460</f>
        <v>6484589</v>
      </c>
      <c r="H474" s="117"/>
      <c r="I474" s="79"/>
      <c r="K474" s="79"/>
    </row>
    <row r="475" spans="1:11" x14ac:dyDescent="0.25">
      <c r="A475" s="159" t="str">
        <f>'[1]Link Out BY'!A461</f>
        <v>P48</v>
      </c>
      <c r="B475" s="159" t="str">
        <f>'[1]Link Out BY'!B461</f>
        <v>Gain/Loss on sale of assets</v>
      </c>
      <c r="C475" s="221">
        <f>'[1]Link Out BY'!C461</f>
        <v>59021000</v>
      </c>
      <c r="D475" s="159" t="str">
        <f>'[1]Link Out BY'!D461</f>
        <v>Gains/LossesUP Sales</v>
      </c>
      <c r="E475" s="159" t="str">
        <f>'[1]Link Out BY'!E461</f>
        <v>426.</v>
      </c>
      <c r="F475" s="202">
        <f>'[1]Link Out BY'!$F461</f>
        <v>0</v>
      </c>
      <c r="H475" s="117"/>
      <c r="I475" s="79"/>
      <c r="K475" s="79"/>
    </row>
    <row r="476" spans="1:11" x14ac:dyDescent="0.25">
      <c r="A476" s="76" t="str">
        <f>'[1]Link Out BY'!A462</f>
        <v>P48 Total</v>
      </c>
      <c r="B476" s="76">
        <f>'[1]Link Out BY'!B462</f>
        <v>0</v>
      </c>
      <c r="C476" s="214">
        <f>'[1]Link Out BY'!C462</f>
        <v>0</v>
      </c>
      <c r="D476" s="76">
        <f>'[1]Link Out BY'!D462</f>
        <v>0</v>
      </c>
      <c r="E476" s="76">
        <f>'[1]Link Out BY'!E462</f>
        <v>0</v>
      </c>
      <c r="F476" s="230">
        <f>'[1]Link Out BY'!$F462</f>
        <v>0</v>
      </c>
      <c r="H476" s="192"/>
      <c r="I476" s="79"/>
      <c r="K476" s="79"/>
    </row>
    <row r="477" spans="1:11" x14ac:dyDescent="0.25">
      <c r="A477" s="159" t="str">
        <f>'[1]Link Out BY'!A463</f>
        <v>P52</v>
      </c>
      <c r="B477" s="159" t="str">
        <f>'[1]Link Out BY'!B463</f>
        <v>Allowance for funds used during construction</v>
      </c>
      <c r="C477" s="221">
        <f>'[1]Link Out BY'!C463</f>
        <v>70510000</v>
      </c>
      <c r="D477" s="159" t="str">
        <f>'[1]Link Out BY'!D463</f>
        <v>AFUDC-Equity</v>
      </c>
      <c r="E477" s="159" t="str">
        <f>'[1]Link Out BY'!E463</f>
        <v>420.</v>
      </c>
      <c r="F477" s="202">
        <f>'[1]Link Out BY'!$F463</f>
        <v>-1020424</v>
      </c>
      <c r="H477" s="192"/>
      <c r="I477" s="79"/>
      <c r="K477" s="79"/>
    </row>
    <row r="478" spans="1:11" x14ac:dyDescent="0.25">
      <c r="A478" s="76" t="str">
        <f>'[1]Link Out BY'!A464</f>
        <v>P52 Total</v>
      </c>
      <c r="B478" s="76">
        <f>'[1]Link Out BY'!B464</f>
        <v>0</v>
      </c>
      <c r="C478" s="214">
        <f>'[1]Link Out BY'!C464</f>
        <v>0</v>
      </c>
      <c r="D478" s="76">
        <f>'[1]Link Out BY'!D464</f>
        <v>0</v>
      </c>
      <c r="E478" s="76">
        <f>'[1]Link Out BY'!E464</f>
        <v>0</v>
      </c>
      <c r="F478" s="230">
        <f>'[1]Link Out BY'!$F464</f>
        <v>-1020424</v>
      </c>
      <c r="H478" s="192"/>
      <c r="I478" s="79"/>
      <c r="K478" s="79"/>
    </row>
    <row r="479" spans="1:11" x14ac:dyDescent="0.25">
      <c r="A479" s="159" t="str">
        <f>'[1]Link Out BY'!A465</f>
        <v>P53</v>
      </c>
      <c r="B479" s="159" t="str">
        <f>'[1]Link Out BY'!B465</f>
        <v>Other miscellaneous income</v>
      </c>
      <c r="C479" s="221">
        <f>'[1]Link Out BY'!C465</f>
        <v>71511000</v>
      </c>
      <c r="D479" s="159" t="str">
        <f>'[1]Link Out BY'!D465</f>
        <v>M&amp;J Revenues</v>
      </c>
      <c r="E479" s="159" t="str">
        <f>'[1]Link Out BY'!E465</f>
        <v>415.</v>
      </c>
      <c r="F479" s="202">
        <f>'[1]Link Out BY'!$F465</f>
        <v>0</v>
      </c>
      <c r="H479" s="192"/>
      <c r="I479" s="79"/>
    </row>
    <row r="480" spans="1:11" x14ac:dyDescent="0.25">
      <c r="A480" s="159" t="str">
        <f>'[1]Link Out BY'!A466</f>
        <v>P53</v>
      </c>
      <c r="B480" s="159" t="str">
        <f>'[1]Link Out BY'!B466</f>
        <v>Other miscellaneous income</v>
      </c>
      <c r="C480" s="221">
        <f>'[1]Link Out BY'!C466</f>
        <v>71521000</v>
      </c>
      <c r="D480" s="159" t="str">
        <f>'[1]Link Out BY'!D466</f>
        <v>M&amp;J Expenses</v>
      </c>
      <c r="E480" s="159" t="str">
        <f>'[1]Link Out BY'!E466</f>
        <v>416.</v>
      </c>
      <c r="F480" s="202">
        <f>'[1]Link Out BY'!$F466</f>
        <v>-34170</v>
      </c>
      <c r="H480" s="192"/>
      <c r="I480" s="79"/>
    </row>
    <row r="481" spans="1:9" x14ac:dyDescent="0.25">
      <c r="A481" s="159" t="str">
        <f>'[1]Link Out BY'!A467</f>
        <v>P53</v>
      </c>
      <c r="B481" s="159" t="str">
        <f>'[1]Link Out BY'!B467</f>
        <v>Other miscellaneous income</v>
      </c>
      <c r="C481" s="221">
        <f>'[1]Link Out BY'!C467</f>
        <v>71611000</v>
      </c>
      <c r="D481" s="159" t="str">
        <f>'[1]Link Out BY'!D467</f>
        <v>Misc NU Revenue</v>
      </c>
      <c r="E481" s="159" t="str">
        <f>'[1]Link Out BY'!E467</f>
        <v>421.</v>
      </c>
      <c r="F481" s="202">
        <f>'[1]Link Out BY'!$F467</f>
        <v>0</v>
      </c>
      <c r="H481" s="192"/>
      <c r="I481" s="79"/>
    </row>
    <row r="482" spans="1:9" x14ac:dyDescent="0.25">
      <c r="A482" s="159" t="str">
        <f>'[1]Link Out BY'!A468</f>
        <v>P53</v>
      </c>
      <c r="B482" s="159" t="str">
        <f>'[1]Link Out BY'!B468</f>
        <v>Other miscellaneous income</v>
      </c>
      <c r="C482" s="221">
        <f>'[1]Link Out BY'!C468</f>
        <v>72801000</v>
      </c>
      <c r="D482" s="159" t="str">
        <f>'[1]Link Out BY'!D468</f>
        <v>Adv Rcpt Svcs Clrg</v>
      </c>
      <c r="E482" s="159" t="str">
        <f>'[1]Link Out BY'!E468</f>
        <v>421.</v>
      </c>
      <c r="F482" s="202">
        <f>'[1]Link Out BY'!$F468</f>
        <v>0</v>
      </c>
      <c r="H482" s="192"/>
      <c r="I482" s="79"/>
    </row>
    <row r="483" spans="1:9" x14ac:dyDescent="0.25">
      <c r="A483" s="159" t="str">
        <f>'[1]Link Out BY'!A469</f>
        <v>P53</v>
      </c>
      <c r="B483" s="159" t="str">
        <f>'[1]Link Out BY'!B469</f>
        <v>Other miscellaneous income</v>
      </c>
      <c r="C483" s="221">
        <f>'[1]Link Out BY'!C469</f>
        <v>72801100</v>
      </c>
      <c r="D483" s="159" t="str">
        <f>'[1]Link Out BY'!D469</f>
        <v>Adv Rcpt Non-Srv Clr</v>
      </c>
      <c r="E483" s="159" t="str">
        <f>'[1]Link Out BY'!E469</f>
        <v>421.</v>
      </c>
      <c r="F483" s="202">
        <f>'[1]Link Out BY'!$F469</f>
        <v>0</v>
      </c>
      <c r="H483" s="192"/>
      <c r="I483" s="79"/>
    </row>
    <row r="484" spans="1:9" x14ac:dyDescent="0.25">
      <c r="A484" s="159" t="str">
        <f>'[1]Link Out BY'!A470</f>
        <v>P53</v>
      </c>
      <c r="B484" s="159" t="str">
        <f>'[1]Link Out BY'!B470</f>
        <v>Other miscellaneous income</v>
      </c>
      <c r="C484" s="221">
        <f>'[1]Link Out BY'!C470</f>
        <v>72801300</v>
      </c>
      <c r="D484" s="159" t="str">
        <f>'[1]Link Out BY'!D470</f>
        <v>Adv Ref Non-Srv Clr</v>
      </c>
      <c r="E484" s="159" t="str">
        <f>'[1]Link Out BY'!E470</f>
        <v>421.</v>
      </c>
      <c r="F484" s="202">
        <f>'[1]Link Out BY'!$F470</f>
        <v>0</v>
      </c>
      <c r="H484" s="192"/>
      <c r="I484" s="79"/>
    </row>
    <row r="485" spans="1:9" x14ac:dyDescent="0.25">
      <c r="A485" s="159" t="str">
        <f>'[1]Link Out BY'!A471</f>
        <v>P53</v>
      </c>
      <c r="B485" s="159" t="str">
        <f>'[1]Link Out BY'!B471</f>
        <v>Other miscellaneous income</v>
      </c>
      <c r="C485" s="221">
        <f>'[1]Link Out BY'!C471</f>
        <v>72802000</v>
      </c>
      <c r="D485" s="159" t="str">
        <f>'[1]Link Out BY'!D471</f>
        <v>CIAC Rcpt Svcs Clrg</v>
      </c>
      <c r="E485" s="159" t="str">
        <f>'[1]Link Out BY'!E471</f>
        <v>421.</v>
      </c>
      <c r="F485" s="202">
        <f>'[1]Link Out BY'!$F471</f>
        <v>0</v>
      </c>
      <c r="H485" s="192"/>
      <c r="I485" s="79"/>
    </row>
    <row r="486" spans="1:9" x14ac:dyDescent="0.25">
      <c r="A486" s="159" t="str">
        <f>'[1]Link Out BY'!A472</f>
        <v>P53</v>
      </c>
      <c r="B486" s="159" t="str">
        <f>'[1]Link Out BY'!B472</f>
        <v>Other miscellaneous income</v>
      </c>
      <c r="C486" s="221">
        <f>'[1]Link Out BY'!C472</f>
        <v>72802100</v>
      </c>
      <c r="D486" s="159" t="str">
        <f>'[1]Link Out BY'!D472</f>
        <v>CIAC Rcpt Non-SrvClr</v>
      </c>
      <c r="E486" s="159" t="str">
        <f>'[1]Link Out BY'!E472</f>
        <v>421.</v>
      </c>
      <c r="F486" s="202">
        <f>'[1]Link Out BY'!$F472</f>
        <v>0</v>
      </c>
      <c r="H486" s="192"/>
      <c r="I486" s="79"/>
    </row>
    <row r="487" spans="1:9" x14ac:dyDescent="0.25">
      <c r="A487" s="159" t="str">
        <f>'[1]Link Out BY'!A473</f>
        <v>P53</v>
      </c>
      <c r="B487" s="159" t="str">
        <f>'[1]Link Out BY'!B473</f>
        <v>Other miscellaneous income</v>
      </c>
      <c r="C487" s="221">
        <f>'[1]Link Out BY'!C473</f>
        <v>72803000</v>
      </c>
      <c r="D487" s="159" t="str">
        <f>'[1]Link Out BY'!D473</f>
        <v>Salvg/Scrap Rcpt Clr</v>
      </c>
      <c r="E487" s="159" t="str">
        <f>'[1]Link Out BY'!E473</f>
        <v>421.</v>
      </c>
      <c r="F487" s="202">
        <f>'[1]Link Out BY'!$F473</f>
        <v>0</v>
      </c>
      <c r="H487" s="192"/>
      <c r="I487" s="79"/>
    </row>
    <row r="488" spans="1:9" x14ac:dyDescent="0.25">
      <c r="A488" s="76" t="str">
        <f>'[1]Link Out BY'!A474</f>
        <v>P53 Total</v>
      </c>
      <c r="B488" s="76">
        <f>'[1]Link Out BY'!B474</f>
        <v>0</v>
      </c>
      <c r="C488" s="214">
        <f>'[1]Link Out BY'!C474</f>
        <v>0</v>
      </c>
      <c r="D488" s="76">
        <f>'[1]Link Out BY'!D474</f>
        <v>0</v>
      </c>
      <c r="E488" s="76">
        <f>'[1]Link Out BY'!E474</f>
        <v>0</v>
      </c>
      <c r="F488" s="230">
        <f>'[1]Link Out BY'!$F474</f>
        <v>-34170</v>
      </c>
      <c r="H488" s="192"/>
      <c r="I488" s="79"/>
    </row>
    <row r="489" spans="1:9" x14ac:dyDescent="0.25">
      <c r="A489" s="159" t="str">
        <f>'[1]Link Out BY'!A475</f>
        <v>P55</v>
      </c>
      <c r="B489" s="159" t="str">
        <f>'[1]Link Out BY'!B475</f>
        <v>Miscellaneous amortization</v>
      </c>
      <c r="C489" s="221">
        <f>'[1]Link Out BY'!C475</f>
        <v>75510000</v>
      </c>
      <c r="D489" s="159" t="str">
        <f>'[1]Link Out BY'!D475</f>
        <v>Amort UPAA</v>
      </c>
      <c r="E489" s="159" t="str">
        <f>'[1]Link Out BY'!E475</f>
        <v>426.</v>
      </c>
      <c r="F489" s="202">
        <f>'[1]Link Out BY'!$F475</f>
        <v>-140</v>
      </c>
      <c r="H489" s="192"/>
      <c r="I489" s="79"/>
    </row>
    <row r="490" spans="1:9" x14ac:dyDescent="0.25">
      <c r="A490" s="76" t="str">
        <f>'[1]Link Out BY'!A476</f>
        <v>P55 Total</v>
      </c>
      <c r="B490" s="76">
        <f>'[1]Link Out BY'!B476</f>
        <v>0</v>
      </c>
      <c r="C490" s="214">
        <f>'[1]Link Out BY'!C476</f>
        <v>0</v>
      </c>
      <c r="D490" s="76">
        <f>'[1]Link Out BY'!D476</f>
        <v>0</v>
      </c>
      <c r="E490" s="76">
        <f>'[1]Link Out BY'!E476</f>
        <v>0</v>
      </c>
      <c r="F490" s="230">
        <f>'[1]Link Out BY'!$F476</f>
        <v>-140</v>
      </c>
      <c r="H490" s="193"/>
      <c r="I490" s="79"/>
    </row>
    <row r="491" spans="1:9" x14ac:dyDescent="0.25">
      <c r="A491" s="159" t="str">
        <f>'[1]Link Out BY'!A477</f>
        <v>P56</v>
      </c>
      <c r="B491" s="159" t="str">
        <f>'[1]Link Out BY'!B477</f>
        <v>Other miscellaneous deductions</v>
      </c>
      <c r="C491" s="221">
        <f>'[1]Link Out BY'!C477</f>
        <v>75811000</v>
      </c>
      <c r="D491" s="159" t="str">
        <f>'[1]Link Out BY'!D477</f>
        <v>Donations Ded Cust</v>
      </c>
      <c r="E491" s="159" t="str">
        <f>'[1]Link Out BY'!E477</f>
        <v>426.</v>
      </c>
      <c r="F491" s="202">
        <f>'[1]Link Out BY'!$F477</f>
        <v>0</v>
      </c>
      <c r="H491" s="193"/>
      <c r="I491" s="79"/>
    </row>
    <row r="492" spans="1:9" x14ac:dyDescent="0.25">
      <c r="A492" s="159" t="str">
        <f>'[1]Link Out BY'!A478</f>
        <v>P56</v>
      </c>
      <c r="B492" s="159" t="str">
        <f>'[1]Link Out BY'!B478</f>
        <v>Other miscellaneous deductions</v>
      </c>
      <c r="C492" s="221">
        <f>'[1]Link Out BY'!C478</f>
        <v>75820000</v>
      </c>
      <c r="D492" s="159" t="str">
        <f>'[1]Link Out BY'!D478</f>
        <v>Othr Income Deductns</v>
      </c>
      <c r="E492" s="159" t="str">
        <f>'[1]Link Out BY'!E478</f>
        <v>426.</v>
      </c>
      <c r="F492" s="202">
        <f>'[1]Link Out BY'!$F478</f>
        <v>7984</v>
      </c>
      <c r="H492" s="193"/>
    </row>
    <row r="493" spans="1:9" x14ac:dyDescent="0.25">
      <c r="A493" s="159" t="str">
        <f>'[1]Link Out BY'!A479</f>
        <v>P56</v>
      </c>
      <c r="B493" s="159" t="str">
        <f>'[1]Link Out BY'!B479</f>
        <v>Other miscellaneous deductions</v>
      </c>
      <c r="C493" s="221">
        <f>'[1]Link Out BY'!C479</f>
        <v>75840000</v>
      </c>
      <c r="D493" s="159" t="str">
        <f>'[1]Link Out BY'!D479</f>
        <v>Lobbying Expenses</v>
      </c>
      <c r="E493" s="159" t="str">
        <f>'[1]Link Out BY'!E479</f>
        <v>426.</v>
      </c>
      <c r="F493" s="202">
        <f>'[1]Link Out BY'!$F479</f>
        <v>72458</v>
      </c>
      <c r="H493" s="193"/>
    </row>
    <row r="494" spans="1:9" x14ac:dyDescent="0.25">
      <c r="A494" s="76" t="str">
        <f>'[1]Link Out BY'!A480</f>
        <v>P56 Total</v>
      </c>
      <c r="B494" s="76">
        <f>'[1]Link Out BY'!B480</f>
        <v>0</v>
      </c>
      <c r="C494" s="214">
        <f>'[1]Link Out BY'!C480</f>
        <v>0</v>
      </c>
      <c r="D494" s="76">
        <f>'[1]Link Out BY'!D480</f>
        <v>0</v>
      </c>
      <c r="E494" s="76">
        <f>'[1]Link Out BY'!E480</f>
        <v>0</v>
      </c>
      <c r="F494" s="230">
        <f>'[1]Link Out BY'!$F480</f>
        <v>80442</v>
      </c>
      <c r="H494" s="193"/>
    </row>
    <row r="495" spans="1:9" x14ac:dyDescent="0.25">
      <c r="A495" s="159" t="str">
        <f>'[1]Link Out BY'!A481</f>
        <v>P57</v>
      </c>
      <c r="B495" s="159" t="str">
        <f>'[1]Link Out BY'!B481</f>
        <v>Current federal income taxes - non-operating</v>
      </c>
      <c r="C495" s="221">
        <f>'[1]Link Out BY'!C481</f>
        <v>69031000</v>
      </c>
      <c r="D495" s="159" t="str">
        <f>'[1]Link Out BY'!D481</f>
        <v>FIT-Oth Inc&amp;Ded CY</v>
      </c>
      <c r="E495" s="159" t="str">
        <f>'[1]Link Out BY'!E481</f>
        <v>409.20</v>
      </c>
      <c r="F495" s="202">
        <f>'[1]Link Out BY'!$F481</f>
        <v>-3582</v>
      </c>
      <c r="H495" s="193"/>
    </row>
    <row r="496" spans="1:9" x14ac:dyDescent="0.25">
      <c r="A496" s="76" t="str">
        <f>'[1]Link Out BY'!A482</f>
        <v>P57 Total</v>
      </c>
      <c r="B496" s="76">
        <f>'[1]Link Out BY'!B482</f>
        <v>0</v>
      </c>
      <c r="C496" s="214">
        <f>'[1]Link Out BY'!C482</f>
        <v>0</v>
      </c>
      <c r="D496" s="76">
        <f>'[1]Link Out BY'!D482</f>
        <v>0</v>
      </c>
      <c r="E496" s="76">
        <f>'[1]Link Out BY'!E482</f>
        <v>0</v>
      </c>
      <c r="F496" s="230">
        <f>'[1]Link Out BY'!$F482</f>
        <v>-3582</v>
      </c>
      <c r="H496" s="193"/>
    </row>
    <row r="497" spans="1:8" x14ac:dyDescent="0.25">
      <c r="A497" s="159" t="str">
        <f>'[1]Link Out BY'!A483</f>
        <v>P58</v>
      </c>
      <c r="B497" s="159" t="str">
        <f>'[1]Link Out BY'!B483</f>
        <v>Current state income taxes - non-operating</v>
      </c>
      <c r="C497" s="221">
        <f>'[1]Link Out BY'!C483</f>
        <v>69041000</v>
      </c>
      <c r="D497" s="159" t="str">
        <f>'[1]Link Out BY'!D483</f>
        <v>SIT-Oth Inc&amp;Ded CY</v>
      </c>
      <c r="E497" s="159" t="str">
        <f>'[1]Link Out BY'!E483</f>
        <v>409.20</v>
      </c>
      <c r="F497" s="202">
        <f>'[1]Link Out BY'!$F483</f>
        <v>-657</v>
      </c>
      <c r="H497" s="112"/>
    </row>
    <row r="498" spans="1:8" x14ac:dyDescent="0.25">
      <c r="A498" s="76" t="str">
        <f>'[1]Link Out BY'!A484</f>
        <v>P58 Total</v>
      </c>
      <c r="B498" s="76">
        <f>'[1]Link Out BY'!B484</f>
        <v>0</v>
      </c>
      <c r="C498" s="214">
        <f>'[1]Link Out BY'!C484</f>
        <v>0</v>
      </c>
      <c r="D498" s="76">
        <f>'[1]Link Out BY'!D484</f>
        <v>0</v>
      </c>
      <c r="E498" s="76">
        <f>'[1]Link Out BY'!E484</f>
        <v>0</v>
      </c>
      <c r="F498" s="230">
        <f>'[1]Link Out BY'!$F484</f>
        <v>-657</v>
      </c>
      <c r="H498" s="112"/>
    </row>
    <row r="499" spans="1:8" x14ac:dyDescent="0.25">
      <c r="A499" s="159" t="str">
        <f>'[1]Link Out BY'!A485</f>
        <v>P59</v>
      </c>
      <c r="B499" s="159" t="str">
        <f>'[1]Link Out BY'!B485</f>
        <v>Interest on long-term debt</v>
      </c>
      <c r="C499" s="221">
        <f>'[1]Link Out BY'!C485</f>
        <v>81010000</v>
      </c>
      <c r="D499" s="159" t="str">
        <f>'[1]Link Out BY'!D485</f>
        <v>Interest LTD</v>
      </c>
      <c r="E499" s="159" t="str">
        <f>'[1]Link Out BY'!E485</f>
        <v>427.3</v>
      </c>
      <c r="F499" s="202">
        <f>'[1]Link Out BY'!$F485</f>
        <v>1652556</v>
      </c>
    </row>
    <row r="500" spans="1:8" x14ac:dyDescent="0.25">
      <c r="A500" s="159" t="str">
        <f>'[1]Link Out BY'!A486</f>
        <v>P59</v>
      </c>
      <c r="B500" s="159" t="str">
        <f>'[1]Link Out BY'!B486</f>
        <v>Interest on long-term debt</v>
      </c>
      <c r="C500" s="221">
        <f>'[1]Link Out BY'!C486</f>
        <v>81015000</v>
      </c>
      <c r="D500" s="159" t="str">
        <f>'[1]Link Out BY'!D486</f>
        <v>Interest LTD Interco</v>
      </c>
      <c r="E500" s="159" t="str">
        <f>'[1]Link Out BY'!E486</f>
        <v>427.3</v>
      </c>
      <c r="F500" s="202">
        <f>'[1]Link Out BY'!$F486</f>
        <v>10195948</v>
      </c>
    </row>
    <row r="501" spans="1:8" x14ac:dyDescent="0.25">
      <c r="A501" s="159" t="str">
        <f>'[1]Link Out BY'!A487</f>
        <v>P59</v>
      </c>
      <c r="B501" s="159" t="str">
        <f>'[1]Link Out BY'!B487</f>
        <v>Interest on long-term debt</v>
      </c>
      <c r="C501" s="221">
        <f>'[1]Link Out BY'!C487</f>
        <v>81020000</v>
      </c>
      <c r="D501" s="159" t="str">
        <f>'[1]Link Out BY'!D487</f>
        <v>Div Decl P/S w/ MRR</v>
      </c>
      <c r="E501" s="159" t="str">
        <f>'[1]Link Out BY'!E487</f>
        <v>437.</v>
      </c>
      <c r="F501" s="202">
        <f>'[1]Link Out BY'!$F487</f>
        <v>381156</v>
      </c>
    </row>
    <row r="502" spans="1:8" x14ac:dyDescent="0.25">
      <c r="A502" s="76" t="str">
        <f>'[1]Link Out BY'!A488</f>
        <v>P59 Total</v>
      </c>
      <c r="B502" s="76">
        <f>'[1]Link Out BY'!B488</f>
        <v>0</v>
      </c>
      <c r="C502" s="214">
        <f>'[1]Link Out BY'!C488</f>
        <v>0</v>
      </c>
      <c r="D502" s="76">
        <f>'[1]Link Out BY'!D488</f>
        <v>0</v>
      </c>
      <c r="E502" s="76">
        <f>'[1]Link Out BY'!E488</f>
        <v>0</v>
      </c>
      <c r="F502" s="230">
        <f>'[1]Link Out BY'!$F488</f>
        <v>12229660</v>
      </c>
    </row>
    <row r="503" spans="1:8" x14ac:dyDescent="0.25">
      <c r="A503" s="159" t="str">
        <f>'[1]Link Out BY'!A489</f>
        <v>P60</v>
      </c>
      <c r="B503" s="159" t="str">
        <f>'[1]Link Out BY'!B489</f>
        <v>Interest on short-term debt</v>
      </c>
      <c r="C503" s="221">
        <f>'[1]Link Out BY'!C489</f>
        <v>81315000</v>
      </c>
      <c r="D503" s="159" t="str">
        <f>'[1]Link Out BY'!D489</f>
        <v>Interest STD Interco</v>
      </c>
      <c r="E503" s="159" t="str">
        <f>'[1]Link Out BY'!E489</f>
        <v>427.2</v>
      </c>
      <c r="F503" s="202">
        <f>'[1]Link Out BY'!$F489</f>
        <v>106197</v>
      </c>
    </row>
    <row r="504" spans="1:8" x14ac:dyDescent="0.25">
      <c r="A504" s="76" t="str">
        <f>'[1]Link Out BY'!A490</f>
        <v>P60 Total</v>
      </c>
      <c r="B504" s="76">
        <f>'[1]Link Out BY'!B490</f>
        <v>0</v>
      </c>
      <c r="C504" s="214">
        <f>'[1]Link Out BY'!C490</f>
        <v>0</v>
      </c>
      <c r="D504" s="76">
        <f>'[1]Link Out BY'!D490</f>
        <v>0</v>
      </c>
      <c r="E504" s="76">
        <f>'[1]Link Out BY'!E490</f>
        <v>0</v>
      </c>
      <c r="F504" s="230">
        <f>'[1]Link Out BY'!$F490</f>
        <v>106197</v>
      </c>
    </row>
    <row r="505" spans="1:8" x14ac:dyDescent="0.25">
      <c r="A505" s="159" t="str">
        <f>'[1]Link Out BY'!A491</f>
        <v>P61</v>
      </c>
      <c r="B505" s="159" t="str">
        <f>'[1]Link Out BY'!B491</f>
        <v>Other interest expense</v>
      </c>
      <c r="C505" s="221">
        <f>'[1]Link Out BY'!C491</f>
        <v>81500000</v>
      </c>
      <c r="D505" s="159" t="str">
        <f>'[1]Link Out BY'!D491</f>
        <v>Interest Other</v>
      </c>
      <c r="E505" s="159" t="str">
        <f>'[1]Link Out BY'!E491</f>
        <v>427.5</v>
      </c>
      <c r="F505" s="202">
        <f>'[1]Link Out BY'!$F491</f>
        <v>270983</v>
      </c>
    </row>
    <row r="506" spans="1:8" x14ac:dyDescent="0.25">
      <c r="A506" s="76" t="str">
        <f>'[1]Link Out BY'!A492</f>
        <v>P61 Total</v>
      </c>
      <c r="B506" s="76">
        <f>'[1]Link Out BY'!B492</f>
        <v>0</v>
      </c>
      <c r="C506" s="214">
        <f>'[1]Link Out BY'!C492</f>
        <v>0</v>
      </c>
      <c r="D506" s="76">
        <f>'[1]Link Out BY'!D492</f>
        <v>0</v>
      </c>
      <c r="E506" s="76">
        <f>'[1]Link Out BY'!E492</f>
        <v>0</v>
      </c>
      <c r="F506" s="230">
        <f>'[1]Link Out BY'!$F492</f>
        <v>270983</v>
      </c>
    </row>
    <row r="507" spans="1:8" x14ac:dyDescent="0.25">
      <c r="A507" s="159" t="str">
        <f>'[1]Link Out BY'!A493</f>
        <v>P62</v>
      </c>
      <c r="B507" s="159" t="str">
        <f>'[1]Link Out BY'!B493</f>
        <v>Allowance for borrowed funds used during cons</v>
      </c>
      <c r="C507" s="221">
        <f>'[1]Link Out BY'!C493</f>
        <v>85000000</v>
      </c>
      <c r="D507" s="159" t="str">
        <f>'[1]Link Out BY'!D493</f>
        <v>AFUDC Debt</v>
      </c>
      <c r="E507" s="159" t="str">
        <f>'[1]Link Out BY'!E493</f>
        <v>420.</v>
      </c>
      <c r="F507" s="202">
        <f>'[1]Link Out BY'!$F493</f>
        <v>-468784</v>
      </c>
    </row>
    <row r="508" spans="1:8" x14ac:dyDescent="0.25">
      <c r="A508" s="76" t="str">
        <f>'[1]Link Out BY'!A494</f>
        <v>P62 Total</v>
      </c>
      <c r="B508" s="76">
        <f>'[1]Link Out BY'!B494</f>
        <v>0</v>
      </c>
      <c r="C508" s="214">
        <f>'[1]Link Out BY'!C494</f>
        <v>0</v>
      </c>
      <c r="D508" s="76">
        <f>'[1]Link Out BY'!D494</f>
        <v>0</v>
      </c>
      <c r="E508" s="76">
        <f>'[1]Link Out BY'!E494</f>
        <v>0</v>
      </c>
      <c r="F508" s="230">
        <f>'[1]Link Out BY'!$F494</f>
        <v>-468784</v>
      </c>
    </row>
    <row r="509" spans="1:8" x14ac:dyDescent="0.25">
      <c r="A509" s="159" t="str">
        <f>'[1]Link Out BY'!A495</f>
        <v>P63</v>
      </c>
      <c r="B509" s="159" t="str">
        <f>'[1]Link Out BY'!B495</f>
        <v>Amortization of debt expense</v>
      </c>
      <c r="C509" s="221">
        <f>'[1]Link Out BY'!C495</f>
        <v>82010000</v>
      </c>
      <c r="D509" s="159" t="str">
        <f>'[1]Link Out BY'!D495</f>
        <v>Amort Debt Disc&amp;Exp</v>
      </c>
      <c r="E509" s="159" t="str">
        <f>'[1]Link Out BY'!E495</f>
        <v>428.</v>
      </c>
      <c r="F509" s="202">
        <f>'[1]Link Out BY'!$F495</f>
        <v>8108</v>
      </c>
    </row>
    <row r="510" spans="1:8" x14ac:dyDescent="0.25">
      <c r="A510" s="159" t="str">
        <f>'[1]Link Out BY'!A496</f>
        <v>P63</v>
      </c>
      <c r="B510" s="159" t="str">
        <f>'[1]Link Out BY'!B496</f>
        <v>Amortization of debt expense</v>
      </c>
      <c r="C510" s="221">
        <f>'[1]Link Out BY'!C496</f>
        <v>82015000</v>
      </c>
      <c r="D510" s="159" t="str">
        <f>'[1]Link Out BY'!D496</f>
        <v>Amort Dbt Dsc&amp;Ex I/C</v>
      </c>
      <c r="E510" s="159" t="str">
        <f>'[1]Link Out BY'!E496</f>
        <v>428.</v>
      </c>
      <c r="F510" s="202">
        <f>'[1]Link Out BY'!$F496</f>
        <v>74006</v>
      </c>
    </row>
    <row r="511" spans="1:8" x14ac:dyDescent="0.25">
      <c r="A511" s="159" t="str">
        <f>'[1]Link Out BY'!A497</f>
        <v>P63</v>
      </c>
      <c r="B511" s="159" t="str">
        <f>'[1]Link Out BY'!B497</f>
        <v>Amortization of debt expense</v>
      </c>
      <c r="C511" s="221">
        <f>'[1]Link Out BY'!C497</f>
        <v>82016000</v>
      </c>
      <c r="D511" s="159" t="str">
        <f>'[1]Link Out BY'!D497</f>
        <v>Amort Dbt E-Insde CL</v>
      </c>
      <c r="E511" s="159" t="str">
        <f>'[1]Link Out BY'!E497</f>
        <v>428.</v>
      </c>
      <c r="F511" s="202">
        <f>'[1]Link Out BY'!$F497</f>
        <v>14378</v>
      </c>
    </row>
    <row r="512" spans="1:8" x14ac:dyDescent="0.25">
      <c r="A512" s="159" t="str">
        <f>'[1]Link Out BY'!A498</f>
        <v>P63</v>
      </c>
      <c r="B512" s="159" t="str">
        <f>'[1]Link Out BY'!B498</f>
        <v>Amortization of debt expense</v>
      </c>
      <c r="C512" s="221">
        <f>'[1]Link Out BY'!C498</f>
        <v>82020000</v>
      </c>
      <c r="D512" s="159" t="str">
        <f>'[1]Link Out BY'!D498</f>
        <v>Amort P/S Exp w/ MRR</v>
      </c>
      <c r="E512" s="159" t="str">
        <f>'[1]Link Out BY'!E498</f>
        <v>428.</v>
      </c>
      <c r="F512" s="202">
        <f>'[1]Link Out BY'!$F498</f>
        <v>512</v>
      </c>
    </row>
    <row r="513" spans="1:8" x14ac:dyDescent="0.25">
      <c r="A513" s="76" t="str">
        <f>'[1]Link Out BY'!A499</f>
        <v>P63 Total</v>
      </c>
      <c r="B513" s="76">
        <f>'[1]Link Out BY'!B499</f>
        <v>0</v>
      </c>
      <c r="C513" s="214">
        <f>'[1]Link Out BY'!C499</f>
        <v>0</v>
      </c>
      <c r="D513" s="76">
        <f>'[1]Link Out BY'!D499</f>
        <v>0</v>
      </c>
      <c r="E513" s="76">
        <f>'[1]Link Out BY'!E499</f>
        <v>0</v>
      </c>
      <c r="F513" s="230">
        <f>'[1]Link Out BY'!$F499</f>
        <v>97004</v>
      </c>
    </row>
    <row r="514" spans="1:8" x14ac:dyDescent="0.25">
      <c r="A514" s="159" t="str">
        <f>'[1]Link Out BY'!A500</f>
        <v>P65</v>
      </c>
      <c r="B514" s="159" t="str">
        <f>'[1]Link Out BY'!B500</f>
        <v>Common Dividends</v>
      </c>
      <c r="C514" s="221">
        <f>'[1]Link Out BY'!C500</f>
        <v>86021500</v>
      </c>
      <c r="D514" s="159" t="str">
        <f>'[1]Link Out BY'!D500</f>
        <v>Div Decl Com Stk I/C</v>
      </c>
      <c r="E514" s="159" t="str">
        <f>'[1]Link Out BY'!E500</f>
        <v>438.</v>
      </c>
      <c r="F514" s="202">
        <f>'[1]Link Out BY'!$F500</f>
        <v>11612467</v>
      </c>
    </row>
    <row r="515" spans="1:8" x14ac:dyDescent="0.25">
      <c r="A515" s="76" t="str">
        <f>'[1]Link Out BY'!A501</f>
        <v>P65 Total</v>
      </c>
      <c r="B515" s="76">
        <f>'[1]Link Out BY'!B501</f>
        <v>0</v>
      </c>
      <c r="C515" s="214">
        <f>'[1]Link Out BY'!C501</f>
        <v>0</v>
      </c>
      <c r="D515" s="76">
        <f>'[1]Link Out BY'!D501</f>
        <v>0</v>
      </c>
      <c r="E515" s="76">
        <f>'[1]Link Out BY'!E501</f>
        <v>0</v>
      </c>
      <c r="F515" s="230">
        <f>'[1]Link Out BY'!$F501</f>
        <v>11612467</v>
      </c>
    </row>
    <row r="516" spans="1:8" x14ac:dyDescent="0.25">
      <c r="A516" s="76" t="str">
        <f>'[1]Link Out BY'!A502</f>
        <v>Grand Total</v>
      </c>
      <c r="B516" s="76">
        <f>'[1]Link Out BY'!B502</f>
        <v>0</v>
      </c>
      <c r="C516" s="214">
        <f>'[1]Link Out BY'!C502</f>
        <v>0</v>
      </c>
      <c r="D516" s="76">
        <f>'[1]Link Out BY'!D502</f>
        <v>0</v>
      </c>
      <c r="E516" s="76">
        <f>'[1]Link Out BY'!E502</f>
        <v>0</v>
      </c>
      <c r="F516" s="230">
        <f>'[1]Link Out BY'!$F502</f>
        <v>-3719757</v>
      </c>
    </row>
    <row r="517" spans="1:8" x14ac:dyDescent="0.25">
      <c r="A517" s="76" t="s">
        <v>153</v>
      </c>
      <c r="B517" s="76"/>
      <c r="C517" s="214"/>
      <c r="D517" s="76"/>
      <c r="E517" s="76"/>
      <c r="F517" s="76"/>
    </row>
    <row r="518" spans="1:8" x14ac:dyDescent="0.25">
      <c r="A518" s="76"/>
      <c r="B518" s="76"/>
      <c r="C518" s="214"/>
      <c r="D518" s="76"/>
      <c r="E518" s="76"/>
      <c r="F518" s="76"/>
    </row>
    <row r="519" spans="1:8" x14ac:dyDescent="0.25">
      <c r="A519" s="76"/>
      <c r="B519" s="169" t="s">
        <v>83</v>
      </c>
      <c r="C519" s="220" t="s">
        <v>154</v>
      </c>
      <c r="D519" s="169" t="s">
        <v>40</v>
      </c>
      <c r="E519" s="169" t="s">
        <v>155</v>
      </c>
      <c r="F519" s="76"/>
    </row>
    <row r="520" spans="1:8" x14ac:dyDescent="0.25">
      <c r="A520" s="76"/>
      <c r="B520" s="76"/>
      <c r="C520" s="214"/>
      <c r="D520" s="76"/>
      <c r="E520" s="76"/>
      <c r="F520" s="76"/>
    </row>
    <row r="521" spans="1:8" x14ac:dyDescent="0.25">
      <c r="A521" s="76"/>
      <c r="B521" s="76"/>
      <c r="C521" s="214"/>
      <c r="D521" s="76"/>
      <c r="E521" s="76"/>
      <c r="F521" s="76"/>
    </row>
    <row r="522" spans="1:8" ht="45" x14ac:dyDescent="0.25">
      <c r="A522" s="169" t="s">
        <v>185</v>
      </c>
      <c r="B522" s="46"/>
      <c r="C522" s="209" t="s">
        <v>83</v>
      </c>
      <c r="D522" s="194" t="s">
        <v>326</v>
      </c>
      <c r="E522" s="194" t="s">
        <v>327</v>
      </c>
      <c r="F522" s="194" t="s">
        <v>328</v>
      </c>
      <c r="G522" s="194" t="s">
        <v>329</v>
      </c>
      <c r="H522" s="195"/>
    </row>
    <row r="523" spans="1:8" x14ac:dyDescent="0.25">
      <c r="A523" s="76"/>
      <c r="B523" s="76"/>
      <c r="C523" s="214"/>
      <c r="D523" s="76"/>
      <c r="E523" s="76"/>
      <c r="F523" s="76"/>
    </row>
    <row r="524" spans="1:8" x14ac:dyDescent="0.25">
      <c r="A524" s="76" t="s">
        <v>330</v>
      </c>
      <c r="B524" s="76"/>
      <c r="C524" s="214"/>
      <c r="D524" s="76"/>
      <c r="E524" s="76"/>
      <c r="F524" s="76"/>
    </row>
    <row r="525" spans="1:8" x14ac:dyDescent="0.25">
      <c r="A525" s="408" t="s">
        <v>331</v>
      </c>
      <c r="B525" s="408"/>
      <c r="C525" s="409">
        <f>'[2]Link Out'!C66</f>
        <v>48487971</v>
      </c>
      <c r="D525" s="409">
        <f>'[2]Link Out'!D66</f>
        <v>-890033</v>
      </c>
      <c r="E525" s="409">
        <f>'[2]Link Out'!E66</f>
        <v>47597938</v>
      </c>
      <c r="F525" s="409">
        <f>'[2]Link Out'!F66</f>
        <v>8324451</v>
      </c>
      <c r="G525" s="409">
        <f>'[2]Link Out'!G66</f>
        <v>55922389</v>
      </c>
    </row>
    <row r="526" spans="1:8" x14ac:dyDescent="0.25">
      <c r="A526" s="408" t="s">
        <v>332</v>
      </c>
      <c r="B526" s="408"/>
      <c r="C526" s="409">
        <f>'[2]Link Out'!C67</f>
        <v>22363338</v>
      </c>
      <c r="D526" s="409">
        <f>'[2]Link Out'!$D67</f>
        <v>-1194943</v>
      </c>
      <c r="E526" s="409">
        <f>'[2]Link Out'!E67</f>
        <v>21168395</v>
      </c>
      <c r="F526" s="409">
        <f>'[2]Link Out'!F67</f>
        <v>2756667</v>
      </c>
      <c r="G526" s="409">
        <f>'[2]Link Out'!G67</f>
        <v>23925062</v>
      </c>
    </row>
    <row r="527" spans="1:8" x14ac:dyDescent="0.25">
      <c r="A527" s="408" t="s">
        <v>333</v>
      </c>
      <c r="B527" s="408"/>
      <c r="C527" s="409">
        <f>'[2]Link Out'!C68</f>
        <v>2558342</v>
      </c>
      <c r="D527" s="409">
        <f>'[2]Link Out'!$D68</f>
        <v>-17859</v>
      </c>
      <c r="E527" s="409">
        <f>'[2]Link Out'!E68</f>
        <v>2540483</v>
      </c>
      <c r="F527" s="409">
        <f>'[2]Link Out'!F68</f>
        <v>557063</v>
      </c>
      <c r="G527" s="409">
        <f>'[2]Link Out'!G68</f>
        <v>3097546</v>
      </c>
    </row>
    <row r="528" spans="1:8" x14ac:dyDescent="0.25">
      <c r="A528" s="408" t="s">
        <v>334</v>
      </c>
      <c r="B528" s="408"/>
      <c r="C528" s="409">
        <f>'[2]Link Out'!C69</f>
        <v>6278926</v>
      </c>
      <c r="D528" s="409">
        <f>'[2]Link Out'!$D69</f>
        <v>-374160</v>
      </c>
      <c r="E528" s="409">
        <f>'[2]Link Out'!E69</f>
        <v>5904766</v>
      </c>
      <c r="F528" s="409">
        <f>'[2]Link Out'!F69</f>
        <v>1047117</v>
      </c>
      <c r="G528" s="409">
        <f>'[2]Link Out'!G69</f>
        <v>6951883</v>
      </c>
    </row>
    <row r="529" spans="1:7" x14ac:dyDescent="0.25">
      <c r="A529" s="408" t="s">
        <v>335</v>
      </c>
      <c r="B529" s="408"/>
      <c r="C529" s="409">
        <f>'[2]Link Out'!C70</f>
        <v>1929026</v>
      </c>
      <c r="D529" s="409">
        <f>'[2]Link Out'!$D70</f>
        <v>-154284</v>
      </c>
      <c r="E529" s="409">
        <f>'[2]Link Out'!E70</f>
        <v>1774742</v>
      </c>
      <c r="F529" s="409">
        <f>'[2]Link Out'!F70</f>
        <v>111947</v>
      </c>
      <c r="G529" s="409">
        <f>'[2]Link Out'!G70</f>
        <v>1886689</v>
      </c>
    </row>
    <row r="530" spans="1:7" x14ac:dyDescent="0.25">
      <c r="A530" s="408" t="s">
        <v>336</v>
      </c>
      <c r="B530" s="63"/>
      <c r="C530" s="409">
        <f>'[2]Link Out'!C71</f>
        <v>2716050</v>
      </c>
      <c r="D530" s="409">
        <f>'[2]Link Out'!$D71</f>
        <v>-16203</v>
      </c>
      <c r="E530" s="409">
        <f>'[2]Link Out'!E71</f>
        <v>2699847</v>
      </c>
      <c r="F530" s="409">
        <f>'[2]Link Out'!F71</f>
        <v>80739</v>
      </c>
      <c r="G530" s="409">
        <f>'[2]Link Out'!G71</f>
        <v>2780586</v>
      </c>
    </row>
    <row r="531" spans="1:7" x14ac:dyDescent="0.25">
      <c r="A531" s="408" t="s">
        <v>337</v>
      </c>
      <c r="B531" s="63"/>
      <c r="C531" s="409">
        <f>'[2]Link Out'!C72</f>
        <v>3764401</v>
      </c>
      <c r="D531" s="409">
        <f>'[2]Link Out'!$D72</f>
        <v>-23895</v>
      </c>
      <c r="E531" s="409">
        <f>'[2]Link Out'!E72</f>
        <v>3740506</v>
      </c>
      <c r="F531" s="409">
        <f>'[2]Link Out'!F72</f>
        <v>575462</v>
      </c>
      <c r="G531" s="409">
        <f>'[2]Link Out'!G72</f>
        <v>4315968</v>
      </c>
    </row>
    <row r="532" spans="1:7" x14ac:dyDescent="0.25">
      <c r="A532" s="408" t="s">
        <v>338</v>
      </c>
      <c r="B532" s="63"/>
      <c r="C532" s="409">
        <f>'[2]Link Out'!C73</f>
        <v>125477</v>
      </c>
      <c r="D532" s="409">
        <f>'[2]Link Out'!$D73</f>
        <v>-40833</v>
      </c>
      <c r="E532" s="409">
        <f>'[2]Link Out'!E73</f>
        <v>84644</v>
      </c>
      <c r="F532" s="409">
        <f>'[2]Link Out'!F73</f>
        <v>0</v>
      </c>
      <c r="G532" s="409">
        <f>'[2]Link Out'!G73</f>
        <v>84644</v>
      </c>
    </row>
    <row r="533" spans="1:7" x14ac:dyDescent="0.25">
      <c r="A533" s="408" t="s">
        <v>339</v>
      </c>
      <c r="B533" s="63"/>
      <c r="C533" s="409">
        <f>'[2]Link Out'!C74</f>
        <v>0</v>
      </c>
      <c r="D533" s="409">
        <f>'[2]Link Out'!$D74</f>
        <v>0</v>
      </c>
      <c r="E533" s="409">
        <f>'[2]Link Out'!E74</f>
        <v>0</v>
      </c>
      <c r="F533" s="409">
        <f>'[2]Link Out'!F74</f>
        <v>0</v>
      </c>
      <c r="G533" s="409">
        <f>'[2]Link Out'!G74</f>
        <v>0</v>
      </c>
    </row>
    <row r="534" spans="1:7" x14ac:dyDescent="0.25">
      <c r="A534" s="408" t="s">
        <v>340</v>
      </c>
      <c r="B534" s="63"/>
      <c r="C534" s="409">
        <f>'[2]Link Out'!C75</f>
        <v>88223531</v>
      </c>
      <c r="D534" s="409">
        <f>'[2]Link Out'!$D75</f>
        <v>-2712210</v>
      </c>
      <c r="E534" s="409">
        <f>'[2]Link Out'!E75</f>
        <v>85511321</v>
      </c>
      <c r="F534" s="409">
        <f>'[2]Link Out'!F75</f>
        <v>13453446</v>
      </c>
      <c r="G534" s="409">
        <f>'[2]Link Out'!G75</f>
        <v>98964767</v>
      </c>
    </row>
    <row r="535" spans="1:7" x14ac:dyDescent="0.25">
      <c r="A535" s="408"/>
      <c r="B535" s="63"/>
      <c r="C535" s="410"/>
      <c r="D535" s="408"/>
      <c r="E535" s="408"/>
      <c r="F535" s="408"/>
      <c r="G535" s="408"/>
    </row>
    <row r="536" spans="1:7" x14ac:dyDescent="0.25">
      <c r="A536" s="408"/>
      <c r="B536" s="63"/>
      <c r="C536" s="410"/>
      <c r="D536" s="408"/>
      <c r="E536" s="408"/>
      <c r="F536" s="408"/>
      <c r="G536" s="408"/>
    </row>
    <row r="537" spans="1:7" x14ac:dyDescent="0.25">
      <c r="A537" s="408" t="s">
        <v>341</v>
      </c>
      <c r="B537" s="63"/>
      <c r="C537" s="410"/>
      <c r="D537" s="408"/>
      <c r="E537" s="408"/>
      <c r="F537" s="408"/>
      <c r="G537" s="408"/>
    </row>
    <row r="538" spans="1:7" x14ac:dyDescent="0.25">
      <c r="A538" s="408" t="s">
        <v>342</v>
      </c>
      <c r="B538" s="63"/>
      <c r="C538" s="409">
        <f>'[2]Link Out'!C79</f>
        <v>0</v>
      </c>
      <c r="D538" s="409">
        <f>'[2]Link Out'!D79</f>
        <v>0</v>
      </c>
      <c r="E538" s="409">
        <f>'[2]Link Out'!E79</f>
        <v>0</v>
      </c>
      <c r="F538" s="409">
        <f>'[2]Link Out'!F79</f>
        <v>0</v>
      </c>
      <c r="G538" s="409">
        <f>'[2]Link Out'!G79</f>
        <v>0</v>
      </c>
    </row>
    <row r="539" spans="1:7" x14ac:dyDescent="0.25">
      <c r="A539" s="408" t="s">
        <v>343</v>
      </c>
      <c r="B539" s="63"/>
      <c r="C539" s="409">
        <f>'[2]Link Out'!C80</f>
        <v>952621</v>
      </c>
      <c r="D539" s="409">
        <f>'[2]Link Out'!D80</f>
        <v>-99981</v>
      </c>
      <c r="E539" s="409">
        <f>'[2]Link Out'!E80</f>
        <v>852640</v>
      </c>
      <c r="F539" s="409">
        <f>'[2]Link Out'!F80</f>
        <v>0</v>
      </c>
      <c r="G539" s="409">
        <f>'[2]Link Out'!G80</f>
        <v>852640</v>
      </c>
    </row>
    <row r="540" spans="1:7" x14ac:dyDescent="0.25">
      <c r="A540" s="408" t="s">
        <v>344</v>
      </c>
      <c r="B540" s="63"/>
      <c r="C540" s="409">
        <f>'[2]Link Out'!C81</f>
        <v>75358</v>
      </c>
      <c r="D540" s="409">
        <f>'[2]Link Out'!D81</f>
        <v>-5674</v>
      </c>
      <c r="E540" s="409">
        <f>'[2]Link Out'!E81</f>
        <v>69684</v>
      </c>
      <c r="F540" s="409">
        <f>'[2]Link Out'!F81</f>
        <v>0</v>
      </c>
      <c r="G540" s="409">
        <f>'[2]Link Out'!G81</f>
        <v>69684</v>
      </c>
    </row>
    <row r="541" spans="1:7" x14ac:dyDescent="0.25">
      <c r="A541" s="408" t="s">
        <v>345</v>
      </c>
      <c r="B541" s="63"/>
      <c r="C541" s="409">
        <f>'[2]Link Out'!C82</f>
        <v>50904</v>
      </c>
      <c r="D541" s="409">
        <f>'[2]Link Out'!D82</f>
        <v>14496</v>
      </c>
      <c r="E541" s="409">
        <f>'[2]Link Out'!E82</f>
        <v>65400</v>
      </c>
      <c r="F541" s="409">
        <f>'[2]Link Out'!F82</f>
        <v>0</v>
      </c>
      <c r="G541" s="409">
        <f>'[2]Link Out'!G82</f>
        <v>65400</v>
      </c>
    </row>
    <row r="542" spans="1:7" x14ac:dyDescent="0.25">
      <c r="A542" s="408" t="s">
        <v>346</v>
      </c>
      <c r="B542" s="63"/>
      <c r="C542" s="409">
        <f>'[2]Link Out'!C83</f>
        <v>0</v>
      </c>
      <c r="D542" s="409">
        <f>'[2]Link Out'!D83</f>
        <v>0</v>
      </c>
      <c r="E542" s="409">
        <f>'[2]Link Out'!E83</f>
        <v>0</v>
      </c>
      <c r="F542" s="409">
        <f>'[2]Link Out'!F83</f>
        <v>0</v>
      </c>
      <c r="G542" s="409">
        <f>'[2]Link Out'!G83</f>
        <v>0</v>
      </c>
    </row>
    <row r="543" spans="1:7" x14ac:dyDescent="0.25">
      <c r="A543" s="408" t="s">
        <v>347</v>
      </c>
      <c r="B543" s="63"/>
      <c r="C543" s="409">
        <f>'[2]Link Out'!C84</f>
        <v>30740</v>
      </c>
      <c r="D543" s="409">
        <f>'[2]Link Out'!D84</f>
        <v>1402</v>
      </c>
      <c r="E543" s="409">
        <f>'[2]Link Out'!E84</f>
        <v>32142</v>
      </c>
      <c r="F543" s="409">
        <f>'[2]Link Out'!F84</f>
        <v>0</v>
      </c>
      <c r="G543" s="409">
        <f>'[2]Link Out'!G84</f>
        <v>32142</v>
      </c>
    </row>
    <row r="544" spans="1:7" x14ac:dyDescent="0.25">
      <c r="A544" s="408" t="s">
        <v>348</v>
      </c>
      <c r="B544" s="63"/>
      <c r="C544" s="409">
        <f>'[2]Link Out'!C85</f>
        <v>754380</v>
      </c>
      <c r="D544" s="409">
        <f>'[2]Link Out'!D85</f>
        <v>-10837</v>
      </c>
      <c r="E544" s="409">
        <f>'[2]Link Out'!E85</f>
        <v>743543</v>
      </c>
      <c r="F544" s="409">
        <f>'[2]Link Out'!F85</f>
        <v>0</v>
      </c>
      <c r="G544" s="409">
        <f>'[2]Link Out'!G85</f>
        <v>743543</v>
      </c>
    </row>
    <row r="545" spans="1:7" x14ac:dyDescent="0.25">
      <c r="A545" s="408" t="s">
        <v>349</v>
      </c>
      <c r="B545" s="63"/>
      <c r="C545" s="409">
        <f>'[2]Link Out'!C86</f>
        <v>51945</v>
      </c>
      <c r="D545" s="409">
        <f>'[2]Link Out'!D86</f>
        <v>689</v>
      </c>
      <c r="E545" s="409">
        <f>'[2]Link Out'!E86</f>
        <v>52634</v>
      </c>
      <c r="F545" s="409">
        <f>'[2]Link Out'!F86</f>
        <v>0</v>
      </c>
      <c r="G545" s="409">
        <f>'[2]Link Out'!G86</f>
        <v>52634</v>
      </c>
    </row>
    <row r="546" spans="1:7" x14ac:dyDescent="0.25">
      <c r="A546" s="408" t="s">
        <v>350</v>
      </c>
      <c r="B546" s="63"/>
      <c r="C546" s="409">
        <f>'[2]Link Out'!C87</f>
        <v>331964</v>
      </c>
      <c r="D546" s="409">
        <f>'[2]Link Out'!D87</f>
        <v>-32359</v>
      </c>
      <c r="E546" s="409">
        <f>'[2]Link Out'!E87</f>
        <v>299605</v>
      </c>
      <c r="F546" s="409">
        <f>'[2]Link Out'!F87</f>
        <v>0</v>
      </c>
      <c r="G546" s="409">
        <f>'[2]Link Out'!G87</f>
        <v>299605</v>
      </c>
    </row>
    <row r="547" spans="1:7" x14ac:dyDescent="0.25">
      <c r="A547" s="408" t="s">
        <v>351</v>
      </c>
      <c r="B547" s="63"/>
      <c r="C547" s="409">
        <f>'[2]Link Out'!C88</f>
        <v>37776</v>
      </c>
      <c r="D547" s="409">
        <f>'[2]Link Out'!D88</f>
        <v>21224</v>
      </c>
      <c r="E547" s="409">
        <f>'[2]Link Out'!E88</f>
        <v>59000</v>
      </c>
      <c r="F547" s="409">
        <f>'[2]Link Out'!F88</f>
        <v>0</v>
      </c>
      <c r="G547" s="409">
        <f>'[2]Link Out'!G88</f>
        <v>59000</v>
      </c>
    </row>
    <row r="548" spans="1:7" x14ac:dyDescent="0.25">
      <c r="A548" s="408" t="s">
        <v>352</v>
      </c>
      <c r="B548" s="63"/>
      <c r="C548" s="409">
        <f>'[2]Link Out'!C89</f>
        <v>0</v>
      </c>
      <c r="D548" s="409">
        <f>'[2]Link Out'!D89</f>
        <v>0</v>
      </c>
      <c r="E548" s="409">
        <f>'[2]Link Out'!E89</f>
        <v>0</v>
      </c>
      <c r="F548" s="409">
        <f>'[2]Link Out'!F89</f>
        <v>0</v>
      </c>
      <c r="G548" s="409">
        <f>'[2]Link Out'!G89</f>
        <v>0</v>
      </c>
    </row>
    <row r="549" spans="1:7" x14ac:dyDescent="0.25">
      <c r="A549" s="408" t="s">
        <v>353</v>
      </c>
      <c r="B549" s="63"/>
      <c r="C549" s="409">
        <f>'[2]Link Out'!C90</f>
        <v>2285688</v>
      </c>
      <c r="D549" s="409">
        <f>'[2]Link Out'!D90</f>
        <v>-111040</v>
      </c>
      <c r="E549" s="409">
        <f>'[2]Link Out'!E90</f>
        <v>2174648</v>
      </c>
      <c r="F549" s="409">
        <f>'[2]Link Out'!F90</f>
        <v>0</v>
      </c>
      <c r="G549" s="409">
        <f>'[2]Link Out'!G90</f>
        <v>2174648</v>
      </c>
    </row>
    <row r="550" spans="1:7" x14ac:dyDescent="0.25">
      <c r="A550" s="408"/>
      <c r="B550" s="63"/>
      <c r="C550" s="411"/>
      <c r="D550" s="243"/>
      <c r="E550" s="243"/>
      <c r="F550" s="243"/>
      <c r="G550" s="243"/>
    </row>
    <row r="551" spans="1:7" x14ac:dyDescent="0.25">
      <c r="A551" s="408"/>
      <c r="B551" s="63"/>
      <c r="C551" s="411"/>
      <c r="D551" s="243"/>
      <c r="E551" s="243"/>
      <c r="F551" s="243"/>
      <c r="G551" s="243"/>
    </row>
    <row r="552" spans="1:7" x14ac:dyDescent="0.25">
      <c r="A552" s="408" t="s">
        <v>75</v>
      </c>
      <c r="B552" s="63"/>
      <c r="C552" s="409">
        <f>'[2]Link Out'!C93</f>
        <v>90509219</v>
      </c>
      <c r="D552" s="409">
        <f>'[2]Link Out'!D93</f>
        <v>-2823250</v>
      </c>
      <c r="E552" s="409">
        <f>'[2]Link Out'!E93</f>
        <v>87685969</v>
      </c>
      <c r="F552" s="409">
        <f>'[2]Link Out'!F93</f>
        <v>13453446</v>
      </c>
      <c r="G552" s="409">
        <f>'[2]Link Out'!G93</f>
        <v>101139415</v>
      </c>
    </row>
    <row r="553" spans="1:7" x14ac:dyDescent="0.25">
      <c r="A553" s="76"/>
      <c r="B553" s="53"/>
      <c r="C553" s="222"/>
      <c r="D553" s="53"/>
      <c r="E553" s="53"/>
    </row>
    <row r="554" spans="1:7" x14ac:dyDescent="0.25">
      <c r="A554" s="76"/>
      <c r="B554" s="53"/>
      <c r="C554" s="222"/>
      <c r="D554" s="53"/>
      <c r="E554" s="53"/>
    </row>
    <row r="555" spans="1:7" x14ac:dyDescent="0.25">
      <c r="A555" s="76"/>
      <c r="B555" s="53"/>
      <c r="C555" s="222"/>
      <c r="D555" s="53"/>
      <c r="E555" s="53"/>
    </row>
    <row r="556" spans="1:7" x14ac:dyDescent="0.25">
      <c r="A556" s="76"/>
      <c r="B556" s="53"/>
      <c r="C556" s="222"/>
      <c r="D556" s="53"/>
      <c r="E556" s="53"/>
    </row>
    <row r="557" spans="1:7" x14ac:dyDescent="0.25">
      <c r="A557" s="76"/>
      <c r="B557" s="53"/>
      <c r="C557" s="222"/>
      <c r="D557" s="53"/>
      <c r="E557" s="53"/>
    </row>
    <row r="558" spans="1:7" x14ac:dyDescent="0.25">
      <c r="A558" s="76"/>
      <c r="B558" s="53"/>
      <c r="C558" s="222"/>
      <c r="D558" s="53"/>
      <c r="E558" s="53"/>
    </row>
    <row r="559" spans="1:7" x14ac:dyDescent="0.25">
      <c r="A559" s="159"/>
      <c r="B559" s="53"/>
      <c r="C559" s="222"/>
      <c r="D559" s="53"/>
      <c r="E559" s="53"/>
    </row>
    <row r="560" spans="1:7" x14ac:dyDescent="0.25">
      <c r="A560" s="159"/>
      <c r="B560" s="53"/>
      <c r="C560" s="222"/>
      <c r="D560" s="53"/>
      <c r="E560" s="53"/>
    </row>
    <row r="561" spans="1:5" x14ac:dyDescent="0.25">
      <c r="A561" s="159"/>
      <c r="B561" s="53"/>
      <c r="C561" s="222"/>
      <c r="D561" s="53"/>
      <c r="E561" s="53"/>
    </row>
    <row r="562" spans="1:5" x14ac:dyDescent="0.25">
      <c r="A562" s="159"/>
      <c r="B562" s="53"/>
      <c r="C562" s="222"/>
      <c r="D562" s="53"/>
      <c r="E562" s="53"/>
    </row>
    <row r="563" spans="1:5" x14ac:dyDescent="0.25">
      <c r="A563" s="159"/>
      <c r="B563" s="53"/>
      <c r="C563" s="222"/>
      <c r="D563" s="53"/>
      <c r="E563" s="53"/>
    </row>
    <row r="564" spans="1:5" x14ac:dyDescent="0.25">
      <c r="A564" s="159"/>
      <c r="B564" s="53"/>
      <c r="C564" s="222"/>
      <c r="D564" s="53"/>
      <c r="E564" s="53"/>
    </row>
    <row r="565" spans="1:5" x14ac:dyDescent="0.25">
      <c r="A565" s="159"/>
      <c r="B565" s="53"/>
      <c r="C565" s="222"/>
      <c r="D565" s="53"/>
      <c r="E565" s="53"/>
    </row>
    <row r="566" spans="1:5" x14ac:dyDescent="0.25">
      <c r="A566" s="159"/>
      <c r="B566" s="53"/>
      <c r="C566" s="222"/>
      <c r="D566" s="53"/>
      <c r="E566" s="53"/>
    </row>
    <row r="567" spans="1:5" x14ac:dyDescent="0.25">
      <c r="A567" s="159"/>
      <c r="B567" s="53"/>
      <c r="C567" s="222"/>
      <c r="D567" s="53"/>
      <c r="E567" s="53"/>
    </row>
    <row r="568" spans="1:5" x14ac:dyDescent="0.25">
      <c r="A568" s="159"/>
      <c r="B568" s="53"/>
      <c r="C568" s="222"/>
      <c r="D568" s="53"/>
      <c r="E568" s="53"/>
    </row>
    <row r="569" spans="1:5" x14ac:dyDescent="0.25">
      <c r="A569" s="159"/>
      <c r="B569" s="53"/>
      <c r="C569" s="222"/>
      <c r="D569" s="53"/>
      <c r="E569" s="53"/>
    </row>
    <row r="570" spans="1:5" x14ac:dyDescent="0.25">
      <c r="A570" s="159"/>
      <c r="B570" s="53"/>
      <c r="C570" s="222"/>
      <c r="D570" s="53"/>
      <c r="E570" s="53"/>
    </row>
    <row r="571" spans="1:5" x14ac:dyDescent="0.25">
      <c r="A571" s="159"/>
      <c r="B571" s="53"/>
      <c r="C571" s="222"/>
      <c r="D571" s="53"/>
      <c r="E571" s="53"/>
    </row>
    <row r="572" spans="1:5" x14ac:dyDescent="0.25">
      <c r="A572" s="159"/>
      <c r="B572" s="53"/>
      <c r="C572" s="222"/>
      <c r="D572" s="53"/>
      <c r="E572" s="53"/>
    </row>
    <row r="573" spans="1:5" x14ac:dyDescent="0.25">
      <c r="A573" s="159"/>
      <c r="B573" s="53"/>
      <c r="C573" s="222"/>
      <c r="D573" s="53"/>
      <c r="E573" s="53"/>
    </row>
    <row r="574" spans="1:5" x14ac:dyDescent="0.25">
      <c r="A574" s="159"/>
      <c r="B574" s="53"/>
      <c r="C574" s="222"/>
      <c r="D574" s="53"/>
      <c r="E574" s="53"/>
    </row>
    <row r="575" spans="1:5" x14ac:dyDescent="0.25">
      <c r="A575" s="159"/>
      <c r="B575" s="53"/>
      <c r="C575" s="222"/>
      <c r="D575" s="53"/>
      <c r="E575" s="53"/>
    </row>
    <row r="576" spans="1:5" x14ac:dyDescent="0.25">
      <c r="A576" s="159"/>
      <c r="B576" s="53"/>
      <c r="C576" s="222"/>
      <c r="D576" s="53"/>
      <c r="E576" s="53"/>
    </row>
    <row r="577" spans="1:5" x14ac:dyDescent="0.25">
      <c r="A577" s="159"/>
      <c r="B577" s="53"/>
      <c r="C577" s="222"/>
      <c r="D577" s="53"/>
      <c r="E577" s="53"/>
    </row>
    <row r="578" spans="1:5" x14ac:dyDescent="0.25">
      <c r="A578" s="159"/>
      <c r="B578" s="53"/>
      <c r="C578" s="222"/>
      <c r="D578" s="53"/>
      <c r="E578" s="53"/>
    </row>
    <row r="579" spans="1:5" x14ac:dyDescent="0.25">
      <c r="A579" s="159"/>
      <c r="B579" s="53"/>
      <c r="C579" s="222"/>
      <c r="D579" s="53"/>
      <c r="E579" s="53"/>
    </row>
    <row r="580" spans="1:5" x14ac:dyDescent="0.25">
      <c r="A580" s="159"/>
      <c r="B580" s="53"/>
      <c r="C580" s="222"/>
      <c r="D580" s="53"/>
      <c r="E580" s="53"/>
    </row>
    <row r="581" spans="1:5" x14ac:dyDescent="0.25">
      <c r="A581" s="159"/>
      <c r="B581" s="53"/>
      <c r="C581" s="222"/>
      <c r="D581" s="53"/>
      <c r="E581" s="53"/>
    </row>
    <row r="582" spans="1:5" x14ac:dyDescent="0.25">
      <c r="A582" s="159"/>
      <c r="B582" s="53"/>
      <c r="C582" s="222"/>
      <c r="D582" s="53"/>
      <c r="E582" s="53"/>
    </row>
    <row r="583" spans="1:5" x14ac:dyDescent="0.25">
      <c r="A583" s="159"/>
      <c r="B583" s="53"/>
      <c r="C583" s="222"/>
      <c r="D583" s="53"/>
      <c r="E583" s="53"/>
    </row>
    <row r="584" spans="1:5" x14ac:dyDescent="0.25">
      <c r="A584" s="159"/>
      <c r="B584" s="53"/>
      <c r="C584" s="222"/>
      <c r="D584" s="53"/>
      <c r="E584" s="53"/>
    </row>
    <row r="585" spans="1:5" x14ac:dyDescent="0.25">
      <c r="A585" s="159"/>
      <c r="B585" s="53"/>
      <c r="C585" s="222"/>
      <c r="D585" s="53"/>
      <c r="E585" s="53"/>
    </row>
    <row r="586" spans="1:5" x14ac:dyDescent="0.25">
      <c r="A586" s="159"/>
      <c r="B586" s="53"/>
      <c r="C586" s="222"/>
      <c r="D586" s="53"/>
      <c r="E586" s="53"/>
    </row>
    <row r="587" spans="1:5" x14ac:dyDescent="0.25">
      <c r="A587" s="159"/>
      <c r="B587" s="53"/>
      <c r="C587" s="222"/>
      <c r="D587" s="53"/>
      <c r="E587" s="53"/>
    </row>
    <row r="588" spans="1:5" x14ac:dyDescent="0.25">
      <c r="A588" s="159"/>
      <c r="B588" s="53"/>
      <c r="C588" s="222"/>
      <c r="D588" s="53"/>
      <c r="E588" s="53"/>
    </row>
    <row r="589" spans="1:5" x14ac:dyDescent="0.25">
      <c r="A589" s="159"/>
      <c r="B589" s="53"/>
      <c r="C589" s="222"/>
      <c r="D589" s="53"/>
      <c r="E589" s="53"/>
    </row>
    <row r="590" spans="1:5" x14ac:dyDescent="0.25">
      <c r="A590" s="159"/>
      <c r="B590" s="53"/>
      <c r="C590" s="222"/>
      <c r="D590" s="53"/>
      <c r="E590" s="53"/>
    </row>
  </sheetData>
  <customSheetViews>
    <customSheetView guid="{D80F9502-1760-4B4D-BEE6-65B7268CEFF2}" scale="80">
      <pageMargins left="0.7" right="0.7" top="0.75" bottom="0.75" header="0.3" footer="0.3"/>
      <pageSetup orientation="portrait" r:id="rId1"/>
    </customSheetView>
    <customSheetView guid="{F8C3F9F4-DBFA-417E-A63C-4DCF6CDDDD4D}" scale="70" topLeftCell="C13">
      <selection activeCell="E30" sqref="E30"/>
      <pageMargins left="0.7" right="0.7" top="0.75" bottom="0.75" header="0.3" footer="0.3"/>
      <pageSetup orientation="portrait" r:id="rId2"/>
    </customSheetView>
    <customSheetView guid="{2E9FC00E-19D3-4355-A260-417D9236B30F}" scale="70" topLeftCell="C36">
      <selection activeCell="I36" sqref="I36"/>
      <pageMargins left="0.7" right="0.7" top="0.75" bottom="0.75" header="0.3" footer="0.3"/>
      <pageSetup orientation="portrait" r:id="rId3"/>
    </customSheetView>
    <customSheetView guid="{F5B97444-16EA-4AA7-9A70-95BB0AFD8284}" scale="70" topLeftCell="C1">
      <selection activeCell="M35" sqref="M35"/>
      <pageMargins left="0.7" right="0.7" top="0.75" bottom="0.75" header="0.3" footer="0.3"/>
      <pageSetup orientation="portrait" r:id="rId4"/>
    </customSheetView>
    <customSheetView guid="{CEC57B47-E6EC-4FDA-BCFD-6AC6A66DD178}" scale="70" topLeftCell="C1">
      <selection activeCell="M18" sqref="M18"/>
      <pageMargins left="0.7" right="0.7" top="0.75" bottom="0.75" header="0.3" footer="0.3"/>
      <pageSetup orientation="portrait" r:id="rId5"/>
    </customSheetView>
    <customSheetView guid="{E163314F-53A2-4A2F-A9CF-3F94F0129118}" scale="70" topLeftCell="C12">
      <selection activeCell="K48" sqref="K48"/>
      <pageMargins left="0.7" right="0.7" top="0.75" bottom="0.75" header="0.3" footer="0.3"/>
      <pageSetup orientation="portrait" r:id="rId6"/>
    </customSheetView>
    <customSheetView guid="{C98D41B4-6B7D-46F8-862F-B1C92554BE39}" scale="70" topLeftCell="A22">
      <selection activeCell="T60" sqref="T60"/>
      <pageMargins left="0.7" right="0.7" top="0.75" bottom="0.75" header="0.3" footer="0.3"/>
      <pageSetup orientation="portrait" r:id="rId7"/>
    </customSheetView>
    <customSheetView guid="{AE1B1716-57F4-4705-A4F2-7A8CD44D74C3}" scale="70" showPageBreaks="1" topLeftCell="C11">
      <selection activeCell="M18" sqref="M18"/>
      <pageMargins left="0.7" right="0.7" top="0.75" bottom="0.75" header="0.3" footer="0.3"/>
      <pageSetup orientation="portrait" r:id="rId8"/>
    </customSheetView>
  </customSheetViews>
  <pageMargins left="0.7" right="0.7" top="0.75" bottom="0.75" header="0.3" footer="0.3"/>
  <pageSetup orientation="portrait" r:id="rId9"/>
  <customProperties>
    <customPr name="_pios_id" r:id="rId10"/>
  </customProperties>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zoomScale="80" zoomScaleNormal="80" workbookViewId="0"/>
  </sheetViews>
  <sheetFormatPr defaultColWidth="8.85546875" defaultRowHeight="15" x14ac:dyDescent="0.25"/>
  <cols>
    <col min="1" max="1" width="40.85546875" style="111" bestFit="1" customWidth="1"/>
    <col min="2" max="2" width="15.7109375" style="111" bestFit="1" customWidth="1"/>
    <col min="3" max="3" width="13.85546875" style="111" bestFit="1" customWidth="1"/>
    <col min="4" max="4" width="15.7109375" style="111" bestFit="1" customWidth="1"/>
    <col min="5" max="5" width="22" style="111" customWidth="1"/>
    <col min="6" max="6" width="35.42578125" style="111" bestFit="1" customWidth="1"/>
    <col min="7" max="7" width="16.28515625" style="111" bestFit="1" customWidth="1"/>
    <col min="8" max="16384" width="8.85546875" style="111"/>
  </cols>
  <sheetData>
    <row r="1" spans="1:7" ht="14.45" x14ac:dyDescent="0.3">
      <c r="A1" s="2" t="s">
        <v>76</v>
      </c>
      <c r="C1" s="111" t="str">
        <f ca="1">'Inc Statment - SCH C.1'!U2</f>
        <v>Public Workpapers\[Income Statement.xlsx]Inc Statment - SCH C.1</v>
      </c>
    </row>
    <row r="2" spans="1:7" ht="14.45" x14ac:dyDescent="0.3">
      <c r="B2" s="117"/>
      <c r="C2" s="117"/>
      <c r="D2" s="117"/>
    </row>
    <row r="3" spans="1:7" ht="14.45" x14ac:dyDescent="0.3">
      <c r="A3" s="12" t="s">
        <v>128</v>
      </c>
      <c r="B3" s="413" t="s">
        <v>38</v>
      </c>
      <c r="C3" s="117"/>
      <c r="D3" s="414" t="s">
        <v>77</v>
      </c>
      <c r="F3" s="12" t="s">
        <v>129</v>
      </c>
      <c r="G3" s="414" t="s">
        <v>77</v>
      </c>
    </row>
    <row r="4" spans="1:7" ht="14.45" x14ac:dyDescent="0.3">
      <c r="B4" s="3" t="s">
        <v>62</v>
      </c>
      <c r="D4" s="3" t="s">
        <v>62</v>
      </c>
      <c r="G4" s="3" t="s">
        <v>62</v>
      </c>
    </row>
    <row r="5" spans="1:7" ht="14.45" x14ac:dyDescent="0.3">
      <c r="A5" s="415" t="s">
        <v>53</v>
      </c>
    </row>
    <row r="6" spans="1:7" ht="14.45" x14ac:dyDescent="0.3">
      <c r="A6" s="415"/>
    </row>
    <row r="7" spans="1:7" ht="14.45" x14ac:dyDescent="0.3">
      <c r="A7" s="416" t="s">
        <v>54</v>
      </c>
      <c r="B7" s="417">
        <f>'Inc Statment - SCH C.1'!I20</f>
        <v>90509219</v>
      </c>
      <c r="D7" s="417">
        <f>'Inc Statment - SCH C.1'!M20</f>
        <v>88355270</v>
      </c>
      <c r="F7" s="2" t="s">
        <v>117</v>
      </c>
      <c r="G7" s="417">
        <f>'Inc Statment - SCH C.1'!M17+'Inc Statment - SCH C.1'!M18</f>
        <v>87685969</v>
      </c>
    </row>
    <row r="8" spans="1:7" ht="14.45" x14ac:dyDescent="0.3">
      <c r="A8" s="418"/>
    </row>
    <row r="9" spans="1:7" ht="14.45" x14ac:dyDescent="0.3">
      <c r="A9" s="415" t="s">
        <v>55</v>
      </c>
    </row>
    <row r="10" spans="1:7" ht="14.45" x14ac:dyDescent="0.3">
      <c r="A10" s="419" t="s">
        <v>56</v>
      </c>
      <c r="B10" s="417">
        <f>'Inc Statment - SCH C.1'!I48</f>
        <v>33192846</v>
      </c>
      <c r="D10" s="417">
        <f>'Inc Statment - SCH C.1'!M48</f>
        <v>34276781.183039859</v>
      </c>
    </row>
    <row r="11" spans="1:7" ht="14.45" x14ac:dyDescent="0.3">
      <c r="A11" s="419" t="s">
        <v>57</v>
      </c>
      <c r="B11" s="417">
        <f>'Inc Statment - SCH C.1'!I51</f>
        <v>13500782</v>
      </c>
      <c r="D11" s="417">
        <f>'Inc Statment - SCH C.1'!M51</f>
        <v>14993050.105388632</v>
      </c>
    </row>
    <row r="12" spans="1:7" ht="14.45" x14ac:dyDescent="0.3">
      <c r="A12" s="419" t="s">
        <v>118</v>
      </c>
      <c r="B12" s="417">
        <f>'Inc Statment - SCH C.1'!I52</f>
        <v>8556</v>
      </c>
      <c r="D12" s="420">
        <f>'Inc Statment - SCH C.1'!M52</f>
        <v>0</v>
      </c>
    </row>
    <row r="13" spans="1:7" ht="14.45" x14ac:dyDescent="0.3">
      <c r="A13" s="419" t="s">
        <v>98</v>
      </c>
      <c r="B13" s="417">
        <f>'Inc Statment - SCH C.1'!I53</f>
        <v>230514</v>
      </c>
      <c r="D13" s="420">
        <f>'Inc Statment - SCH C.1'!M53</f>
        <v>227127</v>
      </c>
    </row>
    <row r="14" spans="1:7" s="117" customFormat="1" ht="14.45" x14ac:dyDescent="0.3">
      <c r="A14" s="497" t="s">
        <v>70</v>
      </c>
      <c r="B14" s="498">
        <f>'Inc Statment - SCH C.1'!I54</f>
        <v>0</v>
      </c>
      <c r="D14" s="499">
        <f>'Inc Statment - SCH C.1'!M54</f>
        <v>0</v>
      </c>
    </row>
    <row r="15" spans="1:7" ht="14.45" x14ac:dyDescent="0.3">
      <c r="A15" s="419" t="s">
        <v>58</v>
      </c>
      <c r="B15" s="417">
        <f>'Inc Statment - SCH C.1'!I56+'Inc Statment - SCH C.1'!I57</f>
        <v>1523872</v>
      </c>
      <c r="D15" s="420">
        <f>'Inc Statment - SCH C.1'!M56+'Inc Statment - SCH C.1'!M57</f>
        <v>1160125.4077250953</v>
      </c>
    </row>
    <row r="16" spans="1:7" ht="14.45" x14ac:dyDescent="0.3">
      <c r="A16" s="419" t="s">
        <v>59</v>
      </c>
      <c r="B16" s="417">
        <f>'Inc Statment - SCH C.1'!I59+'Inc Statment - SCH C.1'!I60</f>
        <v>9064099</v>
      </c>
      <c r="D16" s="420">
        <f>'Inc Statment - SCH C.1'!M59+'Inc Statment - SCH C.1'!M60</f>
        <v>6535877.1206657235</v>
      </c>
    </row>
    <row r="17" spans="1:6" ht="14.45" x14ac:dyDescent="0.3">
      <c r="A17" s="419" t="s">
        <v>115</v>
      </c>
      <c r="B17" s="417">
        <f>'Inc Statment - SCH C.1'!I61</f>
        <v>-84792</v>
      </c>
      <c r="D17" s="420">
        <f>'Inc Statment - SCH C.1'!M61</f>
        <v>-76468</v>
      </c>
    </row>
    <row r="18" spans="1:6" ht="14.45" x14ac:dyDescent="0.3">
      <c r="A18" s="419" t="s">
        <v>112</v>
      </c>
      <c r="B18" s="421">
        <f>'Inc Statment - SCH C.1'!I62</f>
        <v>6484589</v>
      </c>
      <c r="C18" s="10" t="s">
        <v>116</v>
      </c>
      <c r="D18" s="422">
        <f>'Inc Statment - SCH C.1'!M62</f>
        <v>6200722.8246363057</v>
      </c>
      <c r="E18" s="10" t="s">
        <v>116</v>
      </c>
    </row>
    <row r="19" spans="1:6" ht="14.45" x14ac:dyDescent="0.3">
      <c r="A19" s="423" t="s">
        <v>60</v>
      </c>
      <c r="B19" s="1">
        <f>'Inc Statment - SCH C.1'!I65</f>
        <v>63920466</v>
      </c>
      <c r="C19" s="9">
        <f>SUM(B10:B18)-B19</f>
        <v>0</v>
      </c>
      <c r="D19" s="1">
        <f>'Inc Statment - SCH C.1'!M65</f>
        <v>63317215.641455621</v>
      </c>
      <c r="E19" s="9">
        <f>SUM(D10:D18)-D19</f>
        <v>0</v>
      </c>
    </row>
    <row r="20" spans="1:6" ht="14.45" x14ac:dyDescent="0.3">
      <c r="A20" s="418"/>
    </row>
    <row r="21" spans="1:6" ht="14.45" x14ac:dyDescent="0.3">
      <c r="A21" s="424" t="s">
        <v>61</v>
      </c>
      <c r="B21" s="417">
        <f>'Inc Statment - SCH C.1'!I67</f>
        <v>26588753</v>
      </c>
      <c r="D21" s="417">
        <f>'Inc Statment - SCH C.1'!M67</f>
        <v>25038054.358544379</v>
      </c>
    </row>
    <row r="23" spans="1:6" ht="14.45" x14ac:dyDescent="0.3">
      <c r="A23" s="12" t="s">
        <v>130</v>
      </c>
      <c r="E23" s="12" t="s">
        <v>131</v>
      </c>
      <c r="F23" s="117"/>
    </row>
    <row r="24" spans="1:6" ht="14.45" x14ac:dyDescent="0.3">
      <c r="A24" s="30"/>
      <c r="B24" s="412" t="s">
        <v>44</v>
      </c>
      <c r="C24" s="412" t="s">
        <v>1</v>
      </c>
    </row>
    <row r="25" spans="1:6" ht="14.45" x14ac:dyDescent="0.3">
      <c r="A25" s="30"/>
      <c r="B25" s="412" t="s">
        <v>45</v>
      </c>
      <c r="C25" s="412" t="s">
        <v>43</v>
      </c>
      <c r="E25" s="11" t="s">
        <v>127</v>
      </c>
    </row>
    <row r="26" spans="1:6" ht="14.45" x14ac:dyDescent="0.3">
      <c r="A26" s="46" t="s">
        <v>5</v>
      </c>
      <c r="B26" s="46" t="s">
        <v>7</v>
      </c>
      <c r="C26" s="46" t="s">
        <v>42</v>
      </c>
      <c r="E26" s="403" t="s">
        <v>7</v>
      </c>
    </row>
    <row r="27" spans="1:6" ht="14.45" x14ac:dyDescent="0.3">
      <c r="A27" s="52"/>
    </row>
    <row r="28" spans="1:6" ht="14.45" x14ac:dyDescent="0.3">
      <c r="A28" s="38" t="s">
        <v>8</v>
      </c>
    </row>
    <row r="29" spans="1:6" ht="14.45" x14ac:dyDescent="0.3">
      <c r="A29" s="87" t="s">
        <v>20</v>
      </c>
      <c r="B29" s="425">
        <f>+'Inc Statment - SCH C.1'!K17</f>
        <v>-2712210</v>
      </c>
      <c r="C29" s="425">
        <f>+'Inc Statment - SCH C.1'!O17</f>
        <v>13555791.258917961</v>
      </c>
      <c r="E29" s="417">
        <f>'Inc Statment - SCH C.1'!M17</f>
        <v>85511321</v>
      </c>
    </row>
    <row r="30" spans="1:6" ht="14.45" x14ac:dyDescent="0.3">
      <c r="A30" s="87" t="s">
        <v>21</v>
      </c>
      <c r="B30" s="426">
        <f>+'Inc Statment - SCH C.1'!K18</f>
        <v>-111040</v>
      </c>
      <c r="C30" s="426">
        <f>+'Inc Statment - SCH C.1'!O18</f>
        <v>0</v>
      </c>
      <c r="E30" s="417">
        <f>'Inc Statment - SCH C.1'!M18</f>
        <v>2174648</v>
      </c>
    </row>
    <row r="31" spans="1:6" thickBot="1" x14ac:dyDescent="0.35">
      <c r="A31" s="76" t="s">
        <v>48</v>
      </c>
      <c r="B31" s="427">
        <f>+'Inc Statment - SCH C.1'!K20</f>
        <v>-2153949</v>
      </c>
      <c r="C31" s="427">
        <f>+'Inc Statment - SCH C.1'!O20</f>
        <v>13555791.258917961</v>
      </c>
      <c r="D31" s="123" t="s">
        <v>69</v>
      </c>
      <c r="E31" s="428">
        <f>'Inc Statment - SCH C.1'!M19</f>
        <v>669301</v>
      </c>
    </row>
    <row r="32" spans="1:6" thickTop="1" x14ac:dyDescent="0.3">
      <c r="A32" s="29"/>
      <c r="B32" s="78"/>
      <c r="C32" s="78"/>
      <c r="E32" s="417">
        <f>'Inc Statment - SCH C.1'!M20</f>
        <v>88355270</v>
      </c>
    </row>
    <row r="33" spans="1:5" ht="14.45" x14ac:dyDescent="0.3">
      <c r="A33" s="54" t="s">
        <v>9</v>
      </c>
      <c r="B33" s="83"/>
      <c r="C33" s="83"/>
      <c r="E33" s="417"/>
    </row>
    <row r="34" spans="1:5" ht="14.45" x14ac:dyDescent="0.3">
      <c r="A34" s="38" t="s">
        <v>10</v>
      </c>
      <c r="B34" s="86"/>
      <c r="C34" s="86"/>
      <c r="E34" s="417"/>
    </row>
    <row r="35" spans="1:5" ht="14.45" x14ac:dyDescent="0.3">
      <c r="A35" s="87" t="s">
        <v>11</v>
      </c>
      <c r="B35" s="429">
        <f>+'Inc Statment - SCH C.1'!K24</f>
        <v>-41221</v>
      </c>
      <c r="C35" s="429">
        <f>+'Inc Statment - SCH C.1'!O24</f>
        <v>0</v>
      </c>
      <c r="E35" s="417">
        <f>'Inc Statment - SCH C.1'!M24</f>
        <v>230255</v>
      </c>
    </row>
    <row r="36" spans="1:5" ht="14.45" x14ac:dyDescent="0.3">
      <c r="A36" s="87" t="s">
        <v>22</v>
      </c>
      <c r="B36" s="430">
        <f>+'Inc Statment - SCH C.1'!K25</f>
        <v>122463</v>
      </c>
      <c r="C36" s="430">
        <f>+'Inc Statment - SCH C.1'!O25</f>
        <v>0</v>
      </c>
      <c r="E36" s="417">
        <f>'Inc Statment - SCH C.1'!M25</f>
        <v>4011587</v>
      </c>
    </row>
    <row r="37" spans="1:5" ht="14.45" x14ac:dyDescent="0.3">
      <c r="A37" s="62" t="s">
        <v>12</v>
      </c>
      <c r="B37" s="430">
        <f>+'Inc Statment - SCH C.1'!K26</f>
        <v>148890</v>
      </c>
      <c r="C37" s="430">
        <f>+'Inc Statment - SCH C.1'!O26</f>
        <v>0</v>
      </c>
      <c r="E37" s="417">
        <f>'Inc Statment - SCH C.1'!M26</f>
        <v>1768379</v>
      </c>
    </row>
    <row r="38" spans="1:5" ht="14.45" x14ac:dyDescent="0.3">
      <c r="A38" s="87" t="s">
        <v>13</v>
      </c>
      <c r="B38" s="430">
        <f>+'Inc Statment - SCH C.1'!K27</f>
        <v>102111</v>
      </c>
      <c r="C38" s="430">
        <f>+'Inc Statment - SCH C.1'!O27</f>
        <v>0</v>
      </c>
      <c r="E38" s="417">
        <f>'Inc Statment - SCH C.1'!M27</f>
        <v>377380</v>
      </c>
    </row>
    <row r="39" spans="1:5" ht="14.45" x14ac:dyDescent="0.3">
      <c r="A39" s="62" t="s">
        <v>23</v>
      </c>
      <c r="B39" s="430">
        <f>+'Inc Statment - SCH C.1'!K28</f>
        <v>248319.44412821904</v>
      </c>
      <c r="C39" s="430">
        <f>+'Inc Statment - SCH C.1'!O28</f>
        <v>0</v>
      </c>
      <c r="E39" s="417">
        <f>'Inc Statment - SCH C.1'!M28</f>
        <v>7352130.444128219</v>
      </c>
    </row>
    <row r="40" spans="1:5" ht="14.45" x14ac:dyDescent="0.3">
      <c r="A40" s="87" t="s">
        <v>24</v>
      </c>
      <c r="B40" s="430">
        <f>+'Inc Statment - SCH C.1'!K29</f>
        <v>-28276.654291936895</v>
      </c>
      <c r="C40" s="430">
        <f>+'Inc Statment - SCH C.1'!O29</f>
        <v>0</v>
      </c>
      <c r="E40" s="417">
        <f>'Inc Statment - SCH C.1'!M29</f>
        <v>602070.34570806311</v>
      </c>
    </row>
    <row r="41" spans="1:5" ht="14.45" x14ac:dyDescent="0.3">
      <c r="A41" s="62" t="s">
        <v>15</v>
      </c>
      <c r="B41" s="430">
        <f>+'Inc Statment - SCH C.1'!K30</f>
        <v>266000.83674604166</v>
      </c>
      <c r="C41" s="430">
        <f>+'Inc Statment - SCH C.1'!O30</f>
        <v>0</v>
      </c>
      <c r="E41" s="417">
        <f>'Inc Statment - SCH C.1'!M30</f>
        <v>1923452.8367460417</v>
      </c>
    </row>
    <row r="42" spans="1:5" ht="14.45" x14ac:dyDescent="0.3">
      <c r="A42" s="87" t="s">
        <v>25</v>
      </c>
      <c r="B42" s="430">
        <f>+'Inc Statment - SCH C.1'!K31</f>
        <v>62731.873064961583</v>
      </c>
      <c r="C42" s="430">
        <f>+'Inc Statment - SCH C.1'!O31</f>
        <v>0</v>
      </c>
      <c r="E42" s="417">
        <f>'Inc Statment - SCH C.1'!M31</f>
        <v>492820.87306496158</v>
      </c>
    </row>
    <row r="43" spans="1:5" ht="14.45" x14ac:dyDescent="0.3">
      <c r="A43" s="87" t="s">
        <v>14</v>
      </c>
      <c r="B43" s="430">
        <f>+'Inc Statment - SCH C.1'!K32</f>
        <v>438063.3500592474</v>
      </c>
      <c r="C43" s="430">
        <f>+'Inc Statment - SCH C.1'!O32</f>
        <v>0</v>
      </c>
      <c r="E43" s="417">
        <f>'Inc Statment - SCH C.1'!M32</f>
        <v>8603681.3500592466</v>
      </c>
    </row>
    <row r="44" spans="1:5" ht="14.45" x14ac:dyDescent="0.3">
      <c r="A44" s="87" t="s">
        <v>26</v>
      </c>
      <c r="B44" s="430">
        <f>+'Inc Statment - SCH C.1'!K33</f>
        <v>-265801</v>
      </c>
      <c r="C44" s="430">
        <f>+'Inc Statment - SCH C.1'!O33</f>
        <v>0</v>
      </c>
      <c r="E44" s="417">
        <f>'Inc Statment - SCH C.1'!M33</f>
        <v>758671</v>
      </c>
    </row>
    <row r="45" spans="1:5" ht="14.45" x14ac:dyDescent="0.3">
      <c r="A45" s="87" t="s">
        <v>27</v>
      </c>
      <c r="B45" s="430">
        <f>+'Inc Statment - SCH C.1'!K34</f>
        <v>66158.000000000015</v>
      </c>
      <c r="C45" s="430">
        <f>+'Inc Statment - SCH C.1'!O34</f>
        <v>0</v>
      </c>
      <c r="E45" s="417">
        <f>'Inc Statment - SCH C.1'!M34</f>
        <v>595702</v>
      </c>
    </row>
    <row r="46" spans="1:5" ht="14.45" x14ac:dyDescent="0.3">
      <c r="A46" s="87" t="s">
        <v>28</v>
      </c>
      <c r="B46" s="430">
        <f>+'Inc Statment - SCH C.1'!K35</f>
        <v>11489.999999999998</v>
      </c>
      <c r="C46" s="430">
        <f>+'Inc Statment - SCH C.1'!O35</f>
        <v>0</v>
      </c>
      <c r="E46" s="417">
        <f>'Inc Statment - SCH C.1'!M35</f>
        <v>250548</v>
      </c>
    </row>
    <row r="47" spans="1:5" ht="14.45" x14ac:dyDescent="0.3">
      <c r="A47" s="62" t="s">
        <v>29</v>
      </c>
      <c r="B47" s="430">
        <f>+'Inc Statment - SCH C.1'!K36</f>
        <v>-6741</v>
      </c>
      <c r="C47" s="430">
        <f>+'Inc Statment - SCH C.1'!O36</f>
        <v>0</v>
      </c>
      <c r="E47" s="417">
        <f>'Inc Statment - SCH C.1'!M36</f>
        <v>22530</v>
      </c>
    </row>
    <row r="48" spans="1:5" ht="14.45" x14ac:dyDescent="0.3">
      <c r="A48" s="87" t="s">
        <v>296</v>
      </c>
      <c r="B48" s="430">
        <f>+'Inc Statment - SCH C.1'!K37</f>
        <v>42359.000000000022</v>
      </c>
      <c r="C48" s="430">
        <f>+'Inc Statment - SCH C.1'!O37</f>
        <v>0</v>
      </c>
      <c r="E48" s="417">
        <f>'Inc Statment - SCH C.1'!M37</f>
        <v>283442</v>
      </c>
    </row>
    <row r="49" spans="1:5" ht="14.45" x14ac:dyDescent="0.3">
      <c r="A49" s="62" t="s">
        <v>31</v>
      </c>
      <c r="B49" s="430">
        <f>+'Inc Statment - SCH C.1'!K38</f>
        <v>-20040</v>
      </c>
      <c r="C49" s="430">
        <f>+'Inc Statment - SCH C.1'!O38</f>
        <v>0</v>
      </c>
      <c r="E49" s="417">
        <f>'Inc Statment - SCH C.1'!M38</f>
        <v>0</v>
      </c>
    </row>
    <row r="50" spans="1:5" x14ac:dyDescent="0.25">
      <c r="A50" s="62" t="s">
        <v>32</v>
      </c>
      <c r="B50" s="430">
        <f>+'Inc Statment - SCH C.1'!K39</f>
        <v>-6450.9999999999927</v>
      </c>
      <c r="C50" s="430">
        <f>+'Inc Statment - SCH C.1'!O39</f>
        <v>0</v>
      </c>
      <c r="E50" s="417">
        <f>'Inc Statment - SCH C.1'!M39</f>
        <v>162257</v>
      </c>
    </row>
    <row r="51" spans="1:5" x14ac:dyDescent="0.25">
      <c r="A51" s="62" t="s">
        <v>33</v>
      </c>
      <c r="B51" s="430">
        <f>+'Inc Statment - SCH C.1'!K40</f>
        <v>-385214</v>
      </c>
      <c r="C51" s="430">
        <f>+'Inc Statment - SCH C.1'!O40</f>
        <v>0</v>
      </c>
      <c r="E51" s="417">
        <f>'Inc Statment - SCH C.1'!M40</f>
        <v>934027</v>
      </c>
    </row>
    <row r="52" spans="1:5" x14ac:dyDescent="0.25">
      <c r="A52" s="62" t="s">
        <v>18</v>
      </c>
      <c r="B52" s="430">
        <f>+'Inc Statment - SCH C.1'!K41</f>
        <v>30.000000000001776</v>
      </c>
      <c r="C52" s="430">
        <f>+'Inc Statment - SCH C.1'!O41</f>
        <v>0</v>
      </c>
      <c r="E52" s="417">
        <f>'Inc Statment - SCH C.1'!M41</f>
        <v>20528</v>
      </c>
    </row>
    <row r="53" spans="1:5" x14ac:dyDescent="0.25">
      <c r="A53" s="62" t="s">
        <v>34</v>
      </c>
      <c r="B53" s="430">
        <f>+'Inc Statment - SCH C.1'!K42</f>
        <v>23820.999999999949</v>
      </c>
      <c r="C53" s="430">
        <f>+'Inc Statment - SCH C.1'!O42</f>
        <v>0</v>
      </c>
      <c r="E53" s="417">
        <f>'Inc Statment - SCH C.1'!M42</f>
        <v>428840.99999999994</v>
      </c>
    </row>
    <row r="54" spans="1:5" x14ac:dyDescent="0.25">
      <c r="A54" s="62" t="s">
        <v>35</v>
      </c>
      <c r="B54" s="430">
        <f>+'Inc Statment - SCH C.1'!K43</f>
        <v>-109180.00000000003</v>
      </c>
      <c r="C54" s="430">
        <f>+'Inc Statment - SCH C.1'!O43</f>
        <v>105933.12102780247</v>
      </c>
      <c r="E54" s="417">
        <f>'Inc Statment - SCH C.1'!M43</f>
        <v>685226</v>
      </c>
    </row>
    <row r="55" spans="1:5" x14ac:dyDescent="0.25">
      <c r="A55" s="62" t="s">
        <v>36</v>
      </c>
      <c r="B55" s="430">
        <f>+'Inc Statment - SCH C.1'!K44</f>
        <v>350921</v>
      </c>
      <c r="C55" s="430">
        <f>+'Inc Statment - SCH C.1'!O44</f>
        <v>0</v>
      </c>
      <c r="E55" s="417">
        <f>'Inc Statment - SCH C.1'!M44</f>
        <v>1461560</v>
      </c>
    </row>
    <row r="56" spans="1:5" x14ac:dyDescent="0.25">
      <c r="A56" s="62" t="s">
        <v>16</v>
      </c>
      <c r="B56" s="430">
        <f>+'Inc Statment - SCH C.1'!K45</f>
        <v>3027.3333333333208</v>
      </c>
      <c r="C56" s="430">
        <f>+'Inc Statment - SCH C.1'!O45</f>
        <v>0</v>
      </c>
      <c r="E56" s="417">
        <f>'Inc Statment - SCH C.1'!M45</f>
        <v>290523.33333333331</v>
      </c>
    </row>
    <row r="57" spans="1:5" x14ac:dyDescent="0.25">
      <c r="A57" s="62" t="s">
        <v>17</v>
      </c>
      <c r="B57" s="430">
        <f>+'Inc Statment - SCH C.1'!K46</f>
        <v>6875</v>
      </c>
      <c r="C57" s="430">
        <f>+'Inc Statment - SCH C.1'!O46</f>
        <v>0</v>
      </c>
      <c r="E57" s="417">
        <f>'Inc Statment - SCH C.1'!M46</f>
        <v>805579</v>
      </c>
    </row>
    <row r="58" spans="1:5" x14ac:dyDescent="0.25">
      <c r="A58" s="62" t="s">
        <v>37</v>
      </c>
      <c r="B58" s="426">
        <f>+'Inc Statment - SCH C.1'!K47</f>
        <v>53598.999999999993</v>
      </c>
      <c r="C58" s="426">
        <f>+'Inc Statment - SCH C.1'!O47</f>
        <v>0</v>
      </c>
      <c r="E58" s="417">
        <f>'Inc Statment - SCH C.1'!M47</f>
        <v>2215590</v>
      </c>
    </row>
    <row r="59" spans="1:5" x14ac:dyDescent="0.25">
      <c r="A59" s="76" t="s">
        <v>49</v>
      </c>
      <c r="B59" s="431">
        <f>+'Inc Statment - SCH C.1'!K48</f>
        <v>1083935.1830398662</v>
      </c>
      <c r="C59" s="431">
        <f>+'Inc Statment - SCH C.1'!O48</f>
        <v>105933.12102780247</v>
      </c>
      <c r="E59" s="432">
        <f>'Inc Statment - SCH C.1'!M48</f>
        <v>34276781.183039859</v>
      </c>
    </row>
    <row r="60" spans="1:5" x14ac:dyDescent="0.25">
      <c r="A60" s="37"/>
      <c r="B60" s="433"/>
      <c r="C60" s="433"/>
    </row>
    <row r="61" spans="1:5" x14ac:dyDescent="0.25">
      <c r="A61" s="38" t="s">
        <v>47</v>
      </c>
      <c r="B61" s="434"/>
      <c r="C61" s="434"/>
    </row>
    <row r="62" spans="1:5" x14ac:dyDescent="0.25">
      <c r="A62" s="87" t="s">
        <v>65</v>
      </c>
      <c r="B62" s="429">
        <f>+'Inc Statment - SCH C.1'!K51</f>
        <v>1492268.1053886327</v>
      </c>
      <c r="C62" s="429">
        <f>+'Inc Statment - SCH C.1'!O51</f>
        <v>0</v>
      </c>
      <c r="E62" s="435">
        <f>'Inc Statment - SCH C.1'!M51</f>
        <v>14993050.105388632</v>
      </c>
    </row>
    <row r="63" spans="1:5" x14ac:dyDescent="0.25">
      <c r="A63" s="87" t="s">
        <v>19</v>
      </c>
      <c r="B63" s="430">
        <f>+'Inc Statment - SCH C.1'!K52</f>
        <v>-8556</v>
      </c>
      <c r="C63" s="430">
        <f>+'Inc Statment - SCH C.1'!O52</f>
        <v>0</v>
      </c>
      <c r="E63" s="435">
        <f>'Inc Statment - SCH C.1'!M52+'Inc Statment - SCH C.1'!M53</f>
        <v>227127</v>
      </c>
    </row>
    <row r="64" spans="1:5" x14ac:dyDescent="0.25">
      <c r="A64" s="478" t="s">
        <v>66</v>
      </c>
      <c r="B64" s="479">
        <f>+'Inc Statment - SCH C.1'!K54</f>
        <v>0</v>
      </c>
      <c r="C64" s="479">
        <f>+'Inc Statment - SCH C.1'!O54</f>
        <v>0</v>
      </c>
      <c r="D64" s="477"/>
      <c r="E64" s="480">
        <f>'Inc Statment - SCH C.1'!M54</f>
        <v>0</v>
      </c>
    </row>
    <row r="65" spans="1:6" x14ac:dyDescent="0.25">
      <c r="A65" s="436" t="s">
        <v>113</v>
      </c>
      <c r="B65" s="430">
        <f>'Inc Statment - SCH C.1'!K56+'Inc Statment - SCH C.1'!K57</f>
        <v>-363746.59227490483</v>
      </c>
      <c r="C65" s="430">
        <f>'Link In'!K55</f>
        <v>805443.99147267384</v>
      </c>
      <c r="E65" s="87"/>
    </row>
    <row r="66" spans="1:6" x14ac:dyDescent="0.25">
      <c r="A66" s="436" t="s">
        <v>114</v>
      </c>
      <c r="B66" s="430">
        <f>'Inc Statment - SCH C.1'!K59+'Inc Statment - SCH C.1'!K60</f>
        <v>-2528221.8793342761</v>
      </c>
      <c r="C66" s="430">
        <f>'Link In'!K58</f>
        <v>4416522.9725641944</v>
      </c>
      <c r="E66" s="87"/>
    </row>
    <row r="67" spans="1:6" x14ac:dyDescent="0.25">
      <c r="A67" s="87" t="s">
        <v>67</v>
      </c>
      <c r="B67" s="430">
        <f>+'Inc Statment - SCH C.1'!K62</f>
        <v>-283866.17536369408</v>
      </c>
      <c r="C67" s="430">
        <f>+'Inc Statment - SCH C.1'!O62</f>
        <v>25767.226537970044</v>
      </c>
      <c r="E67" s="6">
        <f>'Inc Statment - SCH C.1'!M62</f>
        <v>6200722.8246363057</v>
      </c>
    </row>
    <row r="68" spans="1:6" x14ac:dyDescent="0.25">
      <c r="A68" s="76" t="s">
        <v>50</v>
      </c>
      <c r="B68" s="437">
        <f>+'Inc Statment - SCH C.1'!K63</f>
        <v>-1687185.5415842424</v>
      </c>
      <c r="C68" s="437">
        <f>+'Inc Statment - SCH C.1'!O63</f>
        <v>5247734.1905748378</v>
      </c>
    </row>
    <row r="69" spans="1:6" x14ac:dyDescent="0.25">
      <c r="A69" s="76"/>
      <c r="B69" s="425"/>
      <c r="C69" s="425"/>
    </row>
    <row r="70" spans="1:6" x14ac:dyDescent="0.25">
      <c r="A70" s="60"/>
      <c r="B70" s="55"/>
      <c r="C70" s="55"/>
    </row>
    <row r="71" spans="1:6" ht="15.75" thickBot="1" x14ac:dyDescent="0.3">
      <c r="A71" s="76" t="s">
        <v>51</v>
      </c>
      <c r="B71" s="427">
        <f>+'Inc Statment - SCH C.1'!K65</f>
        <v>-603250.35854437621</v>
      </c>
      <c r="C71" s="427">
        <f>+'Inc Statment - SCH C.1'!O65</f>
        <v>5353667.31160264</v>
      </c>
    </row>
    <row r="72" spans="1:6" ht="15.75" thickTop="1" x14ac:dyDescent="0.25">
      <c r="A72" s="60"/>
      <c r="B72" s="438"/>
      <c r="C72" s="438"/>
    </row>
    <row r="73" spans="1:6" ht="15.75" thickBot="1" x14ac:dyDescent="0.3">
      <c r="A73" s="38" t="s">
        <v>52</v>
      </c>
      <c r="B73" s="427">
        <f>+'Inc Statment - SCH C.1'!K67</f>
        <v>-1550698.6414556238</v>
      </c>
      <c r="C73" s="427"/>
    </row>
    <row r="74" spans="1:6" ht="15.75" thickTop="1" x14ac:dyDescent="0.25"/>
    <row r="76" spans="1:6" x14ac:dyDescent="0.25">
      <c r="A76" s="12" t="s">
        <v>132</v>
      </c>
      <c r="B76" s="114"/>
      <c r="C76" s="114"/>
      <c r="D76" s="114"/>
      <c r="E76" s="114"/>
      <c r="F76" s="114"/>
    </row>
    <row r="77" spans="1:6" x14ac:dyDescent="0.25">
      <c r="B77" s="11" t="s">
        <v>83</v>
      </c>
      <c r="C77" s="11" t="s">
        <v>40</v>
      </c>
    </row>
    <row r="78" spans="1:6" x14ac:dyDescent="0.25">
      <c r="A78" s="111" t="s">
        <v>133</v>
      </c>
      <c r="B78" s="280">
        <f>'MSFR Inc Stmt by Acct - SCH C.2'!M429</f>
        <v>5267665</v>
      </c>
      <c r="C78" s="280">
        <f>'MSFR Inc Stmt by Acct - SCH C.2'!Q429</f>
        <v>5447138.3233921798</v>
      </c>
    </row>
    <row r="79" spans="1:6" x14ac:dyDescent="0.25">
      <c r="A79" s="111" t="s">
        <v>134</v>
      </c>
      <c r="B79" s="280">
        <f>SUM('MSFR Inc Stmt by Acct - SCH C.2'!M431:M436)</f>
        <v>535550</v>
      </c>
      <c r="C79" s="280">
        <f>SUM('MSFR Inc Stmt by Acct - SCH C.2'!Q431:Q436)</f>
        <v>576224.64613545814</v>
      </c>
    </row>
    <row r="80" spans="1:6" x14ac:dyDescent="0.25">
      <c r="A80" s="111" t="s">
        <v>135</v>
      </c>
      <c r="B80" s="280">
        <f>'MSFR Inc Stmt by Acct - SCH C.2'!M439</f>
        <v>169917</v>
      </c>
      <c r="C80" s="280">
        <f>'MSFR Inc Stmt by Acct - SCH C.2'!Q439</f>
        <v>167669.01510866775</v>
      </c>
    </row>
    <row r="82" spans="1:5" x14ac:dyDescent="0.25">
      <c r="A82" s="111" t="s">
        <v>145</v>
      </c>
      <c r="B82" s="280">
        <f>'MSFR Inc Stmt by Acct - SCH C.2'!M267</f>
        <v>0</v>
      </c>
      <c r="C82" s="280">
        <f>'MSFR Inc Stmt by Acct - SCH C.2'!Q267</f>
        <v>0</v>
      </c>
    </row>
    <row r="83" spans="1:5" x14ac:dyDescent="0.25">
      <c r="A83" s="111" t="s">
        <v>146</v>
      </c>
      <c r="B83" s="280">
        <f>'MSFR Inc Stmt by Acct - SCH C.2'!M266</f>
        <v>37355</v>
      </c>
      <c r="C83" s="280">
        <f>'MSFR Inc Stmt by Acct - SCH C.2'!Q266</f>
        <v>35926.632021006706</v>
      </c>
    </row>
    <row r="86" spans="1:5" x14ac:dyDescent="0.25">
      <c r="A86" s="111" t="s">
        <v>147</v>
      </c>
      <c r="B86" s="439">
        <f>'MSFR Inc Stmt by Acct - SCH C.2'!M390</f>
        <v>12909086</v>
      </c>
      <c r="C86" s="439">
        <f>'MSFR Inc Stmt by Acct - SCH C.2'!Q390</f>
        <v>13954431</v>
      </c>
    </row>
    <row r="87" spans="1:5" x14ac:dyDescent="0.25">
      <c r="A87" s="111" t="s">
        <v>150</v>
      </c>
      <c r="B87" s="439">
        <f>'MSFR Inc Stmt by Acct - SCH C.2'!M392+'MSFR Inc Stmt by Acct - SCH C.2'!M393</f>
        <v>-1218077</v>
      </c>
      <c r="C87" s="439">
        <f>'MSFR Inc Stmt by Acct - SCH C.2'!Q392+'MSFR Inc Stmt by Acct - SCH C.2'!Q393</f>
        <v>-1385410</v>
      </c>
    </row>
    <row r="88" spans="1:5" x14ac:dyDescent="0.25">
      <c r="B88" s="117"/>
      <c r="C88" s="117"/>
    </row>
    <row r="89" spans="1:5" x14ac:dyDescent="0.25">
      <c r="A89" s="111" t="s">
        <v>148</v>
      </c>
      <c r="B89" s="439">
        <f>'MSFR Inc Stmt by Acct - SCH C.2'!M394</f>
        <v>2207298</v>
      </c>
      <c r="C89" s="439">
        <f>'MSFR Inc Stmt by Acct - SCH C.2'!Q394</f>
        <v>2846605.2753749448</v>
      </c>
    </row>
    <row r="90" spans="1:5" x14ac:dyDescent="0.25">
      <c r="A90" s="111" t="s">
        <v>149</v>
      </c>
      <c r="B90" s="439">
        <f>'MSFR Inc Stmt by Acct - SCH C.2'!M395+'MSFR Inc Stmt by Acct - SCH C.2'!M396</f>
        <v>-362677</v>
      </c>
      <c r="C90" s="439">
        <f>'MSFR Inc Stmt by Acct - SCH C.2'!Q395+'MSFR Inc Stmt by Acct - SCH C.2'!Q396</f>
        <v>-422576.16998631204</v>
      </c>
    </row>
    <row r="91" spans="1:5" x14ac:dyDescent="0.25">
      <c r="B91" s="117"/>
      <c r="C91" s="117"/>
    </row>
    <row r="92" spans="1:5" x14ac:dyDescent="0.25">
      <c r="A92" s="111" t="s">
        <v>202</v>
      </c>
      <c r="B92" s="439">
        <f>'MSFR Inc Stmt by Acct - SCH C.2'!M401</f>
        <v>57084</v>
      </c>
      <c r="C92" s="439">
        <f>'MSFR Inc Stmt by Acct - SCH C.2'!Q401</f>
        <v>57088</v>
      </c>
    </row>
    <row r="93" spans="1:5" x14ac:dyDescent="0.25">
      <c r="A93" s="111" t="s">
        <v>118</v>
      </c>
      <c r="B93" s="117"/>
      <c r="C93" s="439">
        <f>'MSFR Inc Stmt by Acct - SCH C.2'!Q400</f>
        <v>0</v>
      </c>
      <c r="D93" s="440" t="s">
        <v>295</v>
      </c>
    </row>
    <row r="94" spans="1:5" x14ac:dyDescent="0.25">
      <c r="B94" s="117"/>
      <c r="C94" s="117"/>
      <c r="D94" s="123"/>
      <c r="E94" s="123"/>
    </row>
    <row r="95" spans="1:5" x14ac:dyDescent="0.25">
      <c r="A95" s="111" t="s">
        <v>151</v>
      </c>
      <c r="B95" s="439">
        <f>SUM('MSFR Inc Stmt by Acct - SCH C.2'!M375:M378)</f>
        <v>439721</v>
      </c>
      <c r="C95" s="439">
        <f>SUM('MSFR Inc Stmt by Acct - SCH C.2'!Q375:Q378)</f>
        <v>450622.34319661831</v>
      </c>
      <c r="D95" s="280"/>
      <c r="E95" s="280"/>
    </row>
    <row r="98" spans="1:7" x14ac:dyDescent="0.25">
      <c r="C98" s="412" t="s">
        <v>38</v>
      </c>
      <c r="D98" s="412"/>
      <c r="E98" s="412" t="s">
        <v>40</v>
      </c>
      <c r="F98" s="412"/>
      <c r="G98" s="412" t="s">
        <v>40</v>
      </c>
    </row>
    <row r="99" spans="1:7" x14ac:dyDescent="0.25">
      <c r="A99" s="30"/>
      <c r="C99" s="412" t="s">
        <v>39</v>
      </c>
      <c r="D99" s="412"/>
      <c r="E99" s="412" t="s">
        <v>41</v>
      </c>
      <c r="F99" s="412"/>
      <c r="G99" s="412" t="s">
        <v>41</v>
      </c>
    </row>
    <row r="100" spans="1:7" x14ac:dyDescent="0.25">
      <c r="A100" s="46" t="s">
        <v>5</v>
      </c>
      <c r="C100" s="47">
        <f>'Link In'!C6</f>
        <v>42490</v>
      </c>
      <c r="D100" s="47"/>
      <c r="E100" s="46" t="s">
        <v>7</v>
      </c>
      <c r="F100" s="46"/>
      <c r="G100" s="48" t="s">
        <v>42</v>
      </c>
    </row>
    <row r="101" spans="1:7" x14ac:dyDescent="0.25">
      <c r="A101" s="52"/>
      <c r="C101" s="50"/>
      <c r="D101" s="50"/>
      <c r="E101" s="51"/>
      <c r="F101" s="51"/>
    </row>
    <row r="102" spans="1:7" x14ac:dyDescent="0.25">
      <c r="A102" s="54" t="s">
        <v>8</v>
      </c>
      <c r="C102" s="55"/>
      <c r="D102" s="55"/>
      <c r="E102" s="57"/>
      <c r="F102" s="57"/>
    </row>
    <row r="103" spans="1:7" x14ac:dyDescent="0.25">
      <c r="A103" s="62" t="s">
        <v>20</v>
      </c>
      <c r="C103" s="417">
        <f>'Inc Statment - SCH C.1'!I17</f>
        <v>88223531</v>
      </c>
      <c r="D103" s="417"/>
      <c r="E103" s="417">
        <f>'Inc Statment - SCH C.1'!M17</f>
        <v>85511321</v>
      </c>
      <c r="F103" s="417"/>
      <c r="G103" s="417">
        <f>'Inc Statment - SCH C.1'!Q17</f>
        <v>99067112.258917958</v>
      </c>
    </row>
    <row r="104" spans="1:7" x14ac:dyDescent="0.25">
      <c r="A104" s="62" t="s">
        <v>21</v>
      </c>
      <c r="C104" s="417">
        <f>'Inc Statment - SCH C.1'!I18</f>
        <v>2285688</v>
      </c>
      <c r="D104" s="417"/>
      <c r="E104" s="417">
        <f>'Inc Statment - SCH C.1'!M18</f>
        <v>2174648</v>
      </c>
      <c r="F104" s="417"/>
      <c r="G104" s="417">
        <f>'Inc Statment - SCH C.1'!Q18</f>
        <v>2174648</v>
      </c>
    </row>
    <row r="105" spans="1:7" x14ac:dyDescent="0.25">
      <c r="A105" s="87" t="s">
        <v>69</v>
      </c>
      <c r="C105" s="417">
        <f>'Inc Statment - SCH C.1'!I19</f>
        <v>0</v>
      </c>
      <c r="D105" s="417"/>
      <c r="E105" s="417">
        <f>'Inc Statment - SCH C.1'!M19</f>
        <v>669301</v>
      </c>
      <c r="F105" s="417"/>
      <c r="G105" s="417">
        <f>'Inc Statment - SCH C.1'!Q19</f>
        <v>669301</v>
      </c>
    </row>
    <row r="106" spans="1:7" x14ac:dyDescent="0.25">
      <c r="A106" s="76" t="s">
        <v>48</v>
      </c>
    </row>
    <row r="107" spans="1:7" x14ac:dyDescent="0.25">
      <c r="A107" s="29"/>
    </row>
    <row r="108" spans="1:7" x14ac:dyDescent="0.25">
      <c r="A108" s="54" t="s">
        <v>9</v>
      </c>
    </row>
    <row r="109" spans="1:7" x14ac:dyDescent="0.25">
      <c r="A109" s="38" t="s">
        <v>10</v>
      </c>
    </row>
    <row r="110" spans="1:7" x14ac:dyDescent="0.25">
      <c r="A110" s="87" t="s">
        <v>11</v>
      </c>
      <c r="C110" s="417">
        <f>'Inc Statment - SCH C.1'!I24</f>
        <v>271476</v>
      </c>
      <c r="D110" s="417"/>
      <c r="E110" s="417">
        <f>'Inc Statment - SCH C.1'!M24</f>
        <v>230255</v>
      </c>
      <c r="F110" s="417"/>
      <c r="G110" s="417">
        <f>'Inc Statment - SCH C.1'!Q24</f>
        <v>230255</v>
      </c>
    </row>
    <row r="111" spans="1:7" x14ac:dyDescent="0.25">
      <c r="A111" s="87" t="s">
        <v>22</v>
      </c>
      <c r="C111" s="417">
        <f>'Inc Statment - SCH C.1'!I25</f>
        <v>3889124</v>
      </c>
      <c r="D111" s="417"/>
      <c r="E111" s="417">
        <f>'Inc Statment - SCH C.1'!M25</f>
        <v>4011587</v>
      </c>
      <c r="F111" s="417"/>
      <c r="G111" s="417">
        <f>'Inc Statment - SCH C.1'!Q25</f>
        <v>4011587</v>
      </c>
    </row>
    <row r="112" spans="1:7" x14ac:dyDescent="0.25">
      <c r="A112" s="62" t="s">
        <v>12</v>
      </c>
      <c r="C112" s="417">
        <f>'Inc Statment - SCH C.1'!I26</f>
        <v>1619489</v>
      </c>
      <c r="D112" s="417"/>
      <c r="E112" s="417">
        <f>'Inc Statment - SCH C.1'!M26</f>
        <v>1768379</v>
      </c>
      <c r="F112" s="417"/>
      <c r="G112" s="417">
        <f>'Inc Statment - SCH C.1'!Q26</f>
        <v>1768379</v>
      </c>
    </row>
    <row r="113" spans="1:7" x14ac:dyDescent="0.25">
      <c r="A113" s="87" t="s">
        <v>13</v>
      </c>
      <c r="C113" s="417">
        <f>'Inc Statment - SCH C.1'!I27</f>
        <v>275269</v>
      </c>
      <c r="D113" s="417"/>
      <c r="E113" s="417">
        <f>'Inc Statment - SCH C.1'!M27</f>
        <v>377380</v>
      </c>
      <c r="F113" s="417"/>
      <c r="G113" s="417">
        <f>'Inc Statment - SCH C.1'!Q27</f>
        <v>377380</v>
      </c>
    </row>
    <row r="114" spans="1:7" x14ac:dyDescent="0.25">
      <c r="A114" s="62" t="s">
        <v>23</v>
      </c>
      <c r="C114" s="417">
        <f>'Inc Statment - SCH C.1'!I28</f>
        <v>7103811</v>
      </c>
      <c r="D114" s="417"/>
      <c r="E114" s="417">
        <f>'Inc Statment - SCH C.1'!M28</f>
        <v>7352130.444128219</v>
      </c>
      <c r="F114" s="417"/>
      <c r="G114" s="417">
        <f>'Inc Statment - SCH C.1'!Q28</f>
        <v>7352130.444128219</v>
      </c>
    </row>
    <row r="115" spans="1:7" x14ac:dyDescent="0.25">
      <c r="A115" s="87" t="s">
        <v>24</v>
      </c>
      <c r="C115" s="417">
        <f>'Inc Statment - SCH C.1'!I29</f>
        <v>630347</v>
      </c>
      <c r="D115" s="417"/>
      <c r="E115" s="417">
        <f>'Inc Statment - SCH C.1'!M29</f>
        <v>602070.34570806311</v>
      </c>
      <c r="F115" s="417"/>
      <c r="G115" s="417">
        <f>'Inc Statment - SCH C.1'!Q29</f>
        <v>602070.34570806311</v>
      </c>
    </row>
    <row r="116" spans="1:7" x14ac:dyDescent="0.25">
      <c r="A116" s="62" t="s">
        <v>15</v>
      </c>
      <c r="C116" s="417">
        <f>'Inc Statment - SCH C.1'!I30</f>
        <v>1657452</v>
      </c>
      <c r="D116" s="417"/>
      <c r="E116" s="417">
        <f>'Inc Statment - SCH C.1'!M30</f>
        <v>1923452.8367460417</v>
      </c>
      <c r="F116" s="417"/>
      <c r="G116" s="417">
        <f>'Inc Statment - SCH C.1'!Q30</f>
        <v>1923452.8367460417</v>
      </c>
    </row>
    <row r="117" spans="1:7" x14ac:dyDescent="0.25">
      <c r="A117" s="87" t="s">
        <v>25</v>
      </c>
      <c r="C117" s="417">
        <f>'Inc Statment - SCH C.1'!I31</f>
        <v>430089</v>
      </c>
      <c r="D117" s="417"/>
      <c r="E117" s="417">
        <f>'Inc Statment - SCH C.1'!M31</f>
        <v>492820.87306496158</v>
      </c>
      <c r="F117" s="417"/>
      <c r="G117" s="417">
        <f>'Inc Statment - SCH C.1'!Q31</f>
        <v>492820.87306496158</v>
      </c>
    </row>
    <row r="118" spans="1:7" x14ac:dyDescent="0.25">
      <c r="A118" s="62" t="s">
        <v>14</v>
      </c>
      <c r="C118" s="417">
        <f>'Inc Statment - SCH C.1'!I32</f>
        <v>8165618</v>
      </c>
      <c r="D118" s="417"/>
      <c r="E118" s="417">
        <f>'Inc Statment - SCH C.1'!M32</f>
        <v>8603681.3500592466</v>
      </c>
      <c r="F118" s="417"/>
      <c r="G118" s="417">
        <f>'Inc Statment - SCH C.1'!Q32</f>
        <v>8603681.3500592466</v>
      </c>
    </row>
    <row r="119" spans="1:7" x14ac:dyDescent="0.25">
      <c r="A119" s="87" t="s">
        <v>26</v>
      </c>
      <c r="C119" s="417">
        <f>'Inc Statment - SCH C.1'!I33</f>
        <v>1024472</v>
      </c>
      <c r="D119" s="417"/>
      <c r="E119" s="417">
        <f>'Inc Statment - SCH C.1'!M33</f>
        <v>758671</v>
      </c>
      <c r="F119" s="417"/>
      <c r="G119" s="417">
        <f>'Inc Statment - SCH C.1'!Q33</f>
        <v>758671</v>
      </c>
    </row>
    <row r="120" spans="1:7" x14ac:dyDescent="0.25">
      <c r="A120" s="87" t="s">
        <v>27</v>
      </c>
      <c r="C120" s="417">
        <f>'Inc Statment - SCH C.1'!I34</f>
        <v>529544</v>
      </c>
      <c r="D120" s="417"/>
      <c r="E120" s="417">
        <f>'Inc Statment - SCH C.1'!M34</f>
        <v>595702</v>
      </c>
      <c r="F120" s="417"/>
      <c r="G120" s="417">
        <f>'Inc Statment - SCH C.1'!Q34</f>
        <v>595702</v>
      </c>
    </row>
    <row r="121" spans="1:7" x14ac:dyDescent="0.25">
      <c r="A121" s="87" t="s">
        <v>28</v>
      </c>
      <c r="C121" s="417">
        <f>'Inc Statment - SCH C.1'!I35</f>
        <v>239058</v>
      </c>
      <c r="D121" s="417"/>
      <c r="E121" s="417">
        <f>'Inc Statment - SCH C.1'!M35</f>
        <v>250548</v>
      </c>
      <c r="F121" s="417"/>
      <c r="G121" s="417">
        <f>'Inc Statment - SCH C.1'!Q35</f>
        <v>250548</v>
      </c>
    </row>
    <row r="122" spans="1:7" x14ac:dyDescent="0.25">
      <c r="A122" s="62" t="s">
        <v>29</v>
      </c>
      <c r="C122" s="417">
        <f>'Inc Statment - SCH C.1'!I36</f>
        <v>29271</v>
      </c>
      <c r="D122" s="417"/>
      <c r="E122" s="417">
        <f>'Inc Statment - SCH C.1'!M36</f>
        <v>22530</v>
      </c>
      <c r="F122" s="417"/>
      <c r="G122" s="417">
        <f>'Inc Statment - SCH C.1'!Q36</f>
        <v>22530</v>
      </c>
    </row>
    <row r="123" spans="1:7" x14ac:dyDescent="0.25">
      <c r="A123" s="87" t="s">
        <v>296</v>
      </c>
      <c r="C123" s="417">
        <f>'Inc Statment - SCH C.1'!I37</f>
        <v>241083</v>
      </c>
      <c r="D123" s="417"/>
      <c r="E123" s="417">
        <f>'Inc Statment - SCH C.1'!M37</f>
        <v>283442</v>
      </c>
      <c r="F123" s="417"/>
      <c r="G123" s="417">
        <f>'Inc Statment - SCH C.1'!Q37</f>
        <v>283442</v>
      </c>
    </row>
    <row r="124" spans="1:7" x14ac:dyDescent="0.25">
      <c r="A124" s="62" t="s">
        <v>31</v>
      </c>
      <c r="C124" s="417">
        <f>'Inc Statment - SCH C.1'!I38</f>
        <v>20040</v>
      </c>
      <c r="D124" s="417"/>
      <c r="E124" s="417">
        <f>'Inc Statment - SCH C.1'!M38</f>
        <v>0</v>
      </c>
      <c r="F124" s="417"/>
      <c r="G124" s="417">
        <f>'Inc Statment - SCH C.1'!Q38</f>
        <v>0</v>
      </c>
    </row>
    <row r="125" spans="1:7" x14ac:dyDescent="0.25">
      <c r="A125" s="62" t="s">
        <v>32</v>
      </c>
      <c r="C125" s="417">
        <f>'Inc Statment - SCH C.1'!I39</f>
        <v>168708</v>
      </c>
      <c r="D125" s="417"/>
      <c r="E125" s="417">
        <f>'Inc Statment - SCH C.1'!M39</f>
        <v>162257</v>
      </c>
      <c r="F125" s="417"/>
      <c r="G125" s="417">
        <f>'Inc Statment - SCH C.1'!Q39</f>
        <v>162257</v>
      </c>
    </row>
    <row r="126" spans="1:7" x14ac:dyDescent="0.25">
      <c r="A126" s="62" t="s">
        <v>33</v>
      </c>
      <c r="C126" s="417">
        <f>'Inc Statment - SCH C.1'!I40</f>
        <v>1319241</v>
      </c>
      <c r="D126" s="417"/>
      <c r="E126" s="417">
        <f>'Inc Statment - SCH C.1'!M40</f>
        <v>934027</v>
      </c>
      <c r="F126" s="417"/>
      <c r="G126" s="417">
        <f>'Inc Statment - SCH C.1'!Q40</f>
        <v>934027</v>
      </c>
    </row>
    <row r="127" spans="1:7" x14ac:dyDescent="0.25">
      <c r="A127" s="62" t="s">
        <v>18</v>
      </c>
      <c r="C127" s="417">
        <f>'Inc Statment - SCH C.1'!I41</f>
        <v>20498</v>
      </c>
      <c r="D127" s="417"/>
      <c r="E127" s="417">
        <f>'Inc Statment - SCH C.1'!M41</f>
        <v>20528</v>
      </c>
      <c r="F127" s="417"/>
      <c r="G127" s="417">
        <f>'Inc Statment - SCH C.1'!Q41</f>
        <v>20528</v>
      </c>
    </row>
    <row r="128" spans="1:7" x14ac:dyDescent="0.25">
      <c r="A128" s="62" t="s">
        <v>34</v>
      </c>
      <c r="C128" s="417">
        <f>'Inc Statment - SCH C.1'!I42</f>
        <v>405020</v>
      </c>
      <c r="D128" s="417"/>
      <c r="E128" s="417">
        <f>'Inc Statment - SCH C.1'!M42</f>
        <v>428840.99999999994</v>
      </c>
      <c r="F128" s="417"/>
      <c r="G128" s="417">
        <f>'Inc Statment - SCH C.1'!Q42</f>
        <v>428840.99999999994</v>
      </c>
    </row>
    <row r="129" spans="1:7" x14ac:dyDescent="0.25">
      <c r="A129" s="62" t="s">
        <v>35</v>
      </c>
      <c r="C129" s="417">
        <f>'Inc Statment - SCH C.1'!I43</f>
        <v>794406</v>
      </c>
      <c r="D129" s="417"/>
      <c r="E129" s="417">
        <f>'Inc Statment - SCH C.1'!M43</f>
        <v>685226</v>
      </c>
      <c r="F129" s="417"/>
      <c r="G129" s="417">
        <f>'Inc Statment - SCH C.1'!Q43</f>
        <v>791159.12102780247</v>
      </c>
    </row>
    <row r="130" spans="1:7" x14ac:dyDescent="0.25">
      <c r="A130" s="62" t="s">
        <v>36</v>
      </c>
      <c r="C130" s="417">
        <f>'Inc Statment - SCH C.1'!I44</f>
        <v>1110639</v>
      </c>
      <c r="D130" s="417"/>
      <c r="E130" s="417">
        <f>'Inc Statment - SCH C.1'!M44</f>
        <v>1461560</v>
      </c>
      <c r="F130" s="417"/>
      <c r="G130" s="417">
        <f>'Inc Statment - SCH C.1'!Q44</f>
        <v>1461560</v>
      </c>
    </row>
    <row r="131" spans="1:7" x14ac:dyDescent="0.25">
      <c r="A131" s="62" t="s">
        <v>16</v>
      </c>
      <c r="C131" s="417">
        <f>'Inc Statment - SCH C.1'!I45</f>
        <v>287496</v>
      </c>
      <c r="D131" s="417"/>
      <c r="E131" s="417">
        <f>'Inc Statment - SCH C.1'!M45</f>
        <v>290523.33333333331</v>
      </c>
      <c r="F131" s="417"/>
      <c r="G131" s="417">
        <f>'Inc Statment - SCH C.1'!Q45</f>
        <v>290523.33333333331</v>
      </c>
    </row>
    <row r="132" spans="1:7" x14ac:dyDescent="0.25">
      <c r="A132" s="62" t="s">
        <v>17</v>
      </c>
      <c r="C132" s="417">
        <f>'Inc Statment - SCH C.1'!I46</f>
        <v>798704</v>
      </c>
      <c r="D132" s="417"/>
      <c r="E132" s="417">
        <f>'Inc Statment - SCH C.1'!M46</f>
        <v>805579</v>
      </c>
      <c r="F132" s="417"/>
      <c r="G132" s="417">
        <f>'Inc Statment - SCH C.1'!Q46</f>
        <v>805579</v>
      </c>
    </row>
    <row r="133" spans="1:7" x14ac:dyDescent="0.25">
      <c r="A133" s="62" t="s">
        <v>37</v>
      </c>
      <c r="C133" s="421">
        <f>'Inc Statment - SCH C.1'!I47</f>
        <v>2161991</v>
      </c>
      <c r="D133" s="421"/>
      <c r="E133" s="421">
        <f>'Inc Statment - SCH C.1'!M47</f>
        <v>2215590</v>
      </c>
      <c r="F133" s="421"/>
      <c r="G133" s="421">
        <f>'Inc Statment - SCH C.1'!Q47</f>
        <v>2215590</v>
      </c>
    </row>
    <row r="134" spans="1:7" x14ac:dyDescent="0.25">
      <c r="A134" s="76" t="s">
        <v>73</v>
      </c>
      <c r="C134" s="417">
        <f>SUM(C110:C133)</f>
        <v>33192846</v>
      </c>
      <c r="E134" s="417">
        <f>SUM(E110:E133)</f>
        <v>34276781.183039859</v>
      </c>
      <c r="G134" s="417">
        <f>SUM(G110:G133)</f>
        <v>34382714.304067664</v>
      </c>
    </row>
    <row r="135" spans="1:7" x14ac:dyDescent="0.25">
      <c r="A135" s="37"/>
    </row>
    <row r="136" spans="1:7" x14ac:dyDescent="0.25">
      <c r="A136" s="54" t="s">
        <v>88</v>
      </c>
    </row>
    <row r="137" spans="1:7" x14ac:dyDescent="0.25">
      <c r="A137" s="87" t="s">
        <v>65</v>
      </c>
      <c r="C137" s="417">
        <f>'Inc Statment - SCH C.1'!I51</f>
        <v>13500782</v>
      </c>
      <c r="D137" s="417"/>
      <c r="E137" s="417">
        <f>'Inc Statment - SCH C.1'!M51</f>
        <v>14993050.105388632</v>
      </c>
      <c r="F137" s="417"/>
      <c r="G137" s="417">
        <f>'Inc Statment - SCH C.1'!Q51</f>
        <v>14993050.105388632</v>
      </c>
    </row>
    <row r="138" spans="1:7" x14ac:dyDescent="0.25">
      <c r="A138" s="87" t="s">
        <v>118</v>
      </c>
      <c r="C138" s="417">
        <f>'Inc Statment - SCH C.1'!I52</f>
        <v>8556</v>
      </c>
      <c r="D138" s="417"/>
      <c r="E138" s="417">
        <f>'Inc Statment - SCH C.1'!M52</f>
        <v>0</v>
      </c>
      <c r="F138" s="417"/>
      <c r="G138" s="417">
        <f>'Inc Statment - SCH C.1'!Q52</f>
        <v>0</v>
      </c>
    </row>
    <row r="139" spans="1:7" x14ac:dyDescent="0.25">
      <c r="A139" s="87" t="s">
        <v>98</v>
      </c>
      <c r="C139" s="417">
        <f>'Inc Statment - SCH C.1'!I53</f>
        <v>230514</v>
      </c>
      <c r="D139" s="417"/>
      <c r="E139" s="417">
        <f>'Inc Statment - SCH C.1'!M53</f>
        <v>227127</v>
      </c>
      <c r="F139" s="417"/>
      <c r="G139" s="417">
        <f>'Inc Statment - SCH C.1'!Q53</f>
        <v>227127</v>
      </c>
    </row>
    <row r="140" spans="1:7" x14ac:dyDescent="0.25">
      <c r="A140" s="478" t="s">
        <v>66</v>
      </c>
      <c r="B140" s="477"/>
      <c r="C140" s="476"/>
      <c r="D140" s="476"/>
      <c r="E140" s="476"/>
      <c r="F140" s="476"/>
      <c r="G140" s="476"/>
    </row>
    <row r="141" spans="1:7" x14ac:dyDescent="0.25">
      <c r="A141" s="102" t="s">
        <v>71</v>
      </c>
    </row>
    <row r="142" spans="1:7" x14ac:dyDescent="0.25">
      <c r="A142" s="104" t="s">
        <v>106</v>
      </c>
      <c r="C142" s="417">
        <f>'Inc Statment - SCH C.1'!I56</f>
        <v>1051218</v>
      </c>
      <c r="D142" s="417"/>
      <c r="E142" s="417">
        <f>'Inc Statment - SCH C.1'!M56</f>
        <v>1154759.1591979724</v>
      </c>
      <c r="F142" s="417"/>
      <c r="G142" s="417">
        <f>'Inc Statment - SCH C.1'!Q56</f>
        <v>1960203.1506706462</v>
      </c>
    </row>
    <row r="143" spans="1:7" x14ac:dyDescent="0.25">
      <c r="A143" s="104" t="s">
        <v>107</v>
      </c>
      <c r="C143" s="417">
        <f>'Inc Statment - SCH C.1'!I57</f>
        <v>472654</v>
      </c>
      <c r="D143" s="417"/>
      <c r="E143" s="417">
        <f>'Inc Statment - SCH C.1'!M57</f>
        <v>5366.2485271227779</v>
      </c>
      <c r="F143" s="417"/>
      <c r="G143" s="417">
        <f>'Inc Statment - SCH C.1'!Q57</f>
        <v>5366.2485271227779</v>
      </c>
    </row>
    <row r="144" spans="1:7" x14ac:dyDescent="0.25">
      <c r="A144" s="102" t="s">
        <v>72</v>
      </c>
    </row>
    <row r="145" spans="1:7" x14ac:dyDescent="0.25">
      <c r="A145" s="104" t="s">
        <v>108</v>
      </c>
      <c r="C145" s="417">
        <f>'Inc Statment - SCH C.1'!I59</f>
        <v>5545518</v>
      </c>
      <c r="D145" s="417"/>
      <c r="E145" s="417">
        <f>'Inc Statment - SCH C.1'!M59</f>
        <v>5125374.7792025572</v>
      </c>
      <c r="F145" s="417"/>
      <c r="G145" s="417">
        <f>'Inc Statment - SCH C.1'!Q59</f>
        <v>9541897.7517667525</v>
      </c>
    </row>
    <row r="146" spans="1:7" x14ac:dyDescent="0.25">
      <c r="A146" s="104" t="s">
        <v>109</v>
      </c>
      <c r="C146" s="417">
        <f>'Inc Statment - SCH C.1'!I60</f>
        <v>3518581</v>
      </c>
      <c r="D146" s="417"/>
      <c r="E146" s="417">
        <f>'Inc Statment - SCH C.1'!M60</f>
        <v>1410502.3414631668</v>
      </c>
      <c r="F146" s="417"/>
      <c r="G146" s="417">
        <f>'Inc Statment - SCH C.1'!Q60</f>
        <v>1410502.3414631668</v>
      </c>
    </row>
    <row r="147" spans="1:7" x14ac:dyDescent="0.25">
      <c r="A147" s="62" t="s">
        <v>103</v>
      </c>
      <c r="C147" s="417">
        <f>'Inc Statment - SCH C.1'!I61</f>
        <v>-84792</v>
      </c>
      <c r="D147" s="417"/>
      <c r="E147" s="417">
        <f>'Inc Statment - SCH C.1'!M61</f>
        <v>-76468</v>
      </c>
      <c r="F147" s="417"/>
      <c r="G147" s="417">
        <f>'Inc Statment - SCH C.1'!Q61</f>
        <v>-76468</v>
      </c>
    </row>
    <row r="148" spans="1:7" x14ac:dyDescent="0.25">
      <c r="A148" s="62" t="s">
        <v>67</v>
      </c>
      <c r="C148" s="417">
        <f>'Inc Statment - SCH C.1'!I62</f>
        <v>6484589</v>
      </c>
      <c r="D148" s="417"/>
      <c r="E148" s="417">
        <f>'Inc Statment - SCH C.1'!M62</f>
        <v>6200722.8246363057</v>
      </c>
      <c r="F148" s="417"/>
      <c r="G148" s="417">
        <f>'Inc Statment - SCH C.1'!Q62</f>
        <v>6226490.0511742756</v>
      </c>
    </row>
    <row r="149" spans="1:7" x14ac:dyDescent="0.25">
      <c r="A149" s="76" t="s">
        <v>89</v>
      </c>
      <c r="C149" s="417">
        <f>SUM(C137:C148)</f>
        <v>30727620</v>
      </c>
      <c r="E149" s="417">
        <f>SUM(E137:E148)</f>
        <v>29040434.458415758</v>
      </c>
      <c r="G149" s="417">
        <f>SUM(G137:G148)</f>
        <v>34288168.648990601</v>
      </c>
    </row>
    <row r="150" spans="1:7" x14ac:dyDescent="0.25">
      <c r="A150" s="60"/>
    </row>
    <row r="151" spans="1:7" x14ac:dyDescent="0.25">
      <c r="A151" s="76" t="s">
        <v>90</v>
      </c>
    </row>
    <row r="152" spans="1:7" x14ac:dyDescent="0.25">
      <c r="A152" s="60"/>
    </row>
    <row r="153" spans="1:7" x14ac:dyDescent="0.25">
      <c r="A153" s="38" t="s">
        <v>74</v>
      </c>
    </row>
    <row r="156" spans="1:7" x14ac:dyDescent="0.25">
      <c r="A156" s="12" t="s">
        <v>297</v>
      </c>
    </row>
    <row r="157" spans="1:7" x14ac:dyDescent="0.25">
      <c r="C157" s="442" t="s">
        <v>83</v>
      </c>
      <c r="D157" s="123"/>
      <c r="E157" s="442" t="s">
        <v>40</v>
      </c>
    </row>
    <row r="158" spans="1:7" x14ac:dyDescent="0.25">
      <c r="A158" s="62" t="s">
        <v>23</v>
      </c>
      <c r="C158" s="281">
        <f>'Inc Statment - SCH C.1'!I28</f>
        <v>7103811</v>
      </c>
      <c r="E158" s="281">
        <f>'Inc Statment - SCH C.1'!M28</f>
        <v>7352130.444128219</v>
      </c>
    </row>
    <row r="159" spans="1:7" x14ac:dyDescent="0.25">
      <c r="A159" s="62" t="s">
        <v>22</v>
      </c>
      <c r="C159" s="281">
        <f>'Inc Statment - SCH C.1'!I25</f>
        <v>3889124</v>
      </c>
      <c r="E159" s="281">
        <f>'Inc Statment - SCH C.1'!M25</f>
        <v>4011587</v>
      </c>
    </row>
    <row r="160" spans="1:7" x14ac:dyDescent="0.25">
      <c r="A160" s="62" t="s">
        <v>12</v>
      </c>
      <c r="C160" s="281">
        <f>'Inc Statment - SCH C.1'!I26</f>
        <v>1619489</v>
      </c>
      <c r="E160" s="281">
        <f>'Inc Statment - SCH C.1'!M26</f>
        <v>1768379</v>
      </c>
    </row>
    <row r="161" spans="1:5" x14ac:dyDescent="0.25">
      <c r="A161" s="87" t="s">
        <v>11</v>
      </c>
      <c r="C161" s="283">
        <f>'Inc Statment - SCH C.1'!I24</f>
        <v>271476</v>
      </c>
      <c r="E161" s="283">
        <f>'Inc Statment - SCH C.1'!M24</f>
        <v>230255</v>
      </c>
    </row>
    <row r="162" spans="1:5" x14ac:dyDescent="0.25">
      <c r="A162" s="87" t="s">
        <v>13</v>
      </c>
      <c r="C162" s="281">
        <f>'Inc Statment - SCH C.1'!I27</f>
        <v>275269</v>
      </c>
      <c r="E162" s="281">
        <f>'Inc Statment - SCH C.1'!M27</f>
        <v>377380</v>
      </c>
    </row>
    <row r="163" spans="1:5" x14ac:dyDescent="0.25">
      <c r="A163" s="87" t="s">
        <v>298</v>
      </c>
      <c r="C163" s="281">
        <f>'Inc Statment - SCH C.1'!I32</f>
        <v>8165618</v>
      </c>
      <c r="E163" s="281">
        <f>'Inc Statment - SCH C.1'!M32</f>
        <v>8603681.3500592466</v>
      </c>
    </row>
    <row r="164" spans="1:5" x14ac:dyDescent="0.25">
      <c r="A164" s="87" t="s">
        <v>26</v>
      </c>
      <c r="C164" s="281">
        <f>'Inc Statment - SCH C.1'!I33</f>
        <v>1024472</v>
      </c>
      <c r="E164" s="281">
        <f>'Inc Statment - SCH C.1'!M33</f>
        <v>758671</v>
      </c>
    </row>
    <row r="165" spans="1:5" x14ac:dyDescent="0.25">
      <c r="A165" s="62" t="s">
        <v>15</v>
      </c>
      <c r="C165" s="281">
        <f>'MSFR Inc Stmt by Acct - SCH C.2'!M125+'MSFR Inc Stmt by Acct - SCH C.2'!M126</f>
        <v>1151971</v>
      </c>
      <c r="E165" s="281">
        <f>'MSFR Inc Stmt by Acct - SCH C.2'!Q125+'MSFR Inc Stmt by Acct - SCH C.2'!Q126</f>
        <v>1342268.6723005897</v>
      </c>
    </row>
    <row r="166" spans="1:5" x14ac:dyDescent="0.25">
      <c r="A166" s="62" t="s">
        <v>299</v>
      </c>
      <c r="C166" s="281">
        <f>'MSFR Inc Stmt by Acct - SCH C.2'!M123+'MSFR Inc Stmt by Acct - SCH C.2'!M124</f>
        <v>505481</v>
      </c>
      <c r="E166" s="281">
        <f>'MSFR Inc Stmt by Acct - SCH C.2'!Q123+'MSFR Inc Stmt by Acct - SCH C.2'!Q124</f>
        <v>581184.16444545193</v>
      </c>
    </row>
    <row r="167" spans="1:5" x14ac:dyDescent="0.25">
      <c r="A167" s="87" t="s">
        <v>25</v>
      </c>
      <c r="C167" s="281">
        <f>'Inc Statment - SCH C.1'!I31</f>
        <v>430089</v>
      </c>
      <c r="E167" s="281">
        <f>'Inc Statment - SCH C.1'!M31</f>
        <v>492820.87306496158</v>
      </c>
    </row>
    <row r="168" spans="1:5" x14ac:dyDescent="0.25">
      <c r="A168" s="87" t="s">
        <v>24</v>
      </c>
      <c r="C168" s="281">
        <f>'Inc Statment - SCH C.1'!I29</f>
        <v>630347</v>
      </c>
      <c r="E168" s="281">
        <f>'Inc Statment - SCH C.1'!M29</f>
        <v>602070.34570806311</v>
      </c>
    </row>
    <row r="169" spans="1:5" x14ac:dyDescent="0.25">
      <c r="A169" s="62" t="s">
        <v>17</v>
      </c>
      <c r="C169" s="281">
        <f>'Inc Statment - SCH C.1'!I46</f>
        <v>798704</v>
      </c>
      <c r="E169" s="281">
        <f>'Inc Statment - SCH C.1'!M46</f>
        <v>805579</v>
      </c>
    </row>
    <row r="170" spans="1:5" x14ac:dyDescent="0.25">
      <c r="A170" s="62" t="s">
        <v>18</v>
      </c>
      <c r="C170" s="281">
        <f>'Inc Statment - SCH C.1'!I41</f>
        <v>20498</v>
      </c>
      <c r="E170" s="281">
        <f>'Inc Statment - SCH C.1'!M41</f>
        <v>20528</v>
      </c>
    </row>
    <row r="171" spans="1:5" x14ac:dyDescent="0.25">
      <c r="A171" s="62" t="s">
        <v>16</v>
      </c>
      <c r="C171" s="281">
        <f>'Inc Statment - SCH C.1'!I45</f>
        <v>287496</v>
      </c>
      <c r="E171" s="281">
        <f>'Inc Statment - SCH C.1'!M45</f>
        <v>290523.33333333331</v>
      </c>
    </row>
    <row r="172" spans="1:5" x14ac:dyDescent="0.25">
      <c r="A172" s="62" t="s">
        <v>37</v>
      </c>
      <c r="C172" s="281">
        <f>'Inc Statment - SCH C.1'!I47-C173</f>
        <v>1722270</v>
      </c>
      <c r="E172" s="281">
        <f>'Inc Statment - SCH C.1'!M47-E173</f>
        <v>1764967.6568033816</v>
      </c>
    </row>
    <row r="173" spans="1:5" x14ac:dyDescent="0.25">
      <c r="A173" s="62" t="s">
        <v>300</v>
      </c>
      <c r="C173" s="281">
        <f>SUM('MSFR Inc Stmt by Acct - SCH C.2'!M375:M378)</f>
        <v>439721</v>
      </c>
      <c r="E173" s="281">
        <f>SUM('MSFR Inc Stmt by Acct - SCH C.2'!Q375:Q378)</f>
        <v>450622.34319661831</v>
      </c>
    </row>
    <row r="174" spans="1:5" x14ac:dyDescent="0.25">
      <c r="A174" s="62" t="s">
        <v>35</v>
      </c>
      <c r="C174" s="281">
        <f>'Inc Statment - SCH C.1'!I43</f>
        <v>794406</v>
      </c>
      <c r="E174" s="281">
        <f>'Inc Statment - SCH C.1'!M43</f>
        <v>685226</v>
      </c>
    </row>
    <row r="175" spans="1:5" x14ac:dyDescent="0.25">
      <c r="A175" s="87" t="s">
        <v>296</v>
      </c>
      <c r="C175" s="281">
        <f>'Inc Statment - SCH C.1'!I37</f>
        <v>241083</v>
      </c>
      <c r="E175" s="281">
        <f>'Inc Statment - SCH C.1'!M37</f>
        <v>283442</v>
      </c>
    </row>
    <row r="176" spans="1:5" x14ac:dyDescent="0.25">
      <c r="A176" s="62" t="s">
        <v>32</v>
      </c>
      <c r="C176" s="281">
        <f>'Inc Statment - SCH C.1'!I39</f>
        <v>168708</v>
      </c>
      <c r="E176" s="281">
        <f>'Inc Statment - SCH C.1'!M39</f>
        <v>162257</v>
      </c>
    </row>
    <row r="177" spans="1:5" x14ac:dyDescent="0.25">
      <c r="A177" s="441" t="s">
        <v>301</v>
      </c>
    </row>
    <row r="178" spans="1:5" x14ac:dyDescent="0.25">
      <c r="A178" s="87" t="s">
        <v>27</v>
      </c>
      <c r="C178" s="281">
        <f>'Inc Statment - SCH C.1'!I34</f>
        <v>529544</v>
      </c>
      <c r="E178" s="281">
        <f>'Inc Statment - SCH C.1'!M34</f>
        <v>595702</v>
      </c>
    </row>
    <row r="179" spans="1:5" x14ac:dyDescent="0.25">
      <c r="A179" s="87" t="s">
        <v>28</v>
      </c>
      <c r="C179" s="281">
        <f>'Inc Statment - SCH C.1'!I35</f>
        <v>239058</v>
      </c>
      <c r="E179" s="281">
        <f>'Inc Statment - SCH C.1'!M35</f>
        <v>250548</v>
      </c>
    </row>
    <row r="180" spans="1:5" x14ac:dyDescent="0.25">
      <c r="A180" s="62" t="s">
        <v>29</v>
      </c>
      <c r="C180" s="281">
        <f>'Inc Statment - SCH C.1'!I36</f>
        <v>29271</v>
      </c>
      <c r="E180" s="281">
        <f>'Inc Statment - SCH C.1'!M36</f>
        <v>22530</v>
      </c>
    </row>
    <row r="181" spans="1:5" x14ac:dyDescent="0.25">
      <c r="A181" s="62" t="s">
        <v>31</v>
      </c>
      <c r="C181" s="281">
        <f>'Inc Statment - SCH C.1'!I38</f>
        <v>20040</v>
      </c>
      <c r="E181" s="281">
        <f>'Inc Statment - SCH C.1'!M38</f>
        <v>0</v>
      </c>
    </row>
    <row r="182" spans="1:5" x14ac:dyDescent="0.25">
      <c r="A182" s="62" t="s">
        <v>33</v>
      </c>
      <c r="C182" s="281">
        <f>'Inc Statment - SCH C.1'!I40</f>
        <v>1319241</v>
      </c>
      <c r="E182" s="281">
        <f>'Inc Statment - SCH C.1'!M40</f>
        <v>934027</v>
      </c>
    </row>
    <row r="183" spans="1:5" x14ac:dyDescent="0.25">
      <c r="A183" s="62" t="s">
        <v>34</v>
      </c>
      <c r="C183" s="281">
        <f>'Inc Statment - SCH C.1'!I42</f>
        <v>405020</v>
      </c>
      <c r="E183" s="281">
        <f>'Inc Statment - SCH C.1'!M42</f>
        <v>428840.99999999994</v>
      </c>
    </row>
    <row r="184" spans="1:5" x14ac:dyDescent="0.25">
      <c r="A184" s="62" t="s">
        <v>36</v>
      </c>
      <c r="C184" s="281">
        <f>'Inc Statment - SCH C.1'!I44</f>
        <v>1110639</v>
      </c>
      <c r="E184" s="281">
        <f>'Inc Statment - SCH C.1'!M44</f>
        <v>1461560</v>
      </c>
    </row>
    <row r="185" spans="1:5" x14ac:dyDescent="0.25">
      <c r="A185" s="441" t="s">
        <v>302</v>
      </c>
      <c r="C185" s="443">
        <f>SUM(C178:C184)</f>
        <v>3652813</v>
      </c>
      <c r="E185" s="443">
        <f>SUM(E178:E184)</f>
        <v>3693208</v>
      </c>
    </row>
    <row r="186" spans="1:5" x14ac:dyDescent="0.25">
      <c r="A186" s="441"/>
    </row>
    <row r="187" spans="1:5" x14ac:dyDescent="0.25">
      <c r="A187" s="76" t="s">
        <v>303</v>
      </c>
      <c r="C187" s="443">
        <f>SUM(C158:C184)</f>
        <v>33192846</v>
      </c>
      <c r="E187" s="443">
        <f>SUM(E158:E184)</f>
        <v>34276781.183039859</v>
      </c>
    </row>
    <row r="188" spans="1:5" x14ac:dyDescent="0.25">
      <c r="A188" s="76"/>
    </row>
    <row r="189" spans="1:5" x14ac:dyDescent="0.25">
      <c r="A189" s="37"/>
    </row>
    <row r="190" spans="1:5" x14ac:dyDescent="0.25">
      <c r="A190" s="87" t="s">
        <v>304</v>
      </c>
      <c r="C190" s="481">
        <f>SUM('Inc Statment - SCH C.1'!I51:I53)</f>
        <v>13739852</v>
      </c>
      <c r="D190" s="481"/>
      <c r="E190" s="481">
        <f>SUM('Inc Statment - SCH C.1'!M51:M53)</f>
        <v>15220177.105388632</v>
      </c>
    </row>
    <row r="191" spans="1:5" x14ac:dyDescent="0.25">
      <c r="A191" s="87" t="s">
        <v>305</v>
      </c>
      <c r="C191" s="281">
        <f>'MSFR Inc Stmt by Acct - SCH C.2'!M429+'MSFR Inc Stmt by Acct - SCH C.2'!M430</f>
        <v>5267365</v>
      </c>
      <c r="D191" s="281"/>
      <c r="E191" s="281">
        <f>'MSFR Inc Stmt by Acct - SCH C.2'!Q429</f>
        <v>5447138.3233921798</v>
      </c>
    </row>
    <row r="192" spans="1:5" x14ac:dyDescent="0.25">
      <c r="A192" s="87" t="s">
        <v>306</v>
      </c>
      <c r="C192" s="281">
        <f>'MSFR Inc Stmt by Acct - SCH C.2'!M439+'MSFR Inc Stmt by Acct - SCH C.2'!M437+'MSFR Inc Stmt by Acct - SCH C.2'!M438</f>
        <v>681674</v>
      </c>
      <c r="D192" s="281"/>
      <c r="E192" s="281">
        <f>'MSFR Inc Stmt by Acct - SCH C.2'!Q439</f>
        <v>167669.01510866775</v>
      </c>
    </row>
    <row r="193" spans="1:6" x14ac:dyDescent="0.25">
      <c r="A193" s="87" t="s">
        <v>134</v>
      </c>
      <c r="C193" s="281">
        <f>SUM('MSFR Inc Stmt by Acct - SCH C.2'!M431:M436)</f>
        <v>535550</v>
      </c>
      <c r="D193" s="281"/>
      <c r="E193" s="281">
        <f>SUM('MSFR Inc Stmt by Acct - SCH C.2'!Q431:Q436)</f>
        <v>576224.64613545814</v>
      </c>
    </row>
    <row r="194" spans="1:6" x14ac:dyDescent="0.25">
      <c r="A194" s="87" t="s">
        <v>307</v>
      </c>
      <c r="C194" s="281">
        <f>'Inc Statment - SCH C.1'!I56</f>
        <v>1051218</v>
      </c>
      <c r="D194" s="281"/>
      <c r="E194" s="281">
        <f>'Inc Statment - SCH C.1'!M56</f>
        <v>1154759.1591979724</v>
      </c>
    </row>
    <row r="195" spans="1:6" x14ac:dyDescent="0.25">
      <c r="A195" s="87" t="s">
        <v>314</v>
      </c>
      <c r="C195" s="281">
        <f>'Inc Statment - SCH C.1'!I59</f>
        <v>5545518</v>
      </c>
      <c r="D195" s="281"/>
      <c r="E195" s="281">
        <f>'Inc Statment - SCH C.1'!M59</f>
        <v>5125374.7792025572</v>
      </c>
    </row>
    <row r="196" spans="1:6" x14ac:dyDescent="0.25">
      <c r="A196" s="87" t="s">
        <v>308</v>
      </c>
      <c r="C196" s="281">
        <f>'Inc Statment - SCH C.1'!I57+'Inc Statment - SCH C.1'!I60</f>
        <v>3991235</v>
      </c>
      <c r="D196" s="281"/>
      <c r="E196" s="281">
        <f>'Inc Statment - SCH C.1'!M57+'Inc Statment - SCH C.1'!M60</f>
        <v>1415868.5899902894</v>
      </c>
    </row>
    <row r="197" spans="1:6" x14ac:dyDescent="0.25">
      <c r="A197" s="87" t="s">
        <v>309</v>
      </c>
      <c r="C197" s="281">
        <f>'[1]Link Out Rev Req'!$E$74</f>
        <v>11848504</v>
      </c>
      <c r="D197" s="281"/>
      <c r="E197" s="445">
        <f>[31]Linkout!$D$23</f>
        <v>11982735.5196</v>
      </c>
    </row>
    <row r="198" spans="1:6" x14ac:dyDescent="0.25">
      <c r="A198" s="87" t="s">
        <v>310</v>
      </c>
      <c r="C198" s="281">
        <f>'[1]Link Out Rev Req'!$E$75</f>
        <v>106197</v>
      </c>
      <c r="D198" s="281"/>
      <c r="E198" s="445">
        <f>[31]Linkout!$D$24</f>
        <v>70508.922674707661</v>
      </c>
    </row>
    <row r="199" spans="1:6" x14ac:dyDescent="0.25">
      <c r="A199" s="87" t="s">
        <v>315</v>
      </c>
      <c r="C199" s="281">
        <f>'[1]Link Out Rev Req'!$E$79</f>
        <v>97004</v>
      </c>
      <c r="D199" s="281"/>
      <c r="E199" s="445">
        <f>[31]Linkout!$D$11</f>
        <v>72375.836666666597</v>
      </c>
    </row>
    <row r="200" spans="1:6" x14ac:dyDescent="0.25">
      <c r="A200" s="87" t="s">
        <v>311</v>
      </c>
      <c r="C200" s="281">
        <f>'[1]Link Out Rev Req'!$E$94</f>
        <v>381156</v>
      </c>
      <c r="D200" s="281"/>
      <c r="E200" s="445">
        <f>[31]Linkout!$D$25</f>
        <v>190575</v>
      </c>
    </row>
    <row r="201" spans="1:6" x14ac:dyDescent="0.25">
      <c r="A201" s="62" t="s">
        <v>312</v>
      </c>
      <c r="C201" s="281">
        <f>'[1]Link Out Rev Req'!$E$85</f>
        <v>15709141</v>
      </c>
      <c r="D201" s="281"/>
      <c r="E201" s="446">
        <f>F201</f>
        <v>21976533.079603001</v>
      </c>
      <c r="F201" s="281">
        <f>'Link In'!$G$66+'Link In'!$I$66-E197-E198-E199+'Link In'!$G$58+'Link In'!$G$59</f>
        <v>21976533.079603001</v>
      </c>
    </row>
    <row r="202" spans="1:6" x14ac:dyDescent="0.25">
      <c r="E202" s="117"/>
    </row>
    <row r="203" spans="1:6" ht="15.75" thickBot="1" x14ac:dyDescent="0.3">
      <c r="A203" s="62" t="s">
        <v>313</v>
      </c>
      <c r="C203" s="444">
        <f>SUM(C187:C201)</f>
        <v>92147260</v>
      </c>
      <c r="E203" s="444">
        <f>SUM(E187:E201)</f>
        <v>97676721.159999996</v>
      </c>
    </row>
    <row r="204" spans="1:6" ht="15.75" thickTop="1" x14ac:dyDescent="0.25"/>
    <row r="207" spans="1:6" x14ac:dyDescent="0.25">
      <c r="A207" s="2"/>
    </row>
    <row r="208" spans="1:6" x14ac:dyDescent="0.25">
      <c r="B208" s="283"/>
    </row>
    <row r="209" spans="2:2" x14ac:dyDescent="0.25">
      <c r="B209" s="281"/>
    </row>
    <row r="210" spans="2:2" x14ac:dyDescent="0.25">
      <c r="B210" s="451"/>
    </row>
  </sheetData>
  <customSheetViews>
    <customSheetView guid="{D80F9502-1760-4B4D-BEE6-65B7268CEFF2}" scale="80" topLeftCell="A16">
      <selection activeCell="B29" sqref="B29"/>
      <pageMargins left="0.7" right="0.7" top="0.75" bottom="0.75" header="0.3" footer="0.3"/>
      <pageSetup orientation="portrait" r:id="rId1"/>
    </customSheetView>
    <customSheetView guid="{F8C3F9F4-DBFA-417E-A63C-4DCF6CDDDD4D}" scale="80">
      <selection activeCell="E29" sqref="E29"/>
      <pageMargins left="0.7" right="0.7" top="0.75" bottom="0.75" header="0.3" footer="0.3"/>
      <pageSetup orientation="portrait" r:id="rId2"/>
    </customSheetView>
    <customSheetView guid="{2E9FC00E-19D3-4355-A260-417D9236B30F}" scale="80">
      <selection activeCell="E29" sqref="E29"/>
      <pageMargins left="0.7" right="0.7" top="0.75" bottom="0.75" header="0.3" footer="0.3"/>
      <pageSetup orientation="portrait" r:id="rId3"/>
    </customSheetView>
    <customSheetView guid="{F5B97444-16EA-4AA7-9A70-95BB0AFD8284}" scale="80">
      <selection activeCell="E29" sqref="E29"/>
      <pageMargins left="0.7" right="0.7" top="0.75" bottom="0.75" header="0.3" footer="0.3"/>
      <pageSetup orientation="portrait" r:id="rId4"/>
    </customSheetView>
    <customSheetView guid="{CEC57B47-E6EC-4FDA-BCFD-6AC6A66DD178}" scale="80">
      <selection activeCell="E29" sqref="E29"/>
      <pageMargins left="0.7" right="0.7" top="0.75" bottom="0.75" header="0.3" footer="0.3"/>
      <pageSetup orientation="portrait" r:id="rId5"/>
    </customSheetView>
    <customSheetView guid="{E163314F-53A2-4A2F-A9CF-3F94F0129118}" scale="80">
      <selection activeCell="E29" sqref="E29"/>
      <pageMargins left="0.7" right="0.7" top="0.75" bottom="0.75" header="0.3" footer="0.3"/>
      <pageSetup orientation="portrait" r:id="rId6"/>
    </customSheetView>
    <customSheetView guid="{C98D41B4-6B7D-46F8-862F-B1C92554BE39}" scale="80" topLeftCell="A37">
      <selection activeCell="E29" sqref="E29"/>
      <pageMargins left="0.7" right="0.7" top="0.75" bottom="0.75" header="0.3" footer="0.3"/>
      <pageSetup orientation="portrait" r:id="rId7"/>
    </customSheetView>
    <customSheetView guid="{AE1B1716-57F4-4705-A4F2-7A8CD44D74C3}" scale="80" showPageBreaks="1">
      <selection activeCell="E29" sqref="E29"/>
      <pageMargins left="0.7" right="0.7" top="0.75" bottom="0.75" header="0.3" footer="0.3"/>
      <pageSetup orientation="portrait" r:id="rId8"/>
    </customSheetView>
  </customSheetViews>
  <pageMargins left="0.7" right="0.7" top="0.75" bottom="0.75" header="0.3" footer="0.3"/>
  <pageSetup orientation="portrait" r:id="rId9"/>
  <customProperties>
    <customPr name="_pios_id" r:id="rId10"/>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7"/>
  <sheetViews>
    <sheetView zoomScale="80" zoomScaleNormal="80" workbookViewId="0">
      <selection activeCell="A9" sqref="A9:A10"/>
    </sheetView>
  </sheetViews>
  <sheetFormatPr defaultColWidth="9.140625" defaultRowHeight="15" x14ac:dyDescent="0.25"/>
  <cols>
    <col min="1" max="1" width="4" style="29" customWidth="1"/>
    <col min="2" max="2" width="1.7109375" style="29" customWidth="1"/>
    <col min="3" max="3" width="7.140625" style="30" customWidth="1"/>
    <col min="4" max="4" width="1.5703125" style="29" customWidth="1"/>
    <col min="5" max="5" width="33.7109375" style="29" customWidth="1"/>
    <col min="6" max="6" width="1.7109375" style="29" customWidth="1"/>
    <col min="7" max="7" width="11.140625" style="29" customWidth="1"/>
    <col min="8" max="8" width="1.7109375" style="29" customWidth="1"/>
    <col min="9" max="9" width="15.140625" style="29" customWidth="1"/>
    <col min="10" max="10" width="1.7109375" style="29" customWidth="1"/>
    <col min="11" max="11" width="14.42578125" style="29" customWidth="1"/>
    <col min="12" max="12" width="1.7109375" style="29" customWidth="1"/>
    <col min="13" max="13" width="17.85546875" style="30" customWidth="1"/>
    <col min="14" max="14" width="1.7109375" style="29" customWidth="1"/>
    <col min="15" max="15" width="13" style="29" customWidth="1"/>
    <col min="16" max="16" width="1.7109375" style="29" customWidth="1"/>
    <col min="17" max="17" width="16" style="30" bestFit="1" customWidth="1"/>
    <col min="18" max="18" width="1.7109375" style="33" customWidth="1"/>
    <col min="19" max="19" width="22.28515625" style="34" bestFit="1" customWidth="1"/>
    <col min="20" max="20" width="1.5703125" style="33" customWidth="1"/>
    <col min="21" max="21" width="68.28515625" style="34" customWidth="1"/>
    <col min="22" max="22" width="1.5703125" style="33" customWidth="1"/>
    <col min="23" max="16384" width="9.140625" style="29"/>
  </cols>
  <sheetData>
    <row r="1" spans="1:22" ht="14.45" x14ac:dyDescent="0.3">
      <c r="A1" s="28"/>
      <c r="O1" s="31"/>
      <c r="P1" s="31"/>
      <c r="Q1" s="32"/>
      <c r="U1" s="35" t="s">
        <v>220</v>
      </c>
    </row>
    <row r="2" spans="1:22" ht="14.45" x14ac:dyDescent="0.3">
      <c r="A2" s="19"/>
      <c r="O2" s="31"/>
      <c r="P2" s="31"/>
      <c r="Q2" s="32"/>
      <c r="U2" s="26" t="str">
        <f ca="1">RIGHT(CELL("filename",$A$1),LEN(CELL("filename",$A$1))-SEARCH("\Public Workpapers",CELL("filename",$A$1),1))</f>
        <v>Public Workpapers\[Income Statement.xlsx]Inc Statment - SCH C.1</v>
      </c>
    </row>
    <row r="3" spans="1:22" ht="14.45" x14ac:dyDescent="0.3">
      <c r="A3" s="501" t="str">
        <f>'Link In'!C3</f>
        <v>Kentucky American Water Company</v>
      </c>
      <c r="B3" s="501"/>
      <c r="C3" s="501"/>
      <c r="D3" s="501"/>
      <c r="E3" s="501"/>
      <c r="F3" s="501"/>
      <c r="G3" s="501"/>
      <c r="H3" s="501"/>
      <c r="I3" s="501"/>
      <c r="J3" s="501"/>
      <c r="K3" s="501"/>
      <c r="L3" s="501"/>
      <c r="M3" s="501"/>
      <c r="N3" s="501"/>
      <c r="O3" s="501"/>
      <c r="P3" s="501"/>
      <c r="Q3" s="501"/>
      <c r="R3" s="501"/>
      <c r="S3" s="501"/>
      <c r="T3" s="501"/>
      <c r="U3" s="501"/>
    </row>
    <row r="4" spans="1:22" ht="14.45" x14ac:dyDescent="0.3">
      <c r="A4" s="501" t="str">
        <f>'Link In'!C5</f>
        <v>Case No. 2015-00418</v>
      </c>
      <c r="B4" s="501"/>
      <c r="C4" s="501"/>
      <c r="D4" s="501"/>
      <c r="E4" s="501"/>
      <c r="F4" s="501"/>
      <c r="G4" s="501"/>
      <c r="H4" s="501"/>
      <c r="I4" s="501"/>
      <c r="J4" s="501"/>
      <c r="K4" s="501"/>
      <c r="L4" s="501"/>
      <c r="M4" s="501"/>
      <c r="N4" s="501"/>
      <c r="O4" s="501"/>
      <c r="P4" s="501"/>
      <c r="Q4" s="501"/>
      <c r="R4" s="501"/>
      <c r="S4" s="501"/>
      <c r="T4" s="501"/>
      <c r="U4" s="501"/>
    </row>
    <row r="5" spans="1:22" ht="14.45" x14ac:dyDescent="0.3">
      <c r="A5" s="502" t="s">
        <v>285</v>
      </c>
      <c r="B5" s="502"/>
      <c r="C5" s="502"/>
      <c r="D5" s="502"/>
      <c r="E5" s="502"/>
      <c r="F5" s="502"/>
      <c r="G5" s="502"/>
      <c r="H5" s="502"/>
      <c r="I5" s="502"/>
      <c r="J5" s="502"/>
      <c r="K5" s="502"/>
      <c r="L5" s="502"/>
      <c r="M5" s="502"/>
      <c r="N5" s="502"/>
      <c r="O5" s="502"/>
      <c r="P5" s="502"/>
      <c r="Q5" s="502"/>
      <c r="R5" s="502"/>
      <c r="S5" s="502"/>
      <c r="T5" s="502"/>
      <c r="U5" s="502"/>
    </row>
    <row r="6" spans="1:22" ht="14.45" x14ac:dyDescent="0.3">
      <c r="A6" s="502"/>
      <c r="B6" s="502"/>
      <c r="C6" s="502"/>
      <c r="D6" s="502"/>
      <c r="E6" s="502"/>
      <c r="F6" s="502"/>
      <c r="G6" s="502"/>
      <c r="H6" s="502"/>
      <c r="I6" s="502"/>
      <c r="J6" s="502"/>
      <c r="K6" s="502"/>
      <c r="L6" s="502"/>
      <c r="M6" s="502"/>
      <c r="N6" s="502"/>
      <c r="O6" s="502"/>
      <c r="P6" s="502"/>
      <c r="Q6" s="502"/>
      <c r="R6" s="502"/>
      <c r="S6" s="502"/>
      <c r="T6" s="502"/>
      <c r="U6" s="502"/>
    </row>
    <row r="7" spans="1:22" ht="14.45" x14ac:dyDescent="0.3">
      <c r="A7" s="501"/>
      <c r="B7" s="501"/>
      <c r="C7" s="501"/>
      <c r="D7" s="501"/>
      <c r="E7" s="501"/>
      <c r="F7" s="501"/>
      <c r="G7" s="501"/>
      <c r="H7" s="501"/>
      <c r="I7" s="501"/>
      <c r="J7" s="501"/>
      <c r="K7" s="501"/>
      <c r="L7" s="501"/>
      <c r="M7" s="501"/>
      <c r="N7" s="501"/>
      <c r="O7" s="501"/>
      <c r="P7" s="501"/>
      <c r="Q7" s="501"/>
    </row>
    <row r="8" spans="1:22" ht="14.45" x14ac:dyDescent="0.3">
      <c r="A8" s="259"/>
      <c r="B8" s="259"/>
      <c r="C8" s="259"/>
      <c r="D8" s="259"/>
      <c r="E8" s="259"/>
      <c r="F8" s="259"/>
      <c r="G8" s="259"/>
      <c r="H8" s="259"/>
      <c r="I8" s="259"/>
      <c r="J8" s="259"/>
      <c r="K8" s="259"/>
      <c r="L8" s="259"/>
      <c r="M8" s="259"/>
      <c r="N8" s="259"/>
      <c r="O8" s="259"/>
      <c r="P8" s="259"/>
      <c r="Q8" s="259"/>
    </row>
    <row r="9" spans="1:22" ht="14.45" x14ac:dyDescent="0.3">
      <c r="A9" s="37" t="s">
        <v>289</v>
      </c>
      <c r="B9" s="38"/>
      <c r="C9" s="38"/>
      <c r="D9" s="38"/>
      <c r="U9" s="39" t="s">
        <v>220</v>
      </c>
    </row>
    <row r="10" spans="1:22" x14ac:dyDescent="0.25">
      <c r="A10" s="29" t="s">
        <v>368</v>
      </c>
      <c r="I10" s="40"/>
      <c r="J10" s="41"/>
      <c r="K10" s="41"/>
      <c r="L10" s="41"/>
      <c r="M10" s="41"/>
      <c r="O10" s="500"/>
      <c r="P10" s="500"/>
      <c r="Q10" s="500"/>
      <c r="U10" s="24" t="str">
        <f ca="1">RIGHT(CELL("filename",$A$1),LEN(CELL("filename",$A$1))-SEARCH("\Public Workpapers",CELL("filename",$A$1),1))</f>
        <v>Public Workpapers\[Income Statement.xlsx]Inc Statment - SCH C.1</v>
      </c>
    </row>
    <row r="11" spans="1:22" ht="14.45" x14ac:dyDescent="0.3">
      <c r="A11" s="30"/>
      <c r="B11" s="38"/>
      <c r="C11" s="38"/>
      <c r="D11" s="38"/>
      <c r="E11" s="38"/>
      <c r="F11" s="38"/>
      <c r="G11" s="259"/>
      <c r="H11" s="259"/>
      <c r="I11" s="42" t="s">
        <v>268</v>
      </c>
      <c r="K11" s="42" t="s">
        <v>44</v>
      </c>
      <c r="M11" s="42" t="s">
        <v>40</v>
      </c>
      <c r="N11" s="259"/>
      <c r="O11" s="42" t="s">
        <v>44</v>
      </c>
      <c r="Q11" s="42" t="s">
        <v>226</v>
      </c>
      <c r="R11" s="41"/>
      <c r="S11" s="43"/>
      <c r="T11" s="41"/>
      <c r="U11" s="43"/>
      <c r="V11" s="41"/>
    </row>
    <row r="12" spans="1:22" s="30" customFormat="1" ht="14.45" x14ac:dyDescent="0.3">
      <c r="C12" s="42" t="s">
        <v>87</v>
      </c>
      <c r="G12" s="259" t="s">
        <v>0</v>
      </c>
      <c r="H12" s="259"/>
      <c r="I12" s="259" t="s">
        <v>269</v>
      </c>
      <c r="J12" s="259"/>
      <c r="K12" s="259" t="s">
        <v>271</v>
      </c>
      <c r="L12" s="259"/>
      <c r="M12" s="259" t="s">
        <v>364</v>
      </c>
      <c r="N12" s="259"/>
      <c r="O12" s="259" t="s">
        <v>43</v>
      </c>
      <c r="P12" s="259"/>
      <c r="Q12" s="259" t="s">
        <v>274</v>
      </c>
      <c r="R12" s="44"/>
      <c r="S12" s="45" t="s">
        <v>227</v>
      </c>
      <c r="T12" s="44"/>
      <c r="U12" s="45" t="s">
        <v>226</v>
      </c>
      <c r="V12" s="44"/>
    </row>
    <row r="13" spans="1:22" s="30" customFormat="1" ht="14.45" x14ac:dyDescent="0.3">
      <c r="A13" s="259" t="s">
        <v>2</v>
      </c>
      <c r="B13" s="259"/>
      <c r="C13" s="259" t="s">
        <v>267</v>
      </c>
      <c r="G13" s="259" t="s">
        <v>63</v>
      </c>
      <c r="H13" s="259"/>
      <c r="I13" s="259" t="s">
        <v>262</v>
      </c>
      <c r="J13" s="259"/>
      <c r="K13" s="259" t="s">
        <v>270</v>
      </c>
      <c r="L13" s="259"/>
      <c r="M13" s="259" t="s">
        <v>272</v>
      </c>
      <c r="N13" s="259"/>
      <c r="O13" s="259" t="s">
        <v>273</v>
      </c>
      <c r="P13" s="259"/>
      <c r="Q13" s="259" t="s">
        <v>273</v>
      </c>
      <c r="R13" s="44"/>
      <c r="S13" s="45" t="s">
        <v>44</v>
      </c>
      <c r="T13" s="44"/>
      <c r="U13" s="43" t="s">
        <v>44</v>
      </c>
      <c r="V13" s="44"/>
    </row>
    <row r="14" spans="1:22" s="30" customFormat="1" ht="14.45" x14ac:dyDescent="0.3">
      <c r="A14" s="46" t="s">
        <v>232</v>
      </c>
      <c r="B14" s="43"/>
      <c r="C14" s="46" t="s">
        <v>266</v>
      </c>
      <c r="D14" s="38"/>
      <c r="E14" s="46" t="s">
        <v>5</v>
      </c>
      <c r="F14" s="259"/>
      <c r="G14" s="46" t="s">
        <v>6</v>
      </c>
      <c r="H14" s="259"/>
      <c r="I14" s="47">
        <f>'Link In'!C6</f>
        <v>42490</v>
      </c>
      <c r="J14" s="259"/>
      <c r="K14" s="46" t="s">
        <v>263</v>
      </c>
      <c r="L14" s="259"/>
      <c r="M14" s="46" t="s">
        <v>263</v>
      </c>
      <c r="N14" s="259"/>
      <c r="O14" s="46" t="s">
        <v>263</v>
      </c>
      <c r="P14" s="259"/>
      <c r="Q14" s="48" t="s">
        <v>263</v>
      </c>
      <c r="R14" s="43"/>
      <c r="S14" s="46" t="s">
        <v>175</v>
      </c>
      <c r="T14" s="41"/>
      <c r="U14" s="49" t="s">
        <v>228</v>
      </c>
      <c r="V14" s="44"/>
    </row>
    <row r="15" spans="1:22" ht="14.45" x14ac:dyDescent="0.3">
      <c r="A15" s="50"/>
      <c r="B15" s="50"/>
      <c r="C15" s="51"/>
      <c r="E15" s="52"/>
      <c r="G15" s="50"/>
      <c r="H15" s="50"/>
      <c r="I15" s="50"/>
      <c r="J15" s="50"/>
      <c r="K15" s="50"/>
      <c r="L15" s="50"/>
      <c r="M15" s="51"/>
      <c r="N15" s="50"/>
      <c r="O15" s="50"/>
      <c r="P15" s="50"/>
      <c r="Q15" s="51"/>
    </row>
    <row r="16" spans="1:22" ht="14.45" x14ac:dyDescent="0.3">
      <c r="A16" s="53">
        <v>1</v>
      </c>
      <c r="B16" s="53"/>
      <c r="C16" s="259"/>
      <c r="E16" s="54" t="s">
        <v>8</v>
      </c>
      <c r="G16" s="53"/>
      <c r="H16" s="53"/>
      <c r="I16" s="55"/>
      <c r="J16" s="56"/>
      <c r="K16" s="55"/>
      <c r="L16" s="56"/>
      <c r="M16" s="57"/>
      <c r="N16" s="56"/>
      <c r="O16" s="55"/>
      <c r="P16" s="56"/>
      <c r="Q16" s="57"/>
      <c r="R16" s="58"/>
      <c r="S16" s="59"/>
      <c r="T16" s="60"/>
      <c r="U16" s="59"/>
      <c r="V16" s="61"/>
    </row>
    <row r="17" spans="1:22" ht="14.45" x14ac:dyDescent="0.3">
      <c r="A17" s="53">
        <v>2</v>
      </c>
      <c r="B17" s="53"/>
      <c r="C17" s="53">
        <v>400</v>
      </c>
      <c r="E17" s="62" t="s">
        <v>20</v>
      </c>
      <c r="F17" s="31"/>
      <c r="G17" s="63" t="s">
        <v>225</v>
      </c>
      <c r="H17" s="63"/>
      <c r="I17" s="64">
        <f>'Link In'!G17</f>
        <v>88223531</v>
      </c>
      <c r="J17" s="65"/>
      <c r="K17" s="64">
        <f>'Link In'!I17</f>
        <v>-2712210</v>
      </c>
      <c r="L17" s="65"/>
      <c r="M17" s="64">
        <f>I17+K17</f>
        <v>85511321</v>
      </c>
      <c r="N17" s="66"/>
      <c r="O17" s="67">
        <f>'Link In'!K17</f>
        <v>13555791.258917961</v>
      </c>
      <c r="P17" s="66"/>
      <c r="Q17" s="90">
        <f>M17+O17</f>
        <v>99067112.258917958</v>
      </c>
      <c r="R17" s="58"/>
      <c r="S17" s="59" t="str">
        <f>'Link In'!M17</f>
        <v>Exhibit 37, Schedule M-1</v>
      </c>
      <c r="T17" s="60"/>
      <c r="U17" s="68" t="str">
        <f>'Link In'!N17</f>
        <v>Revenues\[KY Revenue Exhibit.xlsx]Exhibit</v>
      </c>
      <c r="V17" s="61"/>
    </row>
    <row r="18" spans="1:22" ht="14.45" x14ac:dyDescent="0.3">
      <c r="A18" s="53">
        <v>3</v>
      </c>
      <c r="B18" s="53"/>
      <c r="C18" s="53">
        <v>400</v>
      </c>
      <c r="E18" s="62" t="s">
        <v>21</v>
      </c>
      <c r="F18" s="31"/>
      <c r="G18" s="63" t="s">
        <v>225</v>
      </c>
      <c r="H18" s="63"/>
      <c r="I18" s="69">
        <f>'Link In'!G18</f>
        <v>2285688</v>
      </c>
      <c r="J18" s="70"/>
      <c r="K18" s="69">
        <f>'Link In'!I18</f>
        <v>-111040</v>
      </c>
      <c r="L18" s="70"/>
      <c r="M18" s="69">
        <f>I18+K18</f>
        <v>2174648</v>
      </c>
      <c r="N18" s="72"/>
      <c r="O18" s="69">
        <f>'Link In'!K18</f>
        <v>0</v>
      </c>
      <c r="P18" s="72"/>
      <c r="Q18" s="448">
        <f>M18+O18</f>
        <v>2174648</v>
      </c>
      <c r="R18" s="58"/>
      <c r="S18" s="59" t="str">
        <f>'Link In'!M18</f>
        <v>Exhibit 37, Schedule M-1</v>
      </c>
      <c r="T18" s="60"/>
      <c r="U18" s="68" t="str">
        <f>'Link In'!N18</f>
        <v>Revenues\[KY Revenue Exhibit.xlsx]Exhibit</v>
      </c>
      <c r="V18" s="61"/>
    </row>
    <row r="19" spans="1:22" ht="14.45" x14ac:dyDescent="0.3">
      <c r="A19" s="53">
        <v>4</v>
      </c>
      <c r="B19" s="53"/>
      <c r="C19" s="53">
        <v>420</v>
      </c>
      <c r="E19" s="73" t="s">
        <v>69</v>
      </c>
      <c r="G19" s="229" t="s">
        <v>235</v>
      </c>
      <c r="H19" s="53"/>
      <c r="I19" s="74">
        <v>0</v>
      </c>
      <c r="J19" s="75"/>
      <c r="K19" s="74">
        <f>'Link In'!I19</f>
        <v>669301</v>
      </c>
      <c r="L19" s="75"/>
      <c r="M19" s="69">
        <f>I19+K19</f>
        <v>669301</v>
      </c>
      <c r="N19" s="75"/>
      <c r="O19" s="74"/>
      <c r="P19" s="75"/>
      <c r="Q19" s="448">
        <f>M19+O19</f>
        <v>669301</v>
      </c>
      <c r="R19" s="58"/>
      <c r="S19" s="59" t="str">
        <f>'Link In'!M19</f>
        <v>W/P - 1-4</v>
      </c>
      <c r="T19" s="60"/>
      <c r="U19" s="68" t="str">
        <f>'Link In'!N19</f>
        <v>Rate Base\[Rate Base KY Capital through 08.31.2017.xlsx]Link Out</v>
      </c>
      <c r="V19" s="61"/>
    </row>
    <row r="20" spans="1:22" thickBot="1" x14ac:dyDescent="0.35">
      <c r="A20" s="53">
        <v>5</v>
      </c>
      <c r="B20" s="53"/>
      <c r="C20" s="259" t="s">
        <v>82</v>
      </c>
      <c r="E20" s="76" t="s">
        <v>48</v>
      </c>
      <c r="G20" s="53"/>
      <c r="H20" s="53"/>
      <c r="I20" s="77">
        <f>SUM(I17:I19)</f>
        <v>90509219</v>
      </c>
      <c r="J20" s="66"/>
      <c r="K20" s="77">
        <f>SUM(K17:K19)</f>
        <v>-2153949</v>
      </c>
      <c r="L20" s="66"/>
      <c r="M20" s="447">
        <f>SUM(M17:M19)</f>
        <v>88355270</v>
      </c>
      <c r="N20" s="66"/>
      <c r="O20" s="77">
        <f>SUM(O17:O19)</f>
        <v>13555791.258917961</v>
      </c>
      <c r="P20" s="66"/>
      <c r="Q20" s="447">
        <f>SUM(Q17:Q19)</f>
        <v>101911061.25891796</v>
      </c>
      <c r="R20" s="58"/>
      <c r="S20" s="59"/>
      <c r="T20" s="60"/>
      <c r="U20" s="68"/>
      <c r="V20" s="61"/>
    </row>
    <row r="21" spans="1:22" thickTop="1" x14ac:dyDescent="0.3">
      <c r="A21" s="53">
        <v>6</v>
      </c>
      <c r="B21" s="53"/>
      <c r="C21" s="259"/>
      <c r="I21" s="78"/>
      <c r="J21" s="79"/>
      <c r="K21" s="78"/>
      <c r="L21" s="79"/>
      <c r="M21" s="78"/>
      <c r="N21" s="79"/>
      <c r="O21" s="78"/>
      <c r="P21" s="79"/>
      <c r="Q21" s="78"/>
      <c r="S21" s="59"/>
      <c r="T21" s="60"/>
      <c r="U21" s="80"/>
    </row>
    <row r="22" spans="1:22" ht="14.45" x14ac:dyDescent="0.3">
      <c r="A22" s="53">
        <v>7</v>
      </c>
      <c r="B22" s="53"/>
      <c r="C22" s="259">
        <v>401</v>
      </c>
      <c r="E22" s="54" t="s">
        <v>93</v>
      </c>
      <c r="G22" s="53"/>
      <c r="H22" s="53"/>
      <c r="I22" s="81"/>
      <c r="J22" s="82"/>
      <c r="K22" s="83"/>
      <c r="L22" s="82"/>
      <c r="M22" s="83"/>
      <c r="N22" s="82"/>
      <c r="O22" s="83"/>
      <c r="P22" s="82"/>
      <c r="Q22" s="83"/>
      <c r="S22" s="59"/>
      <c r="T22" s="60"/>
      <c r="U22" s="68"/>
    </row>
    <row r="23" spans="1:22" ht="14.45" x14ac:dyDescent="0.3">
      <c r="A23" s="53">
        <v>8</v>
      </c>
      <c r="B23" s="53"/>
      <c r="C23" s="259"/>
      <c r="E23" s="38" t="s">
        <v>265</v>
      </c>
      <c r="G23" s="53"/>
      <c r="H23" s="53"/>
      <c r="I23" s="84"/>
      <c r="J23" s="85"/>
      <c r="K23" s="86"/>
      <c r="L23" s="85"/>
      <c r="M23" s="86"/>
      <c r="N23" s="85"/>
      <c r="O23" s="86"/>
      <c r="P23" s="85"/>
      <c r="Q23" s="86"/>
      <c r="S23" s="59"/>
      <c r="T23" s="60"/>
      <c r="U23" s="68"/>
    </row>
    <row r="24" spans="1:22" ht="14.45" x14ac:dyDescent="0.3">
      <c r="A24" s="53">
        <v>9</v>
      </c>
      <c r="B24" s="53"/>
      <c r="C24" s="259"/>
      <c r="E24" s="87" t="s">
        <v>11</v>
      </c>
      <c r="G24" s="63" t="s">
        <v>225</v>
      </c>
      <c r="H24" s="53"/>
      <c r="I24" s="88">
        <f>'Link In'!G23</f>
        <v>271476</v>
      </c>
      <c r="J24" s="89"/>
      <c r="K24" s="90">
        <f>'Link In'!I23</f>
        <v>-41221</v>
      </c>
      <c r="L24" s="89"/>
      <c r="M24" s="90">
        <f t="shared" ref="M24:M47" si="0">I24+K24</f>
        <v>230255</v>
      </c>
      <c r="N24" s="89"/>
      <c r="O24" s="90">
        <f>'Link In'!K23</f>
        <v>0</v>
      </c>
      <c r="P24" s="89"/>
      <c r="Q24" s="90">
        <f>M24+O24</f>
        <v>230255</v>
      </c>
      <c r="S24" s="59" t="str">
        <f>'Link In'!M23</f>
        <v>W/P - 3-2</v>
      </c>
      <c r="T24" s="60"/>
      <c r="U24" s="80" t="str">
        <f>'Link In'!N23</f>
        <v>O&amp;M\[Purchased Water Expense Exhibit.xlsx]Exhibit</v>
      </c>
    </row>
    <row r="25" spans="1:22" ht="14.45" x14ac:dyDescent="0.3">
      <c r="A25" s="53">
        <v>10</v>
      </c>
      <c r="B25" s="53"/>
      <c r="C25" s="259"/>
      <c r="E25" s="87" t="s">
        <v>22</v>
      </c>
      <c r="G25" s="63" t="s">
        <v>225</v>
      </c>
      <c r="H25" s="53"/>
      <c r="I25" s="69">
        <f>'Link In'!G24</f>
        <v>3889124</v>
      </c>
      <c r="J25" s="91"/>
      <c r="K25" s="69">
        <f>'Link In'!I24</f>
        <v>122463</v>
      </c>
      <c r="L25" s="91"/>
      <c r="M25" s="69">
        <f t="shared" si="0"/>
        <v>4011587</v>
      </c>
      <c r="N25" s="91"/>
      <c r="O25" s="69">
        <f>'Link In'!K24</f>
        <v>0</v>
      </c>
      <c r="P25" s="91"/>
      <c r="Q25" s="448">
        <f>M25+O25</f>
        <v>4011587</v>
      </c>
      <c r="S25" s="59" t="str">
        <f>'Link In'!M24</f>
        <v>W/P - 3-3</v>
      </c>
      <c r="T25" s="60"/>
      <c r="U25" s="80" t="str">
        <f>'Link In'!N24</f>
        <v>O&amp;M\[Fuel and Power Expense Exhibit.xlsx]Exhibit</v>
      </c>
    </row>
    <row r="26" spans="1:22" ht="14.45" x14ac:dyDescent="0.3">
      <c r="A26" s="53">
        <v>11</v>
      </c>
      <c r="B26" s="53"/>
      <c r="C26" s="259"/>
      <c r="E26" s="62" t="s">
        <v>12</v>
      </c>
      <c r="G26" s="63" t="s">
        <v>225</v>
      </c>
      <c r="I26" s="69">
        <f>'Link In'!G25</f>
        <v>1619489</v>
      </c>
      <c r="J26" s="72"/>
      <c r="K26" s="69">
        <f>'Link In'!I25</f>
        <v>148890</v>
      </c>
      <c r="L26" s="72"/>
      <c r="M26" s="69">
        <f t="shared" si="0"/>
        <v>1768379</v>
      </c>
      <c r="N26" s="72"/>
      <c r="O26" s="69">
        <f>'Link In'!K25</f>
        <v>0</v>
      </c>
      <c r="P26" s="72"/>
      <c r="Q26" s="448">
        <f t="shared" ref="Q26:Q47" si="1">M26+O26</f>
        <v>1768379</v>
      </c>
      <c r="S26" s="59" t="str">
        <f>'Link In'!M25</f>
        <v>W/P - 3-4</v>
      </c>
      <c r="T26" s="60"/>
      <c r="U26" s="80" t="str">
        <f>'Link In'!N25</f>
        <v>O&amp;M\[Chemical Expense Exhibit.xlsx]Exhibit</v>
      </c>
    </row>
    <row r="27" spans="1:22" ht="14.45" x14ac:dyDescent="0.3">
      <c r="A27" s="53">
        <v>12</v>
      </c>
      <c r="B27" s="53"/>
      <c r="C27" s="259"/>
      <c r="E27" s="87" t="s">
        <v>13</v>
      </c>
      <c r="G27" s="63" t="s">
        <v>225</v>
      </c>
      <c r="I27" s="69">
        <f>'Link In'!G26</f>
        <v>275269</v>
      </c>
      <c r="J27" s="72"/>
      <c r="K27" s="69">
        <f>'Link In'!I26</f>
        <v>102111</v>
      </c>
      <c r="L27" s="72"/>
      <c r="M27" s="69">
        <f t="shared" si="0"/>
        <v>377380</v>
      </c>
      <c r="N27" s="72"/>
      <c r="O27" s="69">
        <f>'Link In'!K26</f>
        <v>0</v>
      </c>
      <c r="P27" s="72"/>
      <c r="Q27" s="448">
        <f t="shared" si="1"/>
        <v>377380</v>
      </c>
      <c r="S27" s="59" t="str">
        <f>'Link In'!M26</f>
        <v>W/P - 3-5</v>
      </c>
      <c r="T27" s="60"/>
      <c r="U27" s="80" t="str">
        <f>'Link In'!N26</f>
        <v>O&amp;M\[Waste Disposal Expense Exhibit.xlsx]Exhibit</v>
      </c>
    </row>
    <row r="28" spans="1:22" ht="14.45" x14ac:dyDescent="0.3">
      <c r="A28" s="53">
        <v>13</v>
      </c>
      <c r="B28" s="53"/>
      <c r="C28" s="259"/>
      <c r="E28" s="62" t="s">
        <v>23</v>
      </c>
      <c r="G28" s="63" t="s">
        <v>225</v>
      </c>
      <c r="I28" s="69">
        <f>'Link In'!G27</f>
        <v>7103811</v>
      </c>
      <c r="J28" s="72"/>
      <c r="K28" s="69">
        <f>'Link In'!I27</f>
        <v>248319.44412821904</v>
      </c>
      <c r="L28" s="72"/>
      <c r="M28" s="69">
        <f t="shared" si="0"/>
        <v>7352130.444128219</v>
      </c>
      <c r="N28" s="72"/>
      <c r="O28" s="69">
        <f>'Link In'!K27</f>
        <v>0</v>
      </c>
      <c r="P28" s="72"/>
      <c r="Q28" s="448">
        <f t="shared" si="1"/>
        <v>7352130.444128219</v>
      </c>
      <c r="R28" s="92"/>
      <c r="S28" s="59" t="str">
        <f>'Link In'!M27</f>
        <v>W/P - 3-1</v>
      </c>
      <c r="T28" s="60"/>
      <c r="U28" s="80" t="str">
        <f>'Link In'!N27</f>
        <v>O&amp;M\[Labor and Labor Related Exhibit.xlsx]Labor Exhibit</v>
      </c>
    </row>
    <row r="29" spans="1:22" ht="14.45" x14ac:dyDescent="0.3">
      <c r="A29" s="53">
        <v>14</v>
      </c>
      <c r="B29" s="53"/>
      <c r="C29" s="259"/>
      <c r="E29" s="87" t="s">
        <v>24</v>
      </c>
      <c r="G29" s="63" t="s">
        <v>225</v>
      </c>
      <c r="I29" s="69">
        <f>'Link In'!G28</f>
        <v>630347</v>
      </c>
      <c r="J29" s="72"/>
      <c r="K29" s="69">
        <f>'Link In'!I28</f>
        <v>-28276.654291936895</v>
      </c>
      <c r="L29" s="72"/>
      <c r="M29" s="69">
        <f t="shared" si="0"/>
        <v>602070.34570806311</v>
      </c>
      <c r="N29" s="72"/>
      <c r="O29" s="69">
        <f>'Link In'!K28</f>
        <v>0</v>
      </c>
      <c r="P29" s="72"/>
      <c r="Q29" s="448">
        <f t="shared" si="1"/>
        <v>602070.34570806311</v>
      </c>
      <c r="R29" s="92"/>
      <c r="S29" s="59" t="str">
        <f>'Link In'!M28</f>
        <v>W/P - 3-1c</v>
      </c>
      <c r="T29" s="60"/>
      <c r="U29" s="80" t="str">
        <f>'Link In'!N28</f>
        <v>O&amp;M\[Labor and Labor Related Exhibit.xlsx]Pension Exhibit</v>
      </c>
      <c r="V29" s="93"/>
    </row>
    <row r="30" spans="1:22" ht="14.45" x14ac:dyDescent="0.3">
      <c r="A30" s="53">
        <v>15</v>
      </c>
      <c r="B30" s="53"/>
      <c r="C30" s="259"/>
      <c r="E30" s="62" t="s">
        <v>15</v>
      </c>
      <c r="G30" s="63" t="s">
        <v>225</v>
      </c>
      <c r="I30" s="69">
        <f>'Link In'!G29</f>
        <v>1657452</v>
      </c>
      <c r="J30" s="72"/>
      <c r="K30" s="69">
        <f>'Link In'!I29</f>
        <v>266000.83674604166</v>
      </c>
      <c r="L30" s="72"/>
      <c r="M30" s="69">
        <f t="shared" si="0"/>
        <v>1923452.8367460417</v>
      </c>
      <c r="N30" s="72"/>
      <c r="O30" s="69">
        <f>'Link In'!K29</f>
        <v>0</v>
      </c>
      <c r="P30" s="72"/>
      <c r="Q30" s="448">
        <f t="shared" si="1"/>
        <v>1923452.8367460417</v>
      </c>
      <c r="S30" s="59" t="str">
        <f>'Link In'!M29</f>
        <v>W/P - 3-1a</v>
      </c>
      <c r="T30" s="60"/>
      <c r="U30" s="80" t="str">
        <f>'Link In'!N29</f>
        <v>O&amp;M\[Labor and Labor Related Exhibit.xlsx]Group Ins Exhibit</v>
      </c>
    </row>
    <row r="31" spans="1:22" ht="14.45" x14ac:dyDescent="0.3">
      <c r="A31" s="53">
        <v>16</v>
      </c>
      <c r="B31" s="53"/>
      <c r="C31" s="259"/>
      <c r="E31" s="87" t="s">
        <v>25</v>
      </c>
      <c r="G31" s="63" t="s">
        <v>225</v>
      </c>
      <c r="I31" s="69">
        <f>'Link In'!G30</f>
        <v>430089</v>
      </c>
      <c r="J31" s="72"/>
      <c r="K31" s="69">
        <f>'Link In'!I30</f>
        <v>62731.873064961583</v>
      </c>
      <c r="L31" s="72"/>
      <c r="M31" s="69">
        <f t="shared" si="0"/>
        <v>492820.87306496158</v>
      </c>
      <c r="N31" s="72"/>
      <c r="O31" s="69">
        <f>'Link In'!K30</f>
        <v>0</v>
      </c>
      <c r="P31" s="72"/>
      <c r="Q31" s="448">
        <f t="shared" si="1"/>
        <v>492820.87306496158</v>
      </c>
      <c r="S31" s="59" t="str">
        <f>'Link In'!M30</f>
        <v>W/P - 3-1b</v>
      </c>
      <c r="T31" s="60"/>
      <c r="U31" s="80" t="str">
        <f>'Link In'!N30</f>
        <v>O&amp;M\[Labor and Labor Related Exhibit.xlsx]Other Benefits Exhibit</v>
      </c>
    </row>
    <row r="32" spans="1:22" ht="14.45" x14ac:dyDescent="0.3">
      <c r="A32" s="53">
        <v>17</v>
      </c>
      <c r="B32" s="53"/>
      <c r="C32" s="259"/>
      <c r="E32" s="62" t="s">
        <v>14</v>
      </c>
      <c r="F32" s="31"/>
      <c r="G32" s="63" t="s">
        <v>225</v>
      </c>
      <c r="H32" s="31"/>
      <c r="I32" s="69">
        <f>'Link In'!G31</f>
        <v>8165618</v>
      </c>
      <c r="J32" s="70"/>
      <c r="K32" s="69">
        <f>'Link In'!I31</f>
        <v>438063.3500592474</v>
      </c>
      <c r="L32" s="70"/>
      <c r="M32" s="69">
        <f t="shared" si="0"/>
        <v>8603681.3500592466</v>
      </c>
      <c r="N32" s="72"/>
      <c r="O32" s="69">
        <f>'Link In'!K31</f>
        <v>0</v>
      </c>
      <c r="P32" s="72"/>
      <c r="Q32" s="448">
        <f t="shared" si="1"/>
        <v>8603681.3500592466</v>
      </c>
      <c r="S32" s="59" t="str">
        <f>'Link In'!M31</f>
        <v>W/P - 3-7</v>
      </c>
      <c r="T32" s="60"/>
      <c r="U32" s="80" t="str">
        <f>'Link In'!N31</f>
        <v>O&amp;M\[Support Services Exhibit.xlsx]Exhibit</v>
      </c>
    </row>
    <row r="33" spans="1:21" s="29" customFormat="1" ht="14.45" x14ac:dyDescent="0.3">
      <c r="A33" s="53">
        <v>18</v>
      </c>
      <c r="B33" s="53"/>
      <c r="C33" s="259"/>
      <c r="E33" s="87" t="s">
        <v>26</v>
      </c>
      <c r="G33" s="63" t="s">
        <v>225</v>
      </c>
      <c r="I33" s="69">
        <f>'Link In'!G32</f>
        <v>1024472</v>
      </c>
      <c r="J33" s="72"/>
      <c r="K33" s="69">
        <f>'Link In'!I32</f>
        <v>-265801</v>
      </c>
      <c r="L33" s="72"/>
      <c r="M33" s="69">
        <f t="shared" si="0"/>
        <v>758671</v>
      </c>
      <c r="N33" s="72"/>
      <c r="O33" s="69">
        <f>'Link In'!K32</f>
        <v>0</v>
      </c>
      <c r="P33" s="72"/>
      <c r="Q33" s="448">
        <f t="shared" si="1"/>
        <v>758671</v>
      </c>
      <c r="R33" s="33"/>
      <c r="S33" s="59" t="str">
        <f>'Link In'!M32</f>
        <v>W/P - 3-18</v>
      </c>
      <c r="T33" s="60"/>
      <c r="U33" s="80" t="str">
        <f>'Link In'!N32</f>
        <v>O&amp;M\[Contract Services Expense Exhibit.xlsx]Exhibit</v>
      </c>
    </row>
    <row r="34" spans="1:21" s="29" customFormat="1" ht="14.45" x14ac:dyDescent="0.3">
      <c r="A34" s="53">
        <v>19</v>
      </c>
      <c r="B34" s="53"/>
      <c r="C34" s="259"/>
      <c r="E34" s="87" t="s">
        <v>27</v>
      </c>
      <c r="G34" s="63" t="s">
        <v>225</v>
      </c>
      <c r="I34" s="69">
        <f>'Link In'!G33</f>
        <v>529544</v>
      </c>
      <c r="J34" s="72"/>
      <c r="K34" s="69">
        <f>'Link In'!I33</f>
        <v>66158.000000000015</v>
      </c>
      <c r="L34" s="72"/>
      <c r="M34" s="69">
        <f t="shared" si="0"/>
        <v>595702</v>
      </c>
      <c r="N34" s="72"/>
      <c r="O34" s="69">
        <f>'Link In'!K33</f>
        <v>0</v>
      </c>
      <c r="P34" s="72"/>
      <c r="Q34" s="448">
        <f t="shared" si="1"/>
        <v>595702</v>
      </c>
      <c r="R34" s="33"/>
      <c r="S34" s="59" t="str">
        <f>'Link In'!M33</f>
        <v>W/P - 3-12</v>
      </c>
      <c r="T34" s="60"/>
      <c r="U34" s="80" t="str">
        <f>'Link In'!N33</f>
        <v>O&amp;M\[Building Maintenance &amp; Services Exhibit.xlsx]Exhibit</v>
      </c>
    </row>
    <row r="35" spans="1:21" s="29" customFormat="1" ht="14.45" x14ac:dyDescent="0.3">
      <c r="A35" s="53">
        <v>20</v>
      </c>
      <c r="B35" s="53"/>
      <c r="C35" s="259"/>
      <c r="E35" s="87" t="s">
        <v>28</v>
      </c>
      <c r="G35" s="63" t="s">
        <v>225</v>
      </c>
      <c r="I35" s="69">
        <f>'Link In'!G34</f>
        <v>239058</v>
      </c>
      <c r="J35" s="72"/>
      <c r="K35" s="69">
        <f>'Link In'!I34</f>
        <v>11489.999999999998</v>
      </c>
      <c r="L35" s="72"/>
      <c r="M35" s="69">
        <f t="shared" si="0"/>
        <v>250548</v>
      </c>
      <c r="N35" s="72"/>
      <c r="O35" s="69">
        <f>'Link In'!K34</f>
        <v>0</v>
      </c>
      <c r="P35" s="72"/>
      <c r="Q35" s="448">
        <f t="shared" si="1"/>
        <v>250548</v>
      </c>
      <c r="R35" s="33"/>
      <c r="S35" s="59" t="str">
        <f>'Link In'!M34</f>
        <v>W/P - 3-14</v>
      </c>
      <c r="T35" s="60"/>
      <c r="U35" s="80" t="str">
        <f>'Link In'!N34</f>
        <v>O&amp;M\[Telecommunications Expense Exhibit.xlsx]Exhibit</v>
      </c>
    </row>
    <row r="36" spans="1:21" s="29" customFormat="1" ht="14.45" x14ac:dyDescent="0.3">
      <c r="A36" s="53">
        <v>21</v>
      </c>
      <c r="B36" s="53"/>
      <c r="C36" s="259"/>
      <c r="E36" s="62" t="s">
        <v>29</v>
      </c>
      <c r="F36" s="31"/>
      <c r="G36" s="63" t="s">
        <v>225</v>
      </c>
      <c r="H36" s="31"/>
      <c r="I36" s="69">
        <f>'Link In'!G35</f>
        <v>29271</v>
      </c>
      <c r="J36" s="70"/>
      <c r="K36" s="69">
        <f>'Link In'!I35</f>
        <v>-6741</v>
      </c>
      <c r="L36" s="70"/>
      <c r="M36" s="69">
        <f t="shared" si="0"/>
        <v>22530</v>
      </c>
      <c r="N36" s="72"/>
      <c r="O36" s="69">
        <f>'Link In'!K35</f>
        <v>0</v>
      </c>
      <c r="P36" s="72"/>
      <c r="Q36" s="448">
        <f t="shared" si="1"/>
        <v>22530</v>
      </c>
      <c r="R36" s="33"/>
      <c r="S36" s="59" t="str">
        <f>'Link In'!M35</f>
        <v>W/P - 3-15</v>
      </c>
      <c r="T36" s="60"/>
      <c r="U36" s="80" t="str">
        <f>'Link In'!N35</f>
        <v>O&amp;M\[Postage, Printing &amp; Stationary Expense Exhibit.xlsx]Exhibit</v>
      </c>
    </row>
    <row r="37" spans="1:21" s="29" customFormat="1" ht="14.45" x14ac:dyDescent="0.3">
      <c r="A37" s="53">
        <v>22</v>
      </c>
      <c r="B37" s="53"/>
      <c r="C37" s="259"/>
      <c r="E37" s="87" t="s">
        <v>296</v>
      </c>
      <c r="G37" s="63" t="s">
        <v>225</v>
      </c>
      <c r="I37" s="69">
        <f>'Link In'!G36</f>
        <v>241083</v>
      </c>
      <c r="J37" s="72"/>
      <c r="K37" s="69">
        <f>'Link In'!I36</f>
        <v>42359.000000000022</v>
      </c>
      <c r="L37" s="72"/>
      <c r="M37" s="69">
        <f t="shared" si="0"/>
        <v>283442</v>
      </c>
      <c r="N37" s="72"/>
      <c r="O37" s="69">
        <f>'Link In'!K36</f>
        <v>0</v>
      </c>
      <c r="P37" s="72"/>
      <c r="Q37" s="448">
        <f t="shared" si="1"/>
        <v>283442</v>
      </c>
      <c r="R37" s="60"/>
      <c r="S37" s="59" t="str">
        <f>'Link In'!M36</f>
        <v>W/P - 3-16</v>
      </c>
      <c r="T37" s="60"/>
      <c r="U37" s="80" t="str">
        <f>'Link In'!N36</f>
        <v>O&amp;M\[Office Supplies &amp; Services Expense Exhibit.xlsx]Exhibit</v>
      </c>
    </row>
    <row r="38" spans="1:21" s="29" customFormat="1" ht="14.45" x14ac:dyDescent="0.3">
      <c r="A38" s="53">
        <v>23</v>
      </c>
      <c r="B38" s="53"/>
      <c r="C38" s="259"/>
      <c r="E38" s="62" t="s">
        <v>31</v>
      </c>
      <c r="G38" s="63" t="s">
        <v>225</v>
      </c>
      <c r="I38" s="69">
        <f>'Link In'!G37</f>
        <v>20040</v>
      </c>
      <c r="J38" s="72"/>
      <c r="K38" s="69">
        <f>'Link In'!I37</f>
        <v>-20040</v>
      </c>
      <c r="L38" s="72"/>
      <c r="M38" s="69">
        <f t="shared" si="0"/>
        <v>0</v>
      </c>
      <c r="N38" s="72"/>
      <c r="O38" s="69">
        <f>'Link In'!K37</f>
        <v>0</v>
      </c>
      <c r="P38" s="72"/>
      <c r="Q38" s="448">
        <f t="shared" si="1"/>
        <v>0</v>
      </c>
      <c r="R38" s="33"/>
      <c r="S38" s="59" t="str">
        <f>'Link In'!M37</f>
        <v>W/P - 3-17</v>
      </c>
      <c r="T38" s="60"/>
      <c r="U38" s="80" t="str">
        <f>'Link In'!N37</f>
        <v>O&amp;M\[Advertising &amp; Marketing Exhibit.xlsx]Exhibit</v>
      </c>
    </row>
    <row r="39" spans="1:21" s="29" customFormat="1" ht="14.45" x14ac:dyDescent="0.3">
      <c r="A39" s="53">
        <v>24</v>
      </c>
      <c r="B39" s="53"/>
      <c r="C39" s="259"/>
      <c r="E39" s="62" t="s">
        <v>32</v>
      </c>
      <c r="G39" s="63" t="s">
        <v>225</v>
      </c>
      <c r="I39" s="69">
        <f>'Link In'!G38</f>
        <v>168708</v>
      </c>
      <c r="J39" s="72"/>
      <c r="K39" s="69">
        <f>'Link In'!I38</f>
        <v>-6450.9999999999927</v>
      </c>
      <c r="L39" s="72"/>
      <c r="M39" s="69">
        <f t="shared" si="0"/>
        <v>162257</v>
      </c>
      <c r="N39" s="72"/>
      <c r="O39" s="69">
        <f>'Link In'!K38</f>
        <v>0</v>
      </c>
      <c r="P39" s="72"/>
      <c r="Q39" s="448">
        <f t="shared" si="1"/>
        <v>162257</v>
      </c>
      <c r="R39" s="33"/>
      <c r="S39" s="59" t="str">
        <f>'Link In'!M38</f>
        <v>W/P - 3-19</v>
      </c>
      <c r="T39" s="60"/>
      <c r="U39" s="80" t="str">
        <f>'Link In'!N38</f>
        <v>O&amp;M\[Employee Related Expense Exhibit.xlsx]Exhibit</v>
      </c>
    </row>
    <row r="40" spans="1:21" s="29" customFormat="1" ht="14.45" x14ac:dyDescent="0.3">
      <c r="A40" s="53">
        <v>25</v>
      </c>
      <c r="B40" s="53"/>
      <c r="C40" s="259"/>
      <c r="E40" s="62" t="s">
        <v>33</v>
      </c>
      <c r="G40" s="63" t="s">
        <v>225</v>
      </c>
      <c r="I40" s="69">
        <f>'Link In'!G39</f>
        <v>1319241</v>
      </c>
      <c r="J40" s="72"/>
      <c r="K40" s="69">
        <f>'Link In'!I39</f>
        <v>-385214</v>
      </c>
      <c r="L40" s="72"/>
      <c r="M40" s="69">
        <f t="shared" si="0"/>
        <v>934027</v>
      </c>
      <c r="N40" s="72"/>
      <c r="O40" s="69">
        <f>'Link In'!K39</f>
        <v>0</v>
      </c>
      <c r="P40" s="72"/>
      <c r="Q40" s="448">
        <f t="shared" si="1"/>
        <v>934027</v>
      </c>
      <c r="R40" s="33"/>
      <c r="S40" s="59" t="str">
        <f>'Link In'!M39</f>
        <v>W/P - 3-20</v>
      </c>
      <c r="T40" s="60"/>
      <c r="U40" s="80" t="str">
        <f>'Link In'!N39</f>
        <v>O&amp;M\[Miscellaneous Expense Exhibit.xlsx]Exhibit</v>
      </c>
    </row>
    <row r="41" spans="1:21" s="29" customFormat="1" ht="14.45" x14ac:dyDescent="0.3">
      <c r="A41" s="53">
        <v>26</v>
      </c>
      <c r="B41" s="53"/>
      <c r="C41" s="259"/>
      <c r="E41" s="62" t="s">
        <v>18</v>
      </c>
      <c r="G41" s="63" t="s">
        <v>225</v>
      </c>
      <c r="I41" s="69">
        <f>'Link In'!G40</f>
        <v>20498</v>
      </c>
      <c r="J41" s="72"/>
      <c r="K41" s="69">
        <f>'Link In'!I40</f>
        <v>30.000000000001776</v>
      </c>
      <c r="L41" s="72"/>
      <c r="M41" s="69">
        <f t="shared" si="0"/>
        <v>20528</v>
      </c>
      <c r="N41" s="72"/>
      <c r="O41" s="69">
        <f>'Link In'!K40</f>
        <v>0</v>
      </c>
      <c r="P41" s="72"/>
      <c r="Q41" s="448">
        <f t="shared" si="1"/>
        <v>20528</v>
      </c>
      <c r="R41" s="33"/>
      <c r="S41" s="59" t="str">
        <f>'Link In'!M40</f>
        <v>W/P - 3-11</v>
      </c>
      <c r="T41" s="60"/>
      <c r="U41" s="80" t="str">
        <f>'Link In'!N40</f>
        <v>O&amp;M\[Rent Expense Exhibit.xlsx]Exhibit</v>
      </c>
    </row>
    <row r="42" spans="1:21" s="29" customFormat="1" ht="14.45" x14ac:dyDescent="0.3">
      <c r="A42" s="53">
        <v>27</v>
      </c>
      <c r="B42" s="53"/>
      <c r="C42" s="259"/>
      <c r="E42" s="62" t="s">
        <v>34</v>
      </c>
      <c r="G42" s="63" t="s">
        <v>225</v>
      </c>
      <c r="I42" s="69">
        <f>'Link In'!G41</f>
        <v>405020</v>
      </c>
      <c r="J42" s="72"/>
      <c r="K42" s="69">
        <f>'Link In'!I41</f>
        <v>23820.999999999949</v>
      </c>
      <c r="L42" s="72"/>
      <c r="M42" s="69">
        <f t="shared" si="0"/>
        <v>428840.99999999994</v>
      </c>
      <c r="N42" s="72"/>
      <c r="O42" s="69">
        <f>'Link In'!K41</f>
        <v>0</v>
      </c>
      <c r="P42" s="72"/>
      <c r="Q42" s="448">
        <f t="shared" si="1"/>
        <v>428840.99999999994</v>
      </c>
      <c r="R42" s="33"/>
      <c r="S42" s="59" t="str">
        <f>'Link In'!M41</f>
        <v>W/P - 3-21</v>
      </c>
      <c r="T42" s="60"/>
      <c r="U42" s="80" t="str">
        <f>'Link In'!N41</f>
        <v>O&amp;M\[Transportation Lease Expense Exhibit.xlsx]Exhibit</v>
      </c>
    </row>
    <row r="43" spans="1:21" s="29" customFormat="1" ht="14.45" x14ac:dyDescent="0.3">
      <c r="A43" s="53">
        <v>28</v>
      </c>
      <c r="B43" s="53"/>
      <c r="C43" s="259"/>
      <c r="E43" s="62" t="s">
        <v>35</v>
      </c>
      <c r="F43" s="31"/>
      <c r="G43" s="63" t="s">
        <v>225</v>
      </c>
      <c r="H43" s="31"/>
      <c r="I43" s="69">
        <f>'Link In'!G42</f>
        <v>794406</v>
      </c>
      <c r="J43" s="70"/>
      <c r="K43" s="69">
        <f>'Link In'!I42</f>
        <v>-109180.00000000003</v>
      </c>
      <c r="L43" s="70"/>
      <c r="M43" s="69">
        <f t="shared" si="0"/>
        <v>685226</v>
      </c>
      <c r="N43" s="72"/>
      <c r="O43" s="69">
        <f>'Link In'!K42</f>
        <v>105933.12102780247</v>
      </c>
      <c r="P43" s="72"/>
      <c r="Q43" s="448">
        <f t="shared" si="1"/>
        <v>791159.12102780247</v>
      </c>
      <c r="R43" s="33"/>
      <c r="S43" s="59" t="str">
        <f>'Link In'!M42</f>
        <v>W/P - 3-10</v>
      </c>
      <c r="T43" s="60"/>
      <c r="U43" s="80" t="str">
        <f>'Link In'!N42</f>
        <v>O&amp;M\[Uncollectibles Accounts Exhibit.xlsx]Exhibit</v>
      </c>
    </row>
    <row r="44" spans="1:21" s="29" customFormat="1" ht="14.45" x14ac:dyDescent="0.3">
      <c r="A44" s="53">
        <v>29</v>
      </c>
      <c r="B44" s="53"/>
      <c r="C44" s="259"/>
      <c r="E44" s="62" t="s">
        <v>36</v>
      </c>
      <c r="F44" s="31"/>
      <c r="G44" s="63" t="s">
        <v>225</v>
      </c>
      <c r="H44" s="31"/>
      <c r="I44" s="69">
        <f>'Link In'!G43</f>
        <v>1110639</v>
      </c>
      <c r="J44" s="70"/>
      <c r="K44" s="69">
        <f>'Link In'!I43</f>
        <v>350921</v>
      </c>
      <c r="L44" s="70"/>
      <c r="M44" s="69">
        <f t="shared" si="0"/>
        <v>1461560</v>
      </c>
      <c r="N44" s="72"/>
      <c r="O44" s="69">
        <f>'Link In'!K43</f>
        <v>0</v>
      </c>
      <c r="P44" s="72"/>
      <c r="Q44" s="448">
        <f t="shared" si="1"/>
        <v>1461560</v>
      </c>
      <c r="R44" s="33"/>
      <c r="S44" s="59" t="str">
        <f>'Link In'!M43</f>
        <v>W/P - 3-9</v>
      </c>
      <c r="T44" s="60"/>
      <c r="U44" s="80" t="str">
        <f>'Link In'!N43</f>
        <v>O&amp;M\[Customer Accounting-Postage Exhibit.xlsx]Exhibit</v>
      </c>
    </row>
    <row r="45" spans="1:21" s="29" customFormat="1" ht="14.45" x14ac:dyDescent="0.3">
      <c r="A45" s="53">
        <v>30</v>
      </c>
      <c r="B45" s="53"/>
      <c r="C45" s="259"/>
      <c r="E45" s="62" t="s">
        <v>16</v>
      </c>
      <c r="G45" s="63" t="s">
        <v>225</v>
      </c>
      <c r="I45" s="69">
        <f>'Link In'!G44</f>
        <v>287496</v>
      </c>
      <c r="J45" s="72"/>
      <c r="K45" s="69">
        <f>'Link In'!I44</f>
        <v>3027.3333333333208</v>
      </c>
      <c r="L45" s="72"/>
      <c r="M45" s="69">
        <f t="shared" si="0"/>
        <v>290523.33333333331</v>
      </c>
      <c r="N45" s="72"/>
      <c r="O45" s="69">
        <f>'Link In'!K44</f>
        <v>0</v>
      </c>
      <c r="P45" s="72"/>
      <c r="Q45" s="448">
        <f t="shared" si="1"/>
        <v>290523.33333333331</v>
      </c>
      <c r="R45" s="33"/>
      <c r="S45" s="59" t="str">
        <f>'Link In'!M44</f>
        <v>W/P - 3-6</v>
      </c>
      <c r="T45" s="60"/>
      <c r="U45" s="80" t="str">
        <f>'Link In'!N44</f>
        <v>O&amp;M\[Regulatory Expense Exhibit.xlsx]Exhibit</v>
      </c>
    </row>
    <row r="46" spans="1:21" s="29" customFormat="1" ht="14.45" x14ac:dyDescent="0.3">
      <c r="A46" s="53">
        <v>31</v>
      </c>
      <c r="B46" s="53"/>
      <c r="C46" s="259"/>
      <c r="E46" s="62" t="s">
        <v>17</v>
      </c>
      <c r="G46" s="63" t="s">
        <v>225</v>
      </c>
      <c r="I46" s="69">
        <f>'Link In'!G45</f>
        <v>798704</v>
      </c>
      <c r="J46" s="72"/>
      <c r="K46" s="69">
        <f>'Link In'!I45</f>
        <v>6875</v>
      </c>
      <c r="L46" s="72"/>
      <c r="M46" s="69">
        <f t="shared" si="0"/>
        <v>805579</v>
      </c>
      <c r="N46" s="72"/>
      <c r="O46" s="69">
        <f>'Link In'!K45</f>
        <v>0</v>
      </c>
      <c r="P46" s="72"/>
      <c r="Q46" s="448">
        <f t="shared" si="1"/>
        <v>805579</v>
      </c>
      <c r="R46" s="33"/>
      <c r="S46" s="59" t="str">
        <f>'Link In'!M45</f>
        <v>W/P - 3-8</v>
      </c>
      <c r="T46" s="60"/>
      <c r="U46" s="80" t="str">
        <f>'Link In'!N45</f>
        <v>O&amp;M\[Insurance Other than Group Exhibit.xlsx]Exhibit</v>
      </c>
    </row>
    <row r="47" spans="1:21" s="29" customFormat="1" ht="14.45" x14ac:dyDescent="0.3">
      <c r="A47" s="53">
        <v>32</v>
      </c>
      <c r="B47" s="53"/>
      <c r="C47" s="259"/>
      <c r="E47" s="94" t="s">
        <v>37</v>
      </c>
      <c r="F47" s="31"/>
      <c r="G47" s="229" t="s">
        <v>225</v>
      </c>
      <c r="H47" s="31"/>
      <c r="I47" s="74">
        <f>'Link In'!G46</f>
        <v>2161991</v>
      </c>
      <c r="J47" s="70"/>
      <c r="K47" s="74">
        <f>'Link In'!I46</f>
        <v>53598.999999999993</v>
      </c>
      <c r="L47" s="70"/>
      <c r="M47" s="74">
        <f t="shared" si="0"/>
        <v>2215590</v>
      </c>
      <c r="N47" s="72"/>
      <c r="O47" s="74">
        <f>'Link In'!K46</f>
        <v>0</v>
      </c>
      <c r="P47" s="72"/>
      <c r="Q47" s="449">
        <f t="shared" si="1"/>
        <v>2215590</v>
      </c>
      <c r="R47" s="33"/>
      <c r="S47" s="59" t="str">
        <f>'Link In'!M46</f>
        <v>W/P - 3-13</v>
      </c>
      <c r="T47" s="60"/>
      <c r="U47" s="80" t="str">
        <f>'Link In'!N46</f>
        <v>O&amp;M\[Maintenance Supplies &amp; Services Exhibit.xlsx]Exhibit</v>
      </c>
    </row>
    <row r="48" spans="1:21" s="29" customFormat="1" ht="14.45" x14ac:dyDescent="0.3">
      <c r="A48" s="53">
        <v>33</v>
      </c>
      <c r="B48" s="53"/>
      <c r="C48" s="259" t="s">
        <v>82</v>
      </c>
      <c r="E48" s="76" t="s">
        <v>264</v>
      </c>
      <c r="G48" s="53"/>
      <c r="I48" s="96">
        <f>SUM(I24:I47)</f>
        <v>33192846</v>
      </c>
      <c r="J48" s="66"/>
      <c r="K48" s="96">
        <f>SUM(K24:K47)</f>
        <v>1083935.1830398662</v>
      </c>
      <c r="L48" s="66"/>
      <c r="M48" s="96">
        <f>SUM(M24:M47)</f>
        <v>34276781.183039859</v>
      </c>
      <c r="N48" s="66"/>
      <c r="O48" s="96">
        <f>SUM(O24:O47)</f>
        <v>105933.12102780247</v>
      </c>
      <c r="P48" s="66"/>
      <c r="Q48" s="96">
        <f>SUM(Q24:Q47)</f>
        <v>34382714.304067664</v>
      </c>
      <c r="R48" s="33"/>
      <c r="S48" s="59"/>
      <c r="T48" s="60"/>
      <c r="U48" s="80"/>
    </row>
    <row r="49" spans="1:21" s="29" customFormat="1" ht="14.45" x14ac:dyDescent="0.3">
      <c r="A49" s="53">
        <v>34</v>
      </c>
      <c r="B49" s="53"/>
      <c r="C49" s="259"/>
      <c r="E49" s="37"/>
      <c r="G49" s="53"/>
      <c r="I49" s="97"/>
      <c r="J49" s="75"/>
      <c r="K49" s="98"/>
      <c r="L49" s="75"/>
      <c r="M49" s="99"/>
      <c r="N49" s="75"/>
      <c r="O49" s="99"/>
      <c r="P49" s="75"/>
      <c r="Q49" s="99"/>
      <c r="R49" s="33"/>
      <c r="S49" s="59"/>
      <c r="T49" s="60"/>
      <c r="U49" s="80"/>
    </row>
    <row r="50" spans="1:21" s="29" customFormat="1" x14ac:dyDescent="0.25">
      <c r="A50" s="53">
        <v>35</v>
      </c>
      <c r="B50" s="53"/>
      <c r="C50" s="259"/>
      <c r="E50" s="54" t="s">
        <v>88</v>
      </c>
      <c r="G50" s="53"/>
      <c r="I50" s="99"/>
      <c r="J50" s="75"/>
      <c r="K50" s="99"/>
      <c r="L50" s="75"/>
      <c r="M50" s="99"/>
      <c r="N50" s="75"/>
      <c r="O50" s="99"/>
      <c r="P50" s="75"/>
      <c r="Q50" s="99"/>
      <c r="R50" s="33"/>
      <c r="S50" s="59"/>
      <c r="T50" s="60"/>
      <c r="U50" s="80"/>
    </row>
    <row r="51" spans="1:21" s="29" customFormat="1" x14ac:dyDescent="0.25">
      <c r="A51" s="53">
        <v>36</v>
      </c>
      <c r="B51" s="53"/>
      <c r="C51" s="259">
        <v>403</v>
      </c>
      <c r="E51" s="211" t="s">
        <v>359</v>
      </c>
      <c r="G51" s="63" t="s">
        <v>225</v>
      </c>
      <c r="I51" s="88">
        <f>'Link In'!G50</f>
        <v>13500782</v>
      </c>
      <c r="J51" s="100"/>
      <c r="K51" s="90">
        <f>'Link In'!I50</f>
        <v>1492268.1053886327</v>
      </c>
      <c r="L51" s="100"/>
      <c r="M51" s="90">
        <f t="shared" ref="M51:M62" si="2">I51+K51</f>
        <v>14993050.105388632</v>
      </c>
      <c r="N51" s="100"/>
      <c r="O51" s="90">
        <f>'Link In'!K50</f>
        <v>0</v>
      </c>
      <c r="P51" s="100"/>
      <c r="Q51" s="90">
        <f>M51+O51</f>
        <v>14993050.105388632</v>
      </c>
      <c r="R51" s="33"/>
      <c r="S51" s="59" t="str">
        <f>'Link In'!M50</f>
        <v>W/P - 4-1</v>
      </c>
      <c r="T51" s="60"/>
      <c r="U51" s="80" t="str">
        <f>'Link In'!N50</f>
        <v>Rate Base\[Rate Base KY Capital through 08.31.2017.xlsx]Link Out</v>
      </c>
    </row>
    <row r="52" spans="1:21" s="29" customFormat="1" x14ac:dyDescent="0.25">
      <c r="A52" s="53">
        <v>37</v>
      </c>
      <c r="B52" s="53"/>
      <c r="C52" s="260">
        <v>406</v>
      </c>
      <c r="E52" s="87" t="s">
        <v>118</v>
      </c>
      <c r="G52" s="63" t="s">
        <v>225</v>
      </c>
      <c r="I52" s="69">
        <f>'Link In'!G51</f>
        <v>8556</v>
      </c>
      <c r="J52" s="75"/>
      <c r="K52" s="69">
        <f>'Link In'!I51</f>
        <v>-8556</v>
      </c>
      <c r="L52" s="72"/>
      <c r="M52" s="69">
        <f t="shared" si="2"/>
        <v>0</v>
      </c>
      <c r="N52" s="72"/>
      <c r="O52" s="69">
        <f>'Link In'!K51</f>
        <v>0</v>
      </c>
      <c r="P52" s="72"/>
      <c r="Q52" s="69">
        <f t="shared" ref="Q52:Q53" si="3">M52+O52</f>
        <v>0</v>
      </c>
      <c r="R52" s="33"/>
      <c r="S52" s="59" t="str">
        <f>'Link In'!M51</f>
        <v>W/P - 4-2</v>
      </c>
      <c r="T52" s="60"/>
      <c r="U52" s="80" t="str">
        <f>'Link In'!N51</f>
        <v>Rate Base\[Amortization Expense Workpaper.xlsx]Exhibit</v>
      </c>
    </row>
    <row r="53" spans="1:21" s="29" customFormat="1" x14ac:dyDescent="0.25">
      <c r="A53" s="53">
        <v>38</v>
      </c>
      <c r="B53" s="53"/>
      <c r="C53" s="260">
        <v>407</v>
      </c>
      <c r="E53" s="87" t="s">
        <v>98</v>
      </c>
      <c r="G53" s="63" t="s">
        <v>225</v>
      </c>
      <c r="I53" s="69">
        <f>'Link In'!G52</f>
        <v>230514</v>
      </c>
      <c r="J53" s="75"/>
      <c r="K53" s="69">
        <f>'Link In'!I52</f>
        <v>-3387</v>
      </c>
      <c r="L53" s="72"/>
      <c r="M53" s="69">
        <f t="shared" si="2"/>
        <v>227127</v>
      </c>
      <c r="N53" s="72"/>
      <c r="O53" s="69"/>
      <c r="P53" s="72"/>
      <c r="Q53" s="69">
        <f t="shared" si="3"/>
        <v>227127</v>
      </c>
      <c r="R53" s="33"/>
      <c r="S53" s="59" t="str">
        <f>'Link In'!M52</f>
        <v>W/P - 4-2</v>
      </c>
      <c r="T53" s="60"/>
      <c r="U53" s="80" t="str">
        <f>'Link In'!N52</f>
        <v>Rate Base\[Amortization Expense Workpaper.xlsx]Exhibit</v>
      </c>
    </row>
    <row r="54" spans="1:21" s="29" customFormat="1" ht="14.45" hidden="1" x14ac:dyDescent="0.3">
      <c r="A54" s="53"/>
      <c r="B54" s="53"/>
      <c r="C54" s="259"/>
      <c r="E54" s="87"/>
      <c r="F54" s="33"/>
      <c r="G54" s="63"/>
      <c r="H54" s="33"/>
      <c r="I54" s="69"/>
      <c r="J54" s="72"/>
      <c r="K54" s="69"/>
      <c r="L54" s="72"/>
      <c r="M54" s="69"/>
      <c r="N54" s="72"/>
      <c r="O54" s="69"/>
      <c r="P54" s="72"/>
      <c r="Q54" s="69"/>
      <c r="R54" s="33"/>
      <c r="S54" s="59"/>
      <c r="T54" s="60"/>
      <c r="U54" s="80"/>
    </row>
    <row r="55" spans="1:21" s="29" customFormat="1" x14ac:dyDescent="0.25">
      <c r="A55" s="53">
        <v>39</v>
      </c>
      <c r="B55" s="53"/>
      <c r="C55" s="260"/>
      <c r="E55" s="102" t="s">
        <v>71</v>
      </c>
      <c r="F55" s="103"/>
      <c r="G55" s="63" t="s">
        <v>225</v>
      </c>
      <c r="H55" s="103"/>
      <c r="I55" s="69"/>
      <c r="J55" s="70"/>
      <c r="K55" s="69"/>
      <c r="L55" s="70"/>
      <c r="M55" s="69"/>
      <c r="N55" s="72"/>
      <c r="O55" s="69"/>
      <c r="P55" s="72"/>
      <c r="Q55" s="69"/>
      <c r="R55" s="33"/>
      <c r="S55" s="59"/>
      <c r="T55" s="60"/>
      <c r="U55" s="80"/>
    </row>
    <row r="56" spans="1:21" s="29" customFormat="1" x14ac:dyDescent="0.25">
      <c r="A56" s="53">
        <v>40</v>
      </c>
      <c r="B56" s="53"/>
      <c r="C56" s="260">
        <v>409</v>
      </c>
      <c r="E56" s="104" t="s">
        <v>106</v>
      </c>
      <c r="F56" s="103"/>
      <c r="G56" s="63" t="s">
        <v>225</v>
      </c>
      <c r="H56" s="103"/>
      <c r="I56" s="69">
        <f>'Link In'!G55</f>
        <v>1051218</v>
      </c>
      <c r="J56" s="70"/>
      <c r="K56" s="69">
        <f>'Link In'!I55</f>
        <v>103541.15919797239</v>
      </c>
      <c r="L56" s="70"/>
      <c r="M56" s="69">
        <f t="shared" si="2"/>
        <v>1154759.1591979724</v>
      </c>
      <c r="N56" s="72"/>
      <c r="O56" s="69">
        <f>'Link In'!K55</f>
        <v>805443.99147267384</v>
      </c>
      <c r="P56" s="72"/>
      <c r="Q56" s="69">
        <f t="shared" ref="Q56:Q61" si="4">M56+O56</f>
        <v>1960203.1506706462</v>
      </c>
      <c r="R56" s="33"/>
      <c r="S56" s="59" t="str">
        <f>'Link In'!M55</f>
        <v>SCHEDULE E-1.4</v>
      </c>
      <c r="T56" s="60"/>
      <c r="U56" s="80" t="str">
        <f>'Link In'!N55</f>
        <v>Taxes\[Income Tax Exhibit.xlsx]E-1.4 State Inc Tax Forecast</v>
      </c>
    </row>
    <row r="57" spans="1:21" s="29" customFormat="1" x14ac:dyDescent="0.25">
      <c r="A57" s="53">
        <v>41</v>
      </c>
      <c r="B57" s="53"/>
      <c r="C57" s="260">
        <v>410</v>
      </c>
      <c r="E57" s="104" t="s">
        <v>107</v>
      </c>
      <c r="F57" s="103"/>
      <c r="G57" s="63" t="s">
        <v>225</v>
      </c>
      <c r="H57" s="103"/>
      <c r="I57" s="69">
        <f>'Link In'!G56</f>
        <v>472654</v>
      </c>
      <c r="J57" s="70"/>
      <c r="K57" s="69">
        <f>'Link In'!I56</f>
        <v>-467287.75147287722</v>
      </c>
      <c r="L57" s="70"/>
      <c r="M57" s="69">
        <f t="shared" si="2"/>
        <v>5366.2485271227779</v>
      </c>
      <c r="N57" s="72"/>
      <c r="O57" s="69">
        <f>'Link In'!K56</f>
        <v>0</v>
      </c>
      <c r="P57" s="72"/>
      <c r="Q57" s="69">
        <f t="shared" si="4"/>
        <v>5366.2485271227779</v>
      </c>
      <c r="R57" s="33"/>
      <c r="S57" s="59" t="str">
        <f>'Link In'!M56</f>
        <v>SCHEDULE E-1.4</v>
      </c>
      <c r="T57" s="60"/>
      <c r="U57" s="80" t="str">
        <f>'Link In'!N56</f>
        <v>Taxes\[Income Tax Exhibit.xlsx]E-1.4 State Inc Tax Forecast</v>
      </c>
    </row>
    <row r="58" spans="1:21" s="29" customFormat="1" x14ac:dyDescent="0.25">
      <c r="A58" s="53">
        <v>42</v>
      </c>
      <c r="B58" s="53"/>
      <c r="C58" s="260"/>
      <c r="E58" s="102" t="s">
        <v>72</v>
      </c>
      <c r="F58" s="103"/>
      <c r="G58" s="63" t="s">
        <v>225</v>
      </c>
      <c r="H58" s="103"/>
      <c r="I58" s="69"/>
      <c r="J58" s="70"/>
      <c r="K58" s="69"/>
      <c r="L58" s="70"/>
      <c r="M58" s="69"/>
      <c r="N58" s="72"/>
      <c r="O58" s="69"/>
      <c r="P58" s="72"/>
      <c r="Q58" s="69"/>
      <c r="R58" s="33"/>
      <c r="S58" s="59"/>
      <c r="T58" s="60"/>
      <c r="U58" s="80"/>
    </row>
    <row r="59" spans="1:21" s="29" customFormat="1" x14ac:dyDescent="0.25">
      <c r="A59" s="53">
        <v>43</v>
      </c>
      <c r="B59" s="53"/>
      <c r="C59" s="260">
        <v>409</v>
      </c>
      <c r="E59" s="104" t="s">
        <v>108</v>
      </c>
      <c r="F59" s="103"/>
      <c r="G59" s="63" t="s">
        <v>225</v>
      </c>
      <c r="H59" s="103"/>
      <c r="I59" s="69">
        <f>'Link In'!G58</f>
        <v>5545518</v>
      </c>
      <c r="J59" s="70"/>
      <c r="K59" s="69">
        <f>'Link In'!I58</f>
        <v>-420143.22079744283</v>
      </c>
      <c r="L59" s="70"/>
      <c r="M59" s="69">
        <f t="shared" si="2"/>
        <v>5125374.7792025572</v>
      </c>
      <c r="N59" s="72"/>
      <c r="O59" s="69">
        <f>'Link In'!K58</f>
        <v>4416522.9725641944</v>
      </c>
      <c r="P59" s="72"/>
      <c r="Q59" s="69">
        <f t="shared" si="4"/>
        <v>9541897.7517667525</v>
      </c>
      <c r="R59" s="33"/>
      <c r="S59" s="59" t="str">
        <f>'Link In'!M58</f>
        <v>SCHEDULE E-1.3</v>
      </c>
      <c r="T59" s="60"/>
      <c r="U59" s="80" t="str">
        <f>'Link In'!N58</f>
        <v>Taxes\[Income Tax Exhibit.xlsx]E-1.3 Federal Inc Tax Forecast</v>
      </c>
    </row>
    <row r="60" spans="1:21" s="29" customFormat="1" x14ac:dyDescent="0.25">
      <c r="A60" s="53">
        <v>44</v>
      </c>
      <c r="B60" s="53"/>
      <c r="C60" s="260">
        <v>410</v>
      </c>
      <c r="E60" s="104" t="s">
        <v>109</v>
      </c>
      <c r="F60" s="103"/>
      <c r="G60" s="63" t="s">
        <v>225</v>
      </c>
      <c r="H60" s="103"/>
      <c r="I60" s="69">
        <f>'Link In'!G59</f>
        <v>3518581</v>
      </c>
      <c r="J60" s="70"/>
      <c r="K60" s="69">
        <f>'Link In'!I59</f>
        <v>-2108078.6585368332</v>
      </c>
      <c r="L60" s="70"/>
      <c r="M60" s="69">
        <f t="shared" si="2"/>
        <v>1410502.3414631668</v>
      </c>
      <c r="N60" s="72"/>
      <c r="O60" s="69">
        <f>'Link In'!K59</f>
        <v>0</v>
      </c>
      <c r="P60" s="72"/>
      <c r="Q60" s="69">
        <f t="shared" si="4"/>
        <v>1410502.3414631668</v>
      </c>
      <c r="R60" s="33"/>
      <c r="S60" s="59" t="str">
        <f>'Link In'!M59</f>
        <v>SCHEDULE E-1.3</v>
      </c>
      <c r="T60" s="60"/>
      <c r="U60" s="80" t="str">
        <f>'Link In'!N59</f>
        <v>Taxes\[Income Tax Exhibit.xlsx]E-1.3 Federal Inc Tax Forecast</v>
      </c>
    </row>
    <row r="61" spans="1:21" s="29" customFormat="1" x14ac:dyDescent="0.25">
      <c r="A61" s="53">
        <v>45</v>
      </c>
      <c r="B61" s="53"/>
      <c r="C61" s="260">
        <v>412</v>
      </c>
      <c r="E61" s="62" t="s">
        <v>103</v>
      </c>
      <c r="F61" s="103"/>
      <c r="G61" s="63" t="s">
        <v>225</v>
      </c>
      <c r="H61" s="103"/>
      <c r="I61" s="69">
        <f>'Link In'!G60</f>
        <v>-84792</v>
      </c>
      <c r="J61" s="70"/>
      <c r="K61" s="69">
        <f>'Link In'!I60</f>
        <v>8324</v>
      </c>
      <c r="L61" s="70"/>
      <c r="M61" s="69">
        <f t="shared" si="2"/>
        <v>-76468</v>
      </c>
      <c r="N61" s="72"/>
      <c r="O61" s="69">
        <f>'Link In'!K60</f>
        <v>0</v>
      </c>
      <c r="P61" s="72"/>
      <c r="Q61" s="69">
        <f t="shared" si="4"/>
        <v>-76468</v>
      </c>
      <c r="R61" s="33"/>
      <c r="S61" s="59" t="str">
        <f>'Link In'!M60</f>
        <v>SCHEDULE E-1.3</v>
      </c>
      <c r="T61" s="60"/>
      <c r="U61" s="80" t="str">
        <f>'Link In'!N60</f>
        <v>Taxes\[Income Tax Exhibit.xlsx]E-1.3 Federal Inc Tax Forecast</v>
      </c>
    </row>
    <row r="62" spans="1:21" s="29" customFormat="1" x14ac:dyDescent="0.25">
      <c r="A62" s="53">
        <v>46</v>
      </c>
      <c r="B62" s="53"/>
      <c r="C62" s="259">
        <v>408</v>
      </c>
      <c r="E62" s="94" t="s">
        <v>67</v>
      </c>
      <c r="F62" s="103"/>
      <c r="G62" s="229" t="s">
        <v>225</v>
      </c>
      <c r="H62" s="103"/>
      <c r="I62" s="69">
        <f>'Link In'!G61</f>
        <v>6484589</v>
      </c>
      <c r="J62" s="70"/>
      <c r="K62" s="69">
        <f>'Link In'!I61</f>
        <v>-283866.17536369408</v>
      </c>
      <c r="L62" s="70"/>
      <c r="M62" s="69">
        <f t="shared" si="2"/>
        <v>6200722.8246363057</v>
      </c>
      <c r="N62" s="72"/>
      <c r="O62" s="69">
        <f>'Link In'!K61</f>
        <v>25767.226537970044</v>
      </c>
      <c r="P62" s="72"/>
      <c r="Q62" s="69">
        <f t="shared" ref="Q62" si="5">M62+O62</f>
        <v>6226490.0511742756</v>
      </c>
      <c r="R62" s="33"/>
      <c r="S62" s="59" t="str">
        <f>'Link In'!M61</f>
        <v>W/P - 5-1</v>
      </c>
      <c r="T62" s="60"/>
      <c r="U62" s="80" t="str">
        <f>'Link In'!N61</f>
        <v>O&amp;M\[General Tax Exhibit.xlsx]Exhibit - General Tax</v>
      </c>
    </row>
    <row r="63" spans="1:21" s="29" customFormat="1" x14ac:dyDescent="0.25">
      <c r="A63" s="53">
        <v>48</v>
      </c>
      <c r="B63" s="53"/>
      <c r="C63" s="259"/>
      <c r="E63" s="76" t="s">
        <v>89</v>
      </c>
      <c r="G63" s="53"/>
      <c r="I63" s="109">
        <f>SUM(I51:I62)</f>
        <v>30727620</v>
      </c>
      <c r="J63" s="110"/>
      <c r="K63" s="109">
        <f>SUM(K51:K62)</f>
        <v>-1687185.5415842424</v>
      </c>
      <c r="L63" s="100"/>
      <c r="M63" s="109">
        <f>SUM(M51:M62)</f>
        <v>29040434.458415758</v>
      </c>
      <c r="N63" s="66"/>
      <c r="O63" s="109">
        <f>SUM(O51:O62)</f>
        <v>5247734.1905748378</v>
      </c>
      <c r="P63" s="66"/>
      <c r="Q63" s="109">
        <f>SUM(Q51:Q62)</f>
        <v>34288168.648990601</v>
      </c>
      <c r="R63" s="33"/>
      <c r="S63" s="59"/>
      <c r="T63" s="60"/>
      <c r="U63" s="34"/>
    </row>
    <row r="64" spans="1:21" s="29" customFormat="1" x14ac:dyDescent="0.25">
      <c r="A64" s="53">
        <v>49</v>
      </c>
      <c r="B64" s="53"/>
      <c r="C64" s="259"/>
      <c r="E64" s="60"/>
      <c r="F64" s="33"/>
      <c r="G64" s="53"/>
      <c r="H64" s="33"/>
      <c r="I64" s="67"/>
      <c r="J64" s="100"/>
      <c r="K64" s="67"/>
      <c r="L64" s="100"/>
      <c r="M64" s="67"/>
      <c r="N64" s="100"/>
      <c r="O64" s="67"/>
      <c r="P64" s="100"/>
      <c r="Q64" s="67"/>
      <c r="R64" s="33"/>
      <c r="S64" s="59"/>
      <c r="T64" s="60"/>
      <c r="U64" s="34"/>
    </row>
    <row r="65" spans="1:20" s="29" customFormat="1" ht="15.75" thickBot="1" x14ac:dyDescent="0.3">
      <c r="A65" s="53">
        <v>50</v>
      </c>
      <c r="B65" s="53"/>
      <c r="C65" s="259"/>
      <c r="E65" s="76" t="s">
        <v>90</v>
      </c>
      <c r="F65" s="33"/>
      <c r="G65" s="53"/>
      <c r="H65" s="33"/>
      <c r="I65" s="77">
        <f>I48+I63</f>
        <v>63920466</v>
      </c>
      <c r="J65" s="66"/>
      <c r="K65" s="77">
        <f>K48+K63</f>
        <v>-603250.35854437621</v>
      </c>
      <c r="L65" s="66"/>
      <c r="M65" s="77">
        <f>M48+M63</f>
        <v>63317215.641455621</v>
      </c>
      <c r="N65" s="66"/>
      <c r="O65" s="77">
        <f>O48+O63</f>
        <v>5353667.31160264</v>
      </c>
      <c r="P65" s="66"/>
      <c r="Q65" s="77">
        <f>Q48+Q63</f>
        <v>68670882.953058273</v>
      </c>
      <c r="R65" s="33"/>
      <c r="S65" s="59"/>
      <c r="T65" s="33"/>
    </row>
    <row r="66" spans="1:20" s="29" customFormat="1" ht="15.75" thickTop="1" x14ac:dyDescent="0.25">
      <c r="A66" s="53">
        <v>51</v>
      </c>
      <c r="B66" s="53"/>
      <c r="C66" s="259"/>
      <c r="E66" s="60"/>
      <c r="F66" s="33"/>
      <c r="G66" s="53"/>
      <c r="H66" s="33"/>
      <c r="I66" s="90"/>
      <c r="J66" s="100"/>
      <c r="K66" s="90"/>
      <c r="L66" s="100"/>
      <c r="M66" s="90"/>
      <c r="N66" s="100"/>
      <c r="O66" s="90"/>
      <c r="P66" s="100"/>
      <c r="Q66" s="90"/>
      <c r="R66" s="33"/>
      <c r="S66" s="85"/>
      <c r="T66" s="86"/>
    </row>
    <row r="67" spans="1:20" s="29" customFormat="1" ht="15.75" thickBot="1" x14ac:dyDescent="0.3">
      <c r="A67" s="53">
        <v>52</v>
      </c>
      <c r="B67" s="53"/>
      <c r="C67" s="259"/>
      <c r="E67" s="38" t="s">
        <v>74</v>
      </c>
      <c r="F67" s="33"/>
      <c r="G67" s="53"/>
      <c r="H67" s="33"/>
      <c r="I67" s="77">
        <f>I20-I65</f>
        <v>26588753</v>
      </c>
      <c r="J67" s="66"/>
      <c r="K67" s="77">
        <f>K20-K65</f>
        <v>-1550698.6414556238</v>
      </c>
      <c r="L67" s="66"/>
      <c r="M67" s="77">
        <f>M20-M65</f>
        <v>25038054.358544379</v>
      </c>
      <c r="N67" s="66"/>
      <c r="O67" s="77">
        <f>O20-O65</f>
        <v>8202123.9473153213</v>
      </c>
      <c r="P67" s="66"/>
      <c r="Q67" s="77">
        <f>Q20-Q65</f>
        <v>33240178.305859685</v>
      </c>
      <c r="R67" s="33"/>
      <c r="S67" s="34"/>
      <c r="T67" s="33"/>
    </row>
    <row r="68" spans="1:20" s="29" customFormat="1" ht="15.75" thickTop="1" x14ac:dyDescent="0.25">
      <c r="A68" s="53"/>
      <c r="B68" s="53"/>
      <c r="C68" s="259"/>
      <c r="E68" s="60"/>
      <c r="F68" s="33"/>
      <c r="G68" s="53"/>
      <c r="H68" s="33"/>
      <c r="I68" s="86"/>
      <c r="J68" s="33"/>
      <c r="K68" s="86"/>
      <c r="L68" s="33"/>
      <c r="M68" s="86"/>
      <c r="N68" s="33"/>
      <c r="O68" s="86"/>
      <c r="P68" s="33"/>
      <c r="Q68" s="86"/>
      <c r="R68" s="33"/>
      <c r="S68" s="85"/>
      <c r="T68" s="86"/>
    </row>
    <row r="69" spans="1:20" s="29" customFormat="1" x14ac:dyDescent="0.25">
      <c r="A69" s="53"/>
      <c r="B69" s="53"/>
      <c r="C69" s="259"/>
      <c r="E69" s="33"/>
      <c r="F69" s="33"/>
      <c r="G69" s="53"/>
      <c r="H69" s="33"/>
      <c r="I69" s="86"/>
      <c r="J69" s="33"/>
      <c r="K69" s="86"/>
      <c r="L69" s="33"/>
      <c r="M69" s="86"/>
      <c r="N69" s="33"/>
      <c r="O69" s="86"/>
      <c r="P69" s="33"/>
      <c r="Q69" s="86"/>
      <c r="R69" s="33"/>
      <c r="S69" s="34"/>
      <c r="T69" s="33"/>
    </row>
    <row r="70" spans="1:20" s="29" customFormat="1" x14ac:dyDescent="0.25">
      <c r="A70" s="53"/>
      <c r="B70" s="53"/>
      <c r="C70" s="259"/>
      <c r="E70" s="60"/>
      <c r="F70" s="33"/>
      <c r="G70" s="53"/>
      <c r="H70" s="33"/>
      <c r="I70" s="86"/>
      <c r="J70" s="33"/>
      <c r="K70" s="86"/>
      <c r="L70" s="33"/>
      <c r="M70" s="86"/>
      <c r="N70" s="33"/>
      <c r="O70" s="86"/>
      <c r="P70" s="33"/>
      <c r="Q70" s="86"/>
      <c r="R70" s="33"/>
      <c r="S70" s="34"/>
      <c r="T70" s="33"/>
    </row>
    <row r="71" spans="1:20" s="29" customFormat="1" x14ac:dyDescent="0.25">
      <c r="A71" s="53"/>
      <c r="B71" s="53"/>
      <c r="C71" s="259"/>
      <c r="E71" s="60"/>
      <c r="F71" s="33"/>
      <c r="G71" s="53"/>
      <c r="H71" s="33"/>
      <c r="I71" s="105"/>
      <c r="J71" s="33"/>
      <c r="K71" s="106"/>
      <c r="L71" s="33"/>
      <c r="M71" s="86"/>
      <c r="N71" s="33"/>
      <c r="O71" s="107"/>
      <c r="P71" s="33"/>
      <c r="Q71" s="86"/>
      <c r="R71" s="33"/>
      <c r="S71" s="59"/>
      <c r="T71" s="60"/>
    </row>
    <row r="72" spans="1:20" s="29" customFormat="1" x14ac:dyDescent="0.25">
      <c r="A72" s="53"/>
      <c r="B72" s="53"/>
      <c r="C72" s="259"/>
      <c r="E72" s="60"/>
      <c r="F72" s="33"/>
      <c r="G72" s="53"/>
      <c r="H72" s="33"/>
      <c r="I72" s="108"/>
      <c r="J72" s="33"/>
      <c r="K72" s="107"/>
      <c r="L72" s="33"/>
      <c r="M72" s="86"/>
      <c r="N72" s="33"/>
      <c r="O72" s="107"/>
      <c r="P72" s="33"/>
      <c r="Q72" s="86"/>
      <c r="R72" s="33"/>
      <c r="S72" s="34"/>
      <c r="T72" s="33"/>
    </row>
    <row r="73" spans="1:20" s="29" customFormat="1" x14ac:dyDescent="0.25">
      <c r="A73" s="53"/>
      <c r="B73" s="53"/>
      <c r="C73" s="259"/>
      <c r="E73" s="60"/>
      <c r="F73" s="33"/>
      <c r="G73" s="53"/>
      <c r="H73" s="33"/>
      <c r="I73" s="108"/>
      <c r="J73" s="33"/>
      <c r="K73" s="86"/>
      <c r="L73" s="33"/>
      <c r="M73" s="86"/>
      <c r="N73" s="33"/>
      <c r="O73" s="107"/>
      <c r="P73" s="33"/>
      <c r="Q73" s="86"/>
      <c r="R73" s="33"/>
      <c r="S73" s="34"/>
      <c r="T73" s="33"/>
    </row>
    <row r="74" spans="1:20" s="29" customFormat="1" x14ac:dyDescent="0.25">
      <c r="A74" s="53"/>
      <c r="B74" s="53"/>
      <c r="C74" s="259"/>
      <c r="E74" s="60"/>
      <c r="F74" s="33"/>
      <c r="G74" s="53"/>
      <c r="H74" s="33"/>
      <c r="I74" s="108"/>
      <c r="J74" s="33"/>
      <c r="K74" s="107"/>
      <c r="L74" s="33"/>
      <c r="M74" s="86"/>
      <c r="N74" s="33"/>
      <c r="O74" s="107"/>
      <c r="P74" s="33"/>
      <c r="Q74" s="86"/>
      <c r="R74" s="33"/>
      <c r="S74" s="34"/>
      <c r="T74" s="33"/>
    </row>
    <row r="75" spans="1:20" s="29" customFormat="1" x14ac:dyDescent="0.25">
      <c r="A75" s="53"/>
      <c r="B75" s="53"/>
      <c r="C75" s="259"/>
      <c r="E75" s="60"/>
      <c r="F75" s="33"/>
      <c r="G75" s="53"/>
      <c r="H75" s="33"/>
      <c r="I75" s="108"/>
      <c r="J75" s="33"/>
      <c r="K75" s="107"/>
      <c r="L75" s="33"/>
      <c r="M75" s="86"/>
      <c r="N75" s="33"/>
      <c r="O75" s="107"/>
      <c r="P75" s="33"/>
      <c r="Q75" s="86"/>
      <c r="R75" s="33"/>
      <c r="S75" s="34"/>
      <c r="T75" s="33"/>
    </row>
    <row r="76" spans="1:20" s="29" customFormat="1" x14ac:dyDescent="0.25">
      <c r="A76" s="53"/>
      <c r="B76" s="53"/>
      <c r="C76" s="259"/>
      <c r="E76" s="60"/>
      <c r="F76" s="33"/>
      <c r="G76" s="53"/>
      <c r="H76" s="33"/>
      <c r="I76" s="108"/>
      <c r="J76" s="33"/>
      <c r="K76" s="107"/>
      <c r="L76" s="33"/>
      <c r="M76" s="86"/>
      <c r="N76" s="33"/>
      <c r="O76" s="107"/>
      <c r="P76" s="33"/>
      <c r="Q76" s="86"/>
      <c r="R76" s="33"/>
      <c r="S76" s="34"/>
      <c r="T76" s="33"/>
    </row>
    <row r="77" spans="1:20" s="29" customFormat="1" x14ac:dyDescent="0.25">
      <c r="A77" s="53"/>
      <c r="B77" s="53"/>
      <c r="C77" s="259"/>
      <c r="E77" s="60"/>
      <c r="F77" s="33"/>
      <c r="G77" s="53"/>
      <c r="H77" s="33"/>
      <c r="I77" s="86"/>
      <c r="J77" s="33"/>
      <c r="K77" s="86"/>
      <c r="L77" s="33"/>
      <c r="M77" s="86"/>
      <c r="N77" s="33"/>
      <c r="O77" s="86"/>
      <c r="P77" s="33"/>
      <c r="Q77" s="86"/>
      <c r="R77" s="33"/>
      <c r="S77" s="85"/>
      <c r="T77" s="86"/>
    </row>
    <row r="78" spans="1:20" s="29" customFormat="1" x14ac:dyDescent="0.25">
      <c r="A78" s="53"/>
      <c r="B78" s="53"/>
      <c r="C78" s="259"/>
      <c r="E78" s="33"/>
      <c r="F78" s="33"/>
      <c r="G78" s="53"/>
      <c r="H78" s="33"/>
      <c r="I78" s="86"/>
      <c r="J78" s="33"/>
      <c r="K78" s="86"/>
      <c r="L78" s="33"/>
      <c r="M78" s="86"/>
      <c r="N78" s="33"/>
      <c r="O78" s="86"/>
      <c r="P78" s="33"/>
      <c r="Q78" s="86"/>
      <c r="R78" s="33"/>
      <c r="S78" s="85"/>
      <c r="T78" s="86"/>
    </row>
    <row r="79" spans="1:20" s="29" customFormat="1" x14ac:dyDescent="0.25">
      <c r="A79" s="53"/>
      <c r="B79" s="53"/>
      <c r="C79" s="259"/>
      <c r="E79" s="60"/>
      <c r="F79" s="33"/>
      <c r="G79" s="53"/>
      <c r="H79" s="33"/>
      <c r="I79" s="86"/>
      <c r="J79" s="33"/>
      <c r="K79" s="86"/>
      <c r="L79" s="33"/>
      <c r="M79" s="86"/>
      <c r="N79" s="33"/>
      <c r="O79" s="86"/>
      <c r="P79" s="33"/>
      <c r="Q79" s="86"/>
      <c r="R79" s="33"/>
      <c r="S79" s="85"/>
      <c r="T79" s="86"/>
    </row>
    <row r="80" spans="1:20" s="29" customFormat="1" x14ac:dyDescent="0.25">
      <c r="A80" s="53"/>
      <c r="B80" s="53"/>
      <c r="C80" s="259"/>
      <c r="E80" s="33"/>
      <c r="F80" s="33"/>
      <c r="G80" s="53"/>
      <c r="H80" s="33"/>
      <c r="I80" s="60"/>
      <c r="J80" s="33"/>
      <c r="K80" s="60"/>
      <c r="L80" s="33"/>
      <c r="M80" s="60"/>
      <c r="N80" s="33"/>
      <c r="O80" s="60"/>
      <c r="P80" s="33"/>
      <c r="Q80" s="60"/>
      <c r="R80" s="33"/>
      <c r="S80" s="34"/>
      <c r="T80" s="33"/>
    </row>
    <row r="81" spans="1:17" s="29" customFormat="1" x14ac:dyDescent="0.25">
      <c r="A81" s="53"/>
      <c r="E81" s="33"/>
      <c r="F81" s="33"/>
      <c r="G81" s="53"/>
      <c r="H81" s="33"/>
      <c r="I81" s="33"/>
      <c r="J81" s="33"/>
      <c r="K81" s="33"/>
      <c r="L81" s="33"/>
      <c r="M81" s="33"/>
      <c r="N81" s="33"/>
      <c r="O81" s="33"/>
      <c r="P81" s="33"/>
      <c r="Q81" s="33"/>
    </row>
    <row r="82" spans="1:17" s="29" customFormat="1" x14ac:dyDescent="0.25">
      <c r="E82" s="33"/>
      <c r="F82" s="33"/>
      <c r="G82" s="53"/>
      <c r="H82" s="33"/>
      <c r="I82" s="60"/>
      <c r="J82" s="33"/>
      <c r="K82" s="33"/>
      <c r="L82" s="33"/>
      <c r="M82" s="33"/>
      <c r="N82" s="33"/>
      <c r="O82" s="33"/>
      <c r="P82" s="33"/>
      <c r="Q82" s="33"/>
    </row>
    <row r="83" spans="1:17" s="29" customFormat="1" x14ac:dyDescent="0.25">
      <c r="E83" s="33"/>
      <c r="F83" s="33"/>
      <c r="G83" s="53"/>
      <c r="H83" s="33"/>
      <c r="I83" s="60"/>
      <c r="J83" s="33"/>
      <c r="K83" s="33"/>
      <c r="L83" s="33"/>
      <c r="M83" s="33"/>
      <c r="N83" s="33"/>
      <c r="O83" s="33"/>
      <c r="P83" s="33"/>
      <c r="Q83" s="33"/>
    </row>
    <row r="84" spans="1:17" s="29" customFormat="1" x14ac:dyDescent="0.25">
      <c r="E84" s="33"/>
      <c r="F84" s="33"/>
      <c r="G84" s="53"/>
      <c r="H84" s="33"/>
      <c r="I84" s="33"/>
      <c r="J84" s="33"/>
      <c r="K84" s="33"/>
      <c r="L84" s="33"/>
      <c r="M84" s="33"/>
      <c r="N84" s="33"/>
      <c r="O84" s="33"/>
      <c r="P84" s="33"/>
      <c r="Q84" s="33"/>
    </row>
    <row r="85" spans="1:17" s="29" customFormat="1" x14ac:dyDescent="0.25">
      <c r="E85" s="33"/>
      <c r="F85" s="33"/>
      <c r="G85" s="53"/>
      <c r="H85" s="33"/>
      <c r="I85" s="33"/>
      <c r="J85" s="33"/>
      <c r="K85" s="33"/>
      <c r="L85" s="33"/>
      <c r="M85" s="33"/>
      <c r="N85" s="33"/>
      <c r="O85" s="33"/>
      <c r="P85" s="33"/>
      <c r="Q85" s="33"/>
    </row>
    <row r="86" spans="1:17" s="29" customFormat="1" x14ac:dyDescent="0.25">
      <c r="E86" s="33"/>
      <c r="F86" s="33"/>
      <c r="G86" s="53"/>
      <c r="H86" s="33"/>
      <c r="I86" s="33"/>
      <c r="J86" s="33"/>
      <c r="K86" s="33"/>
      <c r="L86" s="33"/>
      <c r="M86" s="33"/>
      <c r="N86" s="33"/>
      <c r="O86" s="33"/>
      <c r="P86" s="33"/>
      <c r="Q86" s="33"/>
    </row>
    <row r="87" spans="1:17" s="29" customFormat="1" x14ac:dyDescent="0.25">
      <c r="E87" s="33"/>
      <c r="F87" s="33"/>
      <c r="G87" s="33"/>
      <c r="H87" s="33"/>
      <c r="I87" s="33"/>
      <c r="J87" s="33"/>
      <c r="K87" s="33"/>
      <c r="L87" s="33"/>
      <c r="M87" s="33"/>
      <c r="N87" s="33"/>
      <c r="O87" s="33"/>
      <c r="P87" s="33"/>
      <c r="Q87" s="33"/>
    </row>
    <row r="88" spans="1:17" s="29" customFormat="1" x14ac:dyDescent="0.25">
      <c r="E88" s="33"/>
      <c r="F88" s="33"/>
      <c r="G88" s="33"/>
      <c r="H88" s="33"/>
      <c r="I88" s="33"/>
      <c r="J88" s="33"/>
      <c r="K88" s="33"/>
      <c r="L88" s="33"/>
      <c r="M88" s="33"/>
      <c r="N88" s="33"/>
      <c r="O88" s="33"/>
      <c r="P88" s="33"/>
      <c r="Q88" s="33"/>
    </row>
    <row r="89" spans="1:17" s="29" customFormat="1" x14ac:dyDescent="0.25">
      <c r="E89" s="33"/>
      <c r="F89" s="33"/>
      <c r="G89" s="33"/>
      <c r="H89" s="33"/>
      <c r="I89" s="33"/>
      <c r="J89" s="33"/>
      <c r="K89" s="33"/>
      <c r="L89" s="33"/>
      <c r="M89" s="33"/>
      <c r="N89" s="33"/>
      <c r="O89" s="33"/>
      <c r="P89" s="33"/>
      <c r="Q89" s="33"/>
    </row>
    <row r="90" spans="1:17" s="29" customFormat="1" x14ac:dyDescent="0.25"/>
    <row r="91" spans="1:17" s="29" customFormat="1" x14ac:dyDescent="0.25"/>
    <row r="92" spans="1:17" s="29" customFormat="1" x14ac:dyDescent="0.25"/>
    <row r="93" spans="1:17" s="29" customFormat="1" x14ac:dyDescent="0.25"/>
    <row r="94" spans="1:17" s="29" customFormat="1" x14ac:dyDescent="0.25"/>
    <row r="95" spans="1:17" s="29" customFormat="1" x14ac:dyDescent="0.25"/>
    <row r="96" spans="1:17" s="29" customFormat="1" x14ac:dyDescent="0.25"/>
    <row r="97" s="29" customFormat="1" x14ac:dyDescent="0.25"/>
    <row r="98" s="29" customFormat="1" x14ac:dyDescent="0.25"/>
    <row r="99" s="29" customFormat="1" x14ac:dyDescent="0.25"/>
    <row r="100" s="29" customFormat="1" x14ac:dyDescent="0.25"/>
    <row r="101" s="29" customFormat="1" x14ac:dyDescent="0.25"/>
    <row r="102" s="29" customFormat="1" x14ac:dyDescent="0.25"/>
    <row r="103" s="29" customFormat="1" x14ac:dyDescent="0.25"/>
    <row r="104" s="29" customFormat="1" x14ac:dyDescent="0.25"/>
    <row r="105" s="29" customFormat="1" x14ac:dyDescent="0.25"/>
    <row r="106" s="29" customFormat="1" x14ac:dyDescent="0.25"/>
    <row r="107" s="29" customFormat="1" x14ac:dyDescent="0.25"/>
    <row r="108" s="29" customFormat="1" x14ac:dyDescent="0.25"/>
    <row r="109" s="29" customFormat="1" x14ac:dyDescent="0.25"/>
    <row r="110" s="29" customFormat="1" x14ac:dyDescent="0.25"/>
    <row r="111" s="29" customFormat="1" x14ac:dyDescent="0.25"/>
    <row r="112" s="29" customFormat="1" x14ac:dyDescent="0.25"/>
    <row r="113" s="29" customFormat="1" x14ac:dyDescent="0.25"/>
    <row r="114" s="29" customFormat="1" x14ac:dyDescent="0.25"/>
    <row r="115" s="29" customFormat="1" x14ac:dyDescent="0.25"/>
    <row r="116" s="29" customFormat="1" x14ac:dyDescent="0.25"/>
    <row r="117" s="29" customFormat="1" x14ac:dyDescent="0.25"/>
    <row r="118" s="29" customFormat="1" x14ac:dyDescent="0.25"/>
    <row r="119" s="29" customFormat="1" x14ac:dyDescent="0.25"/>
    <row r="120" s="29" customFormat="1" x14ac:dyDescent="0.25"/>
    <row r="121" s="29" customFormat="1" x14ac:dyDescent="0.25"/>
    <row r="122" s="29" customFormat="1" x14ac:dyDescent="0.25"/>
    <row r="123" s="29" customFormat="1" x14ac:dyDescent="0.25"/>
    <row r="124" s="29" customFormat="1" x14ac:dyDescent="0.25"/>
    <row r="125" s="29" customFormat="1" x14ac:dyDescent="0.25"/>
    <row r="126" s="29" customFormat="1" x14ac:dyDescent="0.25"/>
    <row r="127" s="29" customFormat="1" x14ac:dyDescent="0.25"/>
    <row r="128" s="29" customFormat="1" x14ac:dyDescent="0.25"/>
    <row r="129" spans="17:17" s="29" customFormat="1" x14ac:dyDescent="0.25"/>
    <row r="130" spans="17:17" s="29" customFormat="1" x14ac:dyDescent="0.25"/>
    <row r="131" spans="17:17" s="29" customFormat="1" x14ac:dyDescent="0.25"/>
    <row r="132" spans="17:17" s="29" customFormat="1" x14ac:dyDescent="0.25"/>
    <row r="133" spans="17:17" s="29" customFormat="1" x14ac:dyDescent="0.25"/>
    <row r="134" spans="17:17" s="29" customFormat="1" x14ac:dyDescent="0.25"/>
    <row r="135" spans="17:17" s="29" customFormat="1" x14ac:dyDescent="0.25">
      <c r="Q135" s="30"/>
    </row>
    <row r="136" spans="17:17" s="29" customFormat="1" x14ac:dyDescent="0.25">
      <c r="Q136" s="30"/>
    </row>
    <row r="137" spans="17:17" s="29" customFormat="1" x14ac:dyDescent="0.25">
      <c r="Q137" s="30"/>
    </row>
    <row r="138" spans="17:17" s="29" customFormat="1" x14ac:dyDescent="0.25">
      <c r="Q138" s="30"/>
    </row>
    <row r="139" spans="17:17" s="29" customFormat="1" x14ac:dyDescent="0.25">
      <c r="Q139" s="30"/>
    </row>
    <row r="140" spans="17:17" s="29" customFormat="1" x14ac:dyDescent="0.25">
      <c r="Q140" s="30"/>
    </row>
    <row r="141" spans="17:17" s="29" customFormat="1" x14ac:dyDescent="0.25">
      <c r="Q141" s="30"/>
    </row>
    <row r="142" spans="17:17" s="29" customFormat="1" x14ac:dyDescent="0.25">
      <c r="Q142" s="30"/>
    </row>
    <row r="143" spans="17:17" s="29" customFormat="1" x14ac:dyDescent="0.25">
      <c r="Q143" s="30"/>
    </row>
    <row r="144" spans="17:17" s="29" customFormat="1" x14ac:dyDescent="0.25">
      <c r="Q144" s="30"/>
    </row>
    <row r="145" s="29" customFormat="1" x14ac:dyDescent="0.25"/>
    <row r="146" s="29" customFormat="1" x14ac:dyDescent="0.25"/>
    <row r="147" s="29" customFormat="1" x14ac:dyDescent="0.25"/>
    <row r="148" s="29" customFormat="1" x14ac:dyDescent="0.25"/>
    <row r="149" s="29" customFormat="1" x14ac:dyDescent="0.25"/>
    <row r="150" s="29" customFormat="1" x14ac:dyDescent="0.25"/>
    <row r="151" s="29" customFormat="1" x14ac:dyDescent="0.25"/>
    <row r="152" s="29" customFormat="1" x14ac:dyDescent="0.25"/>
    <row r="153" s="29" customFormat="1" x14ac:dyDescent="0.25"/>
    <row r="154" s="29" customFormat="1" x14ac:dyDescent="0.25"/>
    <row r="155" s="29" customFormat="1" x14ac:dyDescent="0.25"/>
    <row r="156" s="29" customFormat="1" x14ac:dyDescent="0.25"/>
    <row r="157" s="29" customFormat="1" x14ac:dyDescent="0.25"/>
    <row r="158" s="29" customFormat="1" x14ac:dyDescent="0.25"/>
    <row r="296" spans="19:20" s="29" customFormat="1" x14ac:dyDescent="0.25">
      <c r="S296" s="59"/>
      <c r="T296" s="60"/>
    </row>
    <row r="297" spans="19:20" s="29" customFormat="1" x14ac:dyDescent="0.25">
      <c r="S297" s="59"/>
      <c r="T297" s="60"/>
    </row>
  </sheetData>
  <customSheetViews>
    <customSheetView guid="{D80F9502-1760-4B4D-BEE6-65B7268CEFF2}" scale="90" showPageBreaks="1" fitToPage="1" printArea="1" topLeftCell="A11">
      <pane xSplit="2" ySplit="4" topLeftCell="C18" activePane="bottomRight" state="frozen"/>
      <selection pane="bottomRight" activeCell="I37" sqref="I37"/>
      <pageMargins left="0.18" right="0.2" top="0.75" bottom="0.56999999999999995" header="0.3" footer="0.3"/>
      <pageSetup scale="51" orientation="landscape" r:id="rId1"/>
    </customSheetView>
    <customSheetView guid="{F8C3F9F4-DBFA-417E-A63C-4DCF6CDDDD4D}" scale="80" showPageBreaks="1" fitToPage="1" printArea="1" topLeftCell="A16">
      <selection activeCell="M17" sqref="M17"/>
      <pageMargins left="0.3" right="0.3" top="0.75" bottom="0.75" header="0.3" footer="0.3"/>
      <pageSetup scale="57" orientation="landscape" r:id="rId2"/>
    </customSheetView>
    <customSheetView guid="{2E9FC00E-19D3-4355-A260-417D9236B30F}" scale="80" fitToPage="1" topLeftCell="A31">
      <selection activeCell="M17" sqref="M17"/>
      <pageMargins left="0.3" right="0.3" top="0.75" bottom="0.75" header="0.3" footer="0.3"/>
      <pageSetup scale="58" orientation="landscape" r:id="rId3"/>
    </customSheetView>
    <customSheetView guid="{F5B97444-16EA-4AA7-9A70-95BB0AFD8284}" scale="80" showPageBreaks="1" fitToPage="1" printArea="1" topLeftCell="A13">
      <selection activeCell="S36" sqref="S36"/>
      <pageMargins left="0.3" right="0.3" top="0.75" bottom="0.75" header="0.3" footer="0.3"/>
      <pageSetup scale="57" orientation="landscape" r:id="rId4"/>
    </customSheetView>
    <customSheetView guid="{CEC57B47-E6EC-4FDA-BCFD-6AC6A66DD178}" scale="70" showPageBreaks="1" fitToPage="1" printArea="1" topLeftCell="A16">
      <selection activeCell="U28" sqref="U28"/>
      <pageMargins left="0.3" right="0.3" top="0.75" bottom="0.75" header="0.3" footer="0.3"/>
      <pageSetup scale="55" orientation="landscape" r:id="rId5"/>
    </customSheetView>
    <customSheetView guid="{E163314F-53A2-4A2F-A9CF-3F94F0129118}" scale="70" showPageBreaks="1" fitToPage="1" printArea="1">
      <selection activeCell="S36" sqref="S36"/>
      <pageMargins left="0.3" right="0.3" top="0.75" bottom="0.75" header="0.3" footer="0.3"/>
      <pageSetup scale="58" orientation="landscape" r:id="rId6"/>
    </customSheetView>
    <customSheetView guid="{C98D41B4-6B7D-46F8-862F-B1C92554BE39}" scale="80" showPageBreaks="1" fitToPage="1" printArea="1" topLeftCell="A13">
      <selection activeCell="S56" sqref="S56"/>
      <pageMargins left="0.3" right="0.3" top="0.75" bottom="0.75" header="0.3" footer="0.3"/>
      <pageSetup scale="58" orientation="landscape" r:id="rId7"/>
    </customSheetView>
    <customSheetView guid="{AE1B1716-57F4-4705-A4F2-7A8CD44D74C3}" scale="70" showPageBreaks="1" printArea="1">
      <selection activeCell="Q56" sqref="Q56:Q57"/>
      <pageMargins left="0.18" right="0.2" top="0.75" bottom="0.56999999999999995" header="0.3" footer="0.3"/>
      <pageSetup scale="59" orientation="landscape" r:id="rId8"/>
    </customSheetView>
  </customSheetViews>
  <mergeCells count="6">
    <mergeCell ref="O10:Q10"/>
    <mergeCell ref="A7:Q7"/>
    <mergeCell ref="A3:U3"/>
    <mergeCell ref="A4:U4"/>
    <mergeCell ref="A5:U5"/>
    <mergeCell ref="A6:U6"/>
  </mergeCells>
  <conditionalFormatting sqref="T16:T63">
    <cfRule type="cellIs" dxfId="0" priority="1" operator="notEqual">
      <formula>0</formula>
    </cfRule>
  </conditionalFormatting>
  <pageMargins left="0.18" right="0.2" top="0.75" bottom="0.56999999999999995" header="0.3" footer="0.3"/>
  <pageSetup scale="51" orientation="landscape" r:id="rId9"/>
  <customProperties>
    <customPr name="_pios_id" r:id="rId10"/>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4"/>
  <sheetViews>
    <sheetView zoomScale="80" zoomScaleNormal="80" workbookViewId="0">
      <pane ySplit="12" topLeftCell="A13" activePane="bottomLeft" state="frozen"/>
      <selection pane="bottomLeft" activeCell="A8" sqref="A8:A9"/>
    </sheetView>
  </sheetViews>
  <sheetFormatPr defaultColWidth="9.140625" defaultRowHeight="15" x14ac:dyDescent="0.25"/>
  <cols>
    <col min="1" max="1" width="5.85546875" style="103" customWidth="1"/>
    <col min="2" max="2" width="1.7109375" style="103" customWidth="1"/>
    <col min="3" max="3" width="11.140625" style="233" bestFit="1" customWidth="1"/>
    <col min="4" max="4" width="1.7109375" style="103" customWidth="1"/>
    <col min="5" max="5" width="20.140625" style="387" customWidth="1"/>
    <col min="6" max="6" width="1.7109375" style="103" customWidth="1"/>
    <col min="7" max="7" width="10.42578125" style="396" customWidth="1"/>
    <col min="8" max="8" width="1.7109375" style="103" customWidth="1"/>
    <col min="9" max="9" width="28" style="228" customWidth="1"/>
    <col min="10" max="10" width="1.7109375" style="103" customWidth="1"/>
    <col min="11" max="11" width="8.140625" style="103" customWidth="1"/>
    <col min="12" max="12" width="1.7109375" style="103" customWidth="1"/>
    <col min="13" max="13" width="24.28515625" style="103" bestFit="1" customWidth="1"/>
    <col min="14" max="14" width="1.7109375" style="103" customWidth="1"/>
    <col min="15" max="15" width="21.42578125" style="103" bestFit="1" customWidth="1"/>
    <col min="16" max="16" width="1.7109375" style="103" customWidth="1"/>
    <col min="17" max="17" width="26.5703125" style="233" customWidth="1"/>
    <col min="18" max="18" width="2.28515625" style="103" customWidth="1"/>
    <col min="19" max="19" width="16.7109375" style="103" customWidth="1"/>
    <col min="20" max="20" width="1.7109375" style="103" customWidth="1"/>
    <col min="21" max="21" width="21" style="103" customWidth="1"/>
    <col min="22" max="22" width="1.7109375" style="103" customWidth="1"/>
    <col min="23" max="23" width="20.140625" style="103" customWidth="1"/>
    <col min="24" max="16384" width="9.140625" style="103"/>
  </cols>
  <sheetData>
    <row r="1" spans="1:23" s="29" customFormat="1" ht="14.45" x14ac:dyDescent="0.3">
      <c r="A1" s="28"/>
      <c r="C1" s="30"/>
      <c r="E1" s="345"/>
      <c r="G1" s="203"/>
      <c r="I1" s="346"/>
      <c r="Q1" s="347" t="s">
        <v>219</v>
      </c>
      <c r="S1" s="348"/>
      <c r="T1" s="33"/>
    </row>
    <row r="2" spans="1:23" s="29" customFormat="1" ht="14.45" x14ac:dyDescent="0.3">
      <c r="A2" s="19"/>
      <c r="C2" s="30"/>
      <c r="E2" s="345"/>
      <c r="G2" s="203"/>
      <c r="I2" s="346"/>
      <c r="Q2" s="26" t="e">
        <f ca="1">RIGHT(CELL("filename",$A$1),LEN(CELL("filename",$A$1))-SEARCH("\Exhibits",CELL("filename",$A$1),1))</f>
        <v>#VALUE!</v>
      </c>
      <c r="S2" s="33"/>
      <c r="T2" s="33"/>
    </row>
    <row r="3" spans="1:23" s="29" customFormat="1" ht="14.45" x14ac:dyDescent="0.3">
      <c r="A3" s="501" t="str">
        <f>'Link In'!C3</f>
        <v>Kentucky American Water Company</v>
      </c>
      <c r="B3" s="501"/>
      <c r="C3" s="501"/>
      <c r="D3" s="501"/>
      <c r="E3" s="501"/>
      <c r="F3" s="501"/>
      <c r="G3" s="501"/>
      <c r="H3" s="501"/>
      <c r="I3" s="501"/>
      <c r="J3" s="501"/>
      <c r="K3" s="501"/>
      <c r="L3" s="501"/>
      <c r="M3" s="501"/>
      <c r="N3" s="501"/>
      <c r="O3" s="501"/>
      <c r="P3" s="501"/>
      <c r="Q3" s="501"/>
      <c r="R3" s="38"/>
      <c r="S3" s="38"/>
      <c r="T3" s="38"/>
      <c r="U3" s="38"/>
    </row>
    <row r="4" spans="1:23" s="29" customFormat="1" ht="14.45" x14ac:dyDescent="0.3">
      <c r="A4" s="501" t="str">
        <f>'Link In'!C5</f>
        <v>Case No. 2015-00418</v>
      </c>
      <c r="B4" s="501"/>
      <c r="C4" s="501"/>
      <c r="D4" s="501"/>
      <c r="E4" s="501"/>
      <c r="F4" s="501"/>
      <c r="G4" s="501"/>
      <c r="H4" s="501"/>
      <c r="I4" s="501"/>
      <c r="J4" s="501"/>
      <c r="K4" s="501"/>
      <c r="L4" s="501"/>
      <c r="M4" s="501"/>
      <c r="N4" s="501"/>
      <c r="O4" s="501"/>
      <c r="P4" s="501"/>
      <c r="Q4" s="501"/>
      <c r="R4" s="38"/>
      <c r="S4" s="38"/>
      <c r="T4" s="38"/>
      <c r="U4" s="38"/>
    </row>
    <row r="5" spans="1:23" s="29" customFormat="1" ht="14.45" x14ac:dyDescent="0.3">
      <c r="A5" s="502" t="s">
        <v>211</v>
      </c>
      <c r="B5" s="502"/>
      <c r="C5" s="502"/>
      <c r="D5" s="502"/>
      <c r="E5" s="502"/>
      <c r="F5" s="502"/>
      <c r="G5" s="502"/>
      <c r="H5" s="502"/>
      <c r="I5" s="502"/>
      <c r="J5" s="502"/>
      <c r="K5" s="502"/>
      <c r="L5" s="502"/>
      <c r="M5" s="502"/>
      <c r="N5" s="502"/>
      <c r="O5" s="502"/>
      <c r="P5" s="502"/>
      <c r="Q5" s="502"/>
      <c r="R5" s="349"/>
      <c r="S5" s="349"/>
      <c r="T5" s="349"/>
      <c r="U5" s="349"/>
    </row>
    <row r="6" spans="1:23" s="29" customFormat="1" ht="14.45" x14ac:dyDescent="0.3">
      <c r="A6" s="502" t="s">
        <v>206</v>
      </c>
      <c r="B6" s="502"/>
      <c r="C6" s="502"/>
      <c r="D6" s="502"/>
      <c r="E6" s="502"/>
      <c r="F6" s="502"/>
      <c r="G6" s="502"/>
      <c r="H6" s="502"/>
      <c r="I6" s="502"/>
      <c r="J6" s="502"/>
      <c r="K6" s="502"/>
      <c r="L6" s="502"/>
      <c r="M6" s="502"/>
      <c r="N6" s="502"/>
      <c r="O6" s="502"/>
      <c r="P6" s="502"/>
      <c r="Q6" s="502"/>
      <c r="R6" s="349"/>
      <c r="S6" s="349"/>
      <c r="T6" s="349"/>
      <c r="U6" s="349"/>
    </row>
    <row r="7" spans="1:23" s="29" customFormat="1" ht="14.45" x14ac:dyDescent="0.3">
      <c r="A7" s="501"/>
      <c r="B7" s="501"/>
      <c r="C7" s="501"/>
      <c r="D7" s="501"/>
      <c r="E7" s="501"/>
      <c r="F7" s="501"/>
      <c r="G7" s="501"/>
      <c r="H7" s="501"/>
      <c r="I7" s="501"/>
      <c r="J7" s="501"/>
      <c r="K7" s="501"/>
      <c r="L7" s="501"/>
      <c r="M7" s="501"/>
      <c r="N7" s="501"/>
      <c r="O7" s="501"/>
      <c r="P7" s="501"/>
      <c r="Q7" s="501"/>
      <c r="R7" s="38"/>
      <c r="S7" s="38"/>
      <c r="T7" s="38"/>
      <c r="U7" s="38"/>
    </row>
    <row r="8" spans="1:23" s="29" customFormat="1" x14ac:dyDescent="0.25">
      <c r="A8" s="37" t="s">
        <v>289</v>
      </c>
      <c r="B8" s="38"/>
      <c r="C8" s="38"/>
      <c r="D8" s="38"/>
      <c r="E8" s="350"/>
      <c r="F8" s="38"/>
      <c r="G8" s="219"/>
      <c r="H8" s="259"/>
      <c r="I8" s="76"/>
      <c r="J8" s="259"/>
      <c r="K8" s="259"/>
      <c r="L8" s="259"/>
      <c r="Q8" s="351" t="s">
        <v>219</v>
      </c>
      <c r="R8" s="259"/>
      <c r="S8" s="41"/>
      <c r="T8" s="41"/>
    </row>
    <row r="9" spans="1:23" s="30" customFormat="1" x14ac:dyDescent="0.25">
      <c r="A9" s="29" t="s">
        <v>368</v>
      </c>
      <c r="E9" s="352"/>
      <c r="G9" s="219"/>
      <c r="H9" s="259"/>
      <c r="I9" s="76"/>
      <c r="J9" s="259"/>
      <c r="K9" s="259"/>
      <c r="L9" s="259"/>
      <c r="M9" s="259"/>
      <c r="N9" s="259"/>
      <c r="O9" s="259"/>
      <c r="P9" s="259"/>
      <c r="Q9" s="24" t="str">
        <f ca="1">RIGHT(CELL("filename",$A$1),LEN(CELL("filename",$A$1))-SEARCH("\Public Workpapers",CELL("filename",$A$1),1))</f>
        <v>Public Workpapers\[Income Statement.xlsx]MSFR Inc Stmt by Acct - SCH C.2</v>
      </c>
      <c r="R9" s="259"/>
      <c r="S9" s="44"/>
      <c r="T9" s="44"/>
    </row>
    <row r="10" spans="1:23" s="30" customFormat="1" ht="14.45" x14ac:dyDescent="0.3">
      <c r="E10" s="352"/>
      <c r="G10" s="219"/>
      <c r="H10" s="259"/>
      <c r="I10" s="76"/>
      <c r="J10" s="259"/>
      <c r="K10" s="259"/>
      <c r="L10" s="259"/>
      <c r="M10" s="259"/>
      <c r="N10" s="259"/>
      <c r="O10" s="259"/>
      <c r="P10" s="259"/>
      <c r="Q10" s="259"/>
      <c r="R10" s="259"/>
      <c r="S10" s="44"/>
      <c r="T10" s="44"/>
    </row>
    <row r="11" spans="1:23" s="30" customFormat="1" ht="14.45" x14ac:dyDescent="0.3">
      <c r="A11" s="260" t="s">
        <v>2</v>
      </c>
      <c r="B11" s="259"/>
      <c r="C11" s="259" t="s">
        <v>87</v>
      </c>
      <c r="E11" s="353" t="s">
        <v>205</v>
      </c>
      <c r="G11" s="219" t="s">
        <v>79</v>
      </c>
      <c r="H11" s="259"/>
      <c r="I11" s="259" t="s">
        <v>79</v>
      </c>
      <c r="J11" s="259"/>
      <c r="K11" s="259" t="s">
        <v>282</v>
      </c>
      <c r="L11" s="259"/>
      <c r="M11" s="259" t="s">
        <v>38</v>
      </c>
      <c r="N11" s="259"/>
      <c r="O11" s="259" t="s">
        <v>143</v>
      </c>
      <c r="P11" s="259"/>
      <c r="Q11" s="259" t="s">
        <v>284</v>
      </c>
      <c r="R11" s="259"/>
      <c r="S11" s="44"/>
      <c r="T11" s="44"/>
    </row>
    <row r="12" spans="1:23" s="30" customFormat="1" ht="14.45" x14ac:dyDescent="0.3">
      <c r="A12" s="403" t="s">
        <v>236</v>
      </c>
      <c r="B12" s="43"/>
      <c r="C12" s="46" t="s">
        <v>257</v>
      </c>
      <c r="D12" s="38"/>
      <c r="E12" s="194" t="s">
        <v>204</v>
      </c>
      <c r="F12" s="259"/>
      <c r="G12" s="209" t="s">
        <v>78</v>
      </c>
      <c r="H12" s="43"/>
      <c r="I12" s="46" t="s">
        <v>291</v>
      </c>
      <c r="J12" s="43"/>
      <c r="K12" s="46" t="s">
        <v>78</v>
      </c>
      <c r="L12" s="259"/>
      <c r="M12" s="47" t="s">
        <v>365</v>
      </c>
      <c r="N12" s="259"/>
      <c r="O12" s="46" t="s">
        <v>283</v>
      </c>
      <c r="P12" s="259"/>
      <c r="Q12" s="46" t="s">
        <v>366</v>
      </c>
      <c r="R12" s="259"/>
      <c r="S12" s="354"/>
      <c r="T12" s="44"/>
      <c r="U12" s="354"/>
      <c r="W12" s="354"/>
    </row>
    <row r="13" spans="1:23" ht="14.45" x14ac:dyDescent="0.3">
      <c r="A13" s="229">
        <v>1</v>
      </c>
      <c r="B13" s="229"/>
      <c r="C13" s="355"/>
      <c r="E13" s="356"/>
      <c r="G13" s="357"/>
      <c r="H13" s="137"/>
      <c r="I13" s="227"/>
      <c r="J13" s="137"/>
      <c r="K13" s="229"/>
      <c r="L13" s="137"/>
      <c r="M13" s="137"/>
      <c r="N13" s="137"/>
      <c r="O13" s="137"/>
      <c r="P13" s="137"/>
      <c r="Q13" s="138"/>
      <c r="R13" s="137"/>
    </row>
    <row r="14" spans="1:23" ht="14.45" x14ac:dyDescent="0.3">
      <c r="A14" s="229">
        <v>2</v>
      </c>
      <c r="B14" s="229"/>
      <c r="C14" s="258">
        <v>400</v>
      </c>
      <c r="E14" s="358" t="s">
        <v>292</v>
      </c>
      <c r="G14" s="357">
        <f>'Link In'!C71</f>
        <v>40111000</v>
      </c>
      <c r="H14" s="137"/>
      <c r="I14" s="227" t="str">
        <f>'Link In'!D71</f>
        <v>Res Sales Billed</v>
      </c>
      <c r="J14" s="137"/>
      <c r="K14" s="229" t="str">
        <f>'Link In'!E71</f>
        <v>461.1</v>
      </c>
      <c r="L14" s="229"/>
      <c r="M14" s="64">
        <f>-'Link In'!F71</f>
        <v>48233803</v>
      </c>
      <c r="N14" s="359"/>
      <c r="O14" s="64">
        <f>Q14-M14</f>
        <v>-635865</v>
      </c>
      <c r="P14" s="359"/>
      <c r="Q14" s="64">
        <f>-'Link In'!I71</f>
        <v>47597938</v>
      </c>
      <c r="R14" s="360"/>
      <c r="S14" s="92"/>
      <c r="T14" s="155"/>
    </row>
    <row r="15" spans="1:23" ht="14.45" x14ac:dyDescent="0.3">
      <c r="A15" s="229">
        <v>3</v>
      </c>
      <c r="B15" s="229"/>
      <c r="C15" s="258"/>
      <c r="E15" s="358"/>
      <c r="G15" s="357">
        <f>'Link In'!C72</f>
        <v>40111100</v>
      </c>
      <c r="H15" s="137"/>
      <c r="I15" s="227" t="str">
        <f>'Link In'!D72</f>
        <v>ResSls Billed Surch</v>
      </c>
      <c r="J15" s="137"/>
      <c r="K15" s="229" t="str">
        <f>'Link In'!E72</f>
        <v>461.1</v>
      </c>
      <c r="L15" s="229"/>
      <c r="M15" s="361">
        <f>-'Link In'!F72</f>
        <v>-155</v>
      </c>
      <c r="N15" s="70"/>
      <c r="O15" s="361">
        <f>Q15-M15</f>
        <v>155</v>
      </c>
      <c r="P15" s="70"/>
      <c r="Q15" s="361">
        <f>-'Link In'!I72</f>
        <v>0</v>
      </c>
      <c r="R15" s="360"/>
      <c r="S15" s="92"/>
      <c r="T15" s="155"/>
    </row>
    <row r="16" spans="1:23" ht="14.45" x14ac:dyDescent="0.3">
      <c r="A16" s="229">
        <v>4</v>
      </c>
      <c r="B16" s="229"/>
      <c r="C16" s="258"/>
      <c r="E16" s="362"/>
      <c r="G16" s="357">
        <f>'Link In'!C73</f>
        <v>40112000</v>
      </c>
      <c r="H16" s="137"/>
      <c r="I16" s="227" t="str">
        <f>'Link In'!D73</f>
        <v>Res Sales Unbilled</v>
      </c>
      <c r="J16" s="137"/>
      <c r="K16" s="229" t="str">
        <f>'Link In'!E73</f>
        <v>461.1</v>
      </c>
      <c r="L16" s="229"/>
      <c r="M16" s="361">
        <f>-'Link In'!F73</f>
        <v>254323</v>
      </c>
      <c r="N16" s="70"/>
      <c r="O16" s="361">
        <f t="shared" ref="O16:O31" si="0">Q16-M16</f>
        <v>-254323</v>
      </c>
      <c r="P16" s="70"/>
      <c r="Q16" s="361">
        <f>-'Link In'!I73</f>
        <v>0</v>
      </c>
      <c r="R16" s="363"/>
      <c r="S16" s="92"/>
      <c r="T16" s="155"/>
    </row>
    <row r="17" spans="1:20" ht="14.45" x14ac:dyDescent="0.3">
      <c r="A17" s="229">
        <v>5</v>
      </c>
      <c r="B17" s="229"/>
      <c r="C17" s="258"/>
      <c r="E17" s="362"/>
      <c r="G17" s="357">
        <f>'Link In'!C74</f>
        <v>40121000</v>
      </c>
      <c r="H17" s="137"/>
      <c r="I17" s="227" t="str">
        <f>'Link In'!D74</f>
        <v>Com Sales Billed</v>
      </c>
      <c r="J17" s="137"/>
      <c r="K17" s="229" t="str">
        <f>'Link In'!E74</f>
        <v>461.2</v>
      </c>
      <c r="L17" s="229"/>
      <c r="M17" s="361">
        <f>-'Link In'!F74</f>
        <v>22074757</v>
      </c>
      <c r="N17" s="70"/>
      <c r="O17" s="361">
        <f t="shared" si="0"/>
        <v>-906362</v>
      </c>
      <c r="P17" s="70"/>
      <c r="Q17" s="361">
        <f>-'Link In'!I74</f>
        <v>21168395</v>
      </c>
      <c r="R17" s="363"/>
      <c r="S17" s="92"/>
      <c r="T17" s="155"/>
    </row>
    <row r="18" spans="1:20" ht="14.45" x14ac:dyDescent="0.3">
      <c r="A18" s="229">
        <v>6</v>
      </c>
      <c r="B18" s="229"/>
      <c r="C18" s="258"/>
      <c r="E18" s="362"/>
      <c r="G18" s="357">
        <f>'Link In'!C75</f>
        <v>40122000</v>
      </c>
      <c r="H18" s="137"/>
      <c r="I18" s="227" t="str">
        <f>'Link In'!D75</f>
        <v>Com Sales Unbilled</v>
      </c>
      <c r="J18" s="137"/>
      <c r="K18" s="229" t="str">
        <f>'Link In'!E75</f>
        <v>461.2</v>
      </c>
      <c r="L18" s="229"/>
      <c r="M18" s="361">
        <f>-'Link In'!F75</f>
        <v>288581</v>
      </c>
      <c r="N18" s="70"/>
      <c r="O18" s="361">
        <f t="shared" si="0"/>
        <v>-288581</v>
      </c>
      <c r="P18" s="70"/>
      <c r="Q18" s="361">
        <f>-'Link In'!I75</f>
        <v>0</v>
      </c>
      <c r="R18" s="363"/>
      <c r="S18" s="92"/>
      <c r="T18" s="155"/>
    </row>
    <row r="19" spans="1:20" ht="14.45" x14ac:dyDescent="0.3">
      <c r="A19" s="229">
        <v>7</v>
      </c>
      <c r="B19" s="229"/>
      <c r="C19" s="258"/>
      <c r="E19" s="362"/>
      <c r="G19" s="357">
        <f>'Link In'!C76</f>
        <v>40131000</v>
      </c>
      <c r="H19" s="137"/>
      <c r="I19" s="227" t="str">
        <f>'Link In'!D76</f>
        <v>Ind Sales Billed</v>
      </c>
      <c r="J19" s="137"/>
      <c r="K19" s="229" t="str">
        <f>'Link In'!E76</f>
        <v>461.3</v>
      </c>
      <c r="L19" s="229"/>
      <c r="M19" s="361">
        <f>-'Link In'!F76</f>
        <v>2536992</v>
      </c>
      <c r="N19" s="70"/>
      <c r="O19" s="361">
        <f t="shared" si="0"/>
        <v>3491</v>
      </c>
      <c r="P19" s="70"/>
      <c r="Q19" s="361">
        <f>-'Link In'!I76</f>
        <v>2540483</v>
      </c>
      <c r="R19" s="364"/>
      <c r="S19" s="92"/>
      <c r="T19" s="155"/>
    </row>
    <row r="20" spans="1:20" ht="14.45" x14ac:dyDescent="0.3">
      <c r="A20" s="229">
        <v>8</v>
      </c>
      <c r="B20" s="229"/>
      <c r="C20" s="258"/>
      <c r="E20" s="362"/>
      <c r="G20" s="357">
        <f>'Link In'!C77</f>
        <v>40132000</v>
      </c>
      <c r="H20" s="137"/>
      <c r="I20" s="227" t="str">
        <f>'Link In'!D77</f>
        <v>Ind Sales Unbilled</v>
      </c>
      <c r="J20" s="137"/>
      <c r="K20" s="229" t="str">
        <f>'Link In'!E77</f>
        <v>461.3</v>
      </c>
      <c r="L20" s="229"/>
      <c r="M20" s="361">
        <f>-'Link In'!F77</f>
        <v>21350</v>
      </c>
      <c r="N20" s="70"/>
      <c r="O20" s="361">
        <f t="shared" si="0"/>
        <v>-21350</v>
      </c>
      <c r="P20" s="70"/>
      <c r="Q20" s="361">
        <f>-'Link In'!I77</f>
        <v>0</v>
      </c>
      <c r="R20" s="364"/>
      <c r="S20" s="92"/>
      <c r="T20" s="155"/>
    </row>
    <row r="21" spans="1:20" ht="14.45" x14ac:dyDescent="0.3">
      <c r="A21" s="229">
        <v>9</v>
      </c>
      <c r="B21" s="229"/>
      <c r="C21" s="258"/>
      <c r="E21" s="358"/>
      <c r="G21" s="357">
        <f>'Link In'!C78</f>
        <v>40141000</v>
      </c>
      <c r="H21" s="137"/>
      <c r="I21" s="227" t="str">
        <f>'Link In'!D78</f>
        <v>Publ Fire Billed</v>
      </c>
      <c r="J21" s="137"/>
      <c r="K21" s="229" t="str">
        <f>'Link In'!E78</f>
        <v>462.1</v>
      </c>
      <c r="L21" s="229"/>
      <c r="M21" s="361">
        <f>-'Link In'!F78</f>
        <v>3764401</v>
      </c>
      <c r="N21" s="70"/>
      <c r="O21" s="361">
        <f t="shared" si="0"/>
        <v>-23895</v>
      </c>
      <c r="P21" s="70"/>
      <c r="Q21" s="361">
        <f>-'Link In'!I78</f>
        <v>3740506</v>
      </c>
      <c r="R21" s="363"/>
      <c r="S21" s="92"/>
      <c r="T21" s="155"/>
    </row>
    <row r="22" spans="1:20" ht="14.45" x14ac:dyDescent="0.3">
      <c r="A22" s="229">
        <v>10</v>
      </c>
      <c r="B22" s="229"/>
      <c r="C22" s="258"/>
      <c r="E22" s="365"/>
      <c r="G22" s="357">
        <f>'Link In'!C79</f>
        <v>40145000</v>
      </c>
      <c r="H22" s="137"/>
      <c r="I22" s="227" t="str">
        <f>'Link In'!D79</f>
        <v>Priv Fire Billed</v>
      </c>
      <c r="J22" s="137"/>
      <c r="K22" s="229" t="str">
        <f>'Link In'!E79</f>
        <v>462.2</v>
      </c>
      <c r="L22" s="229"/>
      <c r="M22" s="361">
        <f>-'Link In'!F79</f>
        <v>2716050</v>
      </c>
      <c r="N22" s="200"/>
      <c r="O22" s="361">
        <f t="shared" si="0"/>
        <v>-16203</v>
      </c>
      <c r="P22" s="200"/>
      <c r="Q22" s="361">
        <f>-'Link In'!I79</f>
        <v>2699847</v>
      </c>
    </row>
    <row r="23" spans="1:20" ht="14.45" x14ac:dyDescent="0.3">
      <c r="A23" s="229">
        <v>11</v>
      </c>
      <c r="B23" s="229"/>
      <c r="C23" s="475"/>
      <c r="E23" s="365"/>
      <c r="G23" s="357">
        <f>'Link In'!C80</f>
        <v>40146000</v>
      </c>
      <c r="H23" s="137"/>
      <c r="I23" s="227" t="str">
        <f>'Link In'!D80</f>
        <v>Priv Fire Unbilled</v>
      </c>
      <c r="J23" s="137"/>
      <c r="K23" s="229" t="str">
        <f>'Link In'!E80</f>
        <v>462.2</v>
      </c>
      <c r="L23" s="229"/>
      <c r="M23" s="361">
        <f>-'Link In'!F80</f>
        <v>0</v>
      </c>
      <c r="N23" s="200"/>
      <c r="O23" s="361">
        <f t="shared" ref="O23" si="1">Q23-M23</f>
        <v>0</v>
      </c>
      <c r="P23" s="200"/>
      <c r="Q23" s="361">
        <f>-'Link In'!I80</f>
        <v>0</v>
      </c>
    </row>
    <row r="24" spans="1:20" ht="14.45" x14ac:dyDescent="0.3">
      <c r="A24" s="229">
        <v>12</v>
      </c>
      <c r="B24" s="229"/>
      <c r="C24" s="258"/>
      <c r="E24" s="366"/>
      <c r="G24" s="357">
        <f>'Link In'!C81</f>
        <v>40151000</v>
      </c>
      <c r="H24" s="137"/>
      <c r="I24" s="227" t="str">
        <f>'Link In'!D81</f>
        <v>Publ Auth Billed</v>
      </c>
      <c r="J24" s="137"/>
      <c r="K24" s="229" t="str">
        <f>'Link In'!E80</f>
        <v>462.2</v>
      </c>
      <c r="L24" s="229"/>
      <c r="M24" s="361">
        <f>-'Link In'!F81</f>
        <v>6169507</v>
      </c>
      <c r="N24" s="367"/>
      <c r="O24" s="361">
        <f t="shared" si="0"/>
        <v>-264741</v>
      </c>
      <c r="P24" s="367"/>
      <c r="Q24" s="361">
        <f>-'Link In'!I81</f>
        <v>5904766</v>
      </c>
      <c r="R24" s="229"/>
      <c r="S24" s="92"/>
    </row>
    <row r="25" spans="1:20" ht="14.45" x14ac:dyDescent="0.3">
      <c r="A25" s="229">
        <v>13</v>
      </c>
      <c r="B25" s="229"/>
      <c r="C25" s="258"/>
      <c r="E25" s="358"/>
      <c r="G25" s="357">
        <f>'Link In'!C82</f>
        <v>40152000</v>
      </c>
      <c r="H25" s="137"/>
      <c r="I25" s="227" t="str">
        <f>'Link In'!D82</f>
        <v>Publ Auth Unbilled</v>
      </c>
      <c r="J25" s="137"/>
      <c r="K25" s="229" t="str">
        <f>'Link In'!E81</f>
        <v>461.4</v>
      </c>
      <c r="L25" s="229"/>
      <c r="M25" s="361">
        <f>-'Link In'!F82</f>
        <v>109419</v>
      </c>
      <c r="N25" s="367"/>
      <c r="O25" s="361">
        <f t="shared" si="0"/>
        <v>-109419</v>
      </c>
      <c r="P25" s="367"/>
      <c r="Q25" s="361">
        <f>-'Link In'!I82</f>
        <v>0</v>
      </c>
      <c r="R25" s="229"/>
      <c r="S25" s="92"/>
    </row>
    <row r="26" spans="1:20" ht="14.45" x14ac:dyDescent="0.3">
      <c r="A26" s="229">
        <v>14</v>
      </c>
      <c r="B26" s="229"/>
      <c r="C26" s="258"/>
      <c r="E26" s="362"/>
      <c r="G26" s="357">
        <f>'Link In'!C83</f>
        <v>40161000</v>
      </c>
      <c r="H26" s="137"/>
      <c r="I26" s="227" t="str">
        <f>'Link In'!D83</f>
        <v>Sls/Rsle Billed</v>
      </c>
      <c r="J26" s="137"/>
      <c r="K26" s="229" t="str">
        <f>'Link In'!E82</f>
        <v>461.4</v>
      </c>
      <c r="L26" s="229"/>
      <c r="M26" s="361">
        <f>-'Link In'!F83</f>
        <v>1872719</v>
      </c>
      <c r="N26" s="368"/>
      <c r="O26" s="361">
        <f t="shared" si="0"/>
        <v>-111442</v>
      </c>
      <c r="P26" s="368"/>
      <c r="Q26" s="361">
        <f>-'Link In'!I83</f>
        <v>1761277</v>
      </c>
      <c r="R26" s="369"/>
    </row>
    <row r="27" spans="1:20" ht="14.45" x14ac:dyDescent="0.3">
      <c r="A27" s="229">
        <v>15</v>
      </c>
      <c r="B27" s="229"/>
      <c r="C27" s="258"/>
      <c r="E27" s="362"/>
      <c r="G27" s="357">
        <f>'Link In'!C84</f>
        <v>40161050</v>
      </c>
      <c r="H27" s="137"/>
      <c r="I27" s="227" t="str">
        <f>'Link In'!D84</f>
        <v>Sls/Rsle Billed I/C</v>
      </c>
      <c r="J27" s="137"/>
      <c r="K27" s="229" t="str">
        <f>'Link In'!E83</f>
        <v>466.</v>
      </c>
      <c r="L27" s="229"/>
      <c r="M27" s="361">
        <f>-'Link In'!F84</f>
        <v>13465</v>
      </c>
      <c r="N27" s="368"/>
      <c r="O27" s="361">
        <f t="shared" si="0"/>
        <v>0</v>
      </c>
      <c r="P27" s="368"/>
      <c r="Q27" s="361">
        <f>-'Link In'!I84</f>
        <v>13465</v>
      </c>
      <c r="R27" s="370"/>
    </row>
    <row r="28" spans="1:20" ht="14.45" x14ac:dyDescent="0.3">
      <c r="A28" s="229">
        <v>16</v>
      </c>
      <c r="B28" s="229"/>
      <c r="C28" s="258"/>
      <c r="E28" s="362"/>
      <c r="G28" s="357">
        <f>'Link In'!C85</f>
        <v>40162000</v>
      </c>
      <c r="H28" s="137"/>
      <c r="I28" s="227" t="str">
        <f>'Link In'!D85</f>
        <v>SalesforRsle Unbilld</v>
      </c>
      <c r="J28" s="137"/>
      <c r="K28" s="229" t="str">
        <f>'Link In'!E84</f>
        <v>467.</v>
      </c>
      <c r="L28" s="229"/>
      <c r="M28" s="361">
        <f>-'Link In'!F85</f>
        <v>42842</v>
      </c>
      <c r="N28" s="70"/>
      <c r="O28" s="361">
        <f t="shared" si="0"/>
        <v>-42842</v>
      </c>
      <c r="P28" s="70"/>
      <c r="Q28" s="361">
        <f>-'Link In'!I85</f>
        <v>0</v>
      </c>
      <c r="R28" s="364"/>
    </row>
    <row r="29" spans="1:20" ht="14.45" x14ac:dyDescent="0.3">
      <c r="A29" s="229">
        <v>17</v>
      </c>
      <c r="B29" s="229"/>
      <c r="C29" s="258"/>
      <c r="E29" s="362"/>
      <c r="G29" s="357">
        <f>'Link In'!C86</f>
        <v>40171000</v>
      </c>
      <c r="H29" s="137"/>
      <c r="I29" s="227" t="str">
        <f>'Link In'!D86</f>
        <v>Misc Sales Billed</v>
      </c>
      <c r="J29" s="137"/>
      <c r="K29" s="229" t="str">
        <f>'Link In'!E85</f>
        <v>466.</v>
      </c>
      <c r="L29" s="229"/>
      <c r="M29" s="361">
        <f>-'Link In'!F86</f>
        <v>122299</v>
      </c>
      <c r="N29" s="70"/>
      <c r="O29" s="361">
        <f t="shared" si="0"/>
        <v>-37755</v>
      </c>
      <c r="P29" s="70"/>
      <c r="Q29" s="361">
        <f>-'Link In'!I86</f>
        <v>84544</v>
      </c>
      <c r="R29" s="364"/>
    </row>
    <row r="30" spans="1:20" ht="14.45" x14ac:dyDescent="0.3">
      <c r="A30" s="229">
        <v>18</v>
      </c>
      <c r="B30" s="229"/>
      <c r="C30" s="475"/>
      <c r="E30" s="362"/>
      <c r="G30" s="357">
        <f>'Link In'!C87</f>
        <v>40172000</v>
      </c>
      <c r="H30" s="137"/>
      <c r="I30" s="227" t="str">
        <f>'Link In'!D87</f>
        <v>Misc Sales Unbilled</v>
      </c>
      <c r="J30" s="137"/>
      <c r="K30" s="229" t="str">
        <f>'Link In'!E86</f>
        <v>474.</v>
      </c>
      <c r="L30" s="229"/>
      <c r="M30" s="361">
        <f>-'Link In'!F87</f>
        <v>3078</v>
      </c>
      <c r="N30" s="70"/>
      <c r="O30" s="361">
        <f t="shared" ref="O30" si="2">Q30-M30</f>
        <v>-3078</v>
      </c>
      <c r="P30" s="70"/>
      <c r="Q30" s="361">
        <f>-'Link In'!I87</f>
        <v>0</v>
      </c>
      <c r="R30" s="364"/>
    </row>
    <row r="31" spans="1:20" ht="14.45" x14ac:dyDescent="0.3">
      <c r="A31" s="229">
        <v>19</v>
      </c>
      <c r="B31" s="229"/>
      <c r="C31" s="258"/>
      <c r="E31" s="371"/>
      <c r="F31" s="372"/>
      <c r="G31" s="373">
        <f>'Link In'!C88</f>
        <v>40189900</v>
      </c>
      <c r="H31" s="374"/>
      <c r="I31" s="375" t="str">
        <f>'Link In'!D88</f>
        <v>Other Water Revenue</v>
      </c>
      <c r="J31" s="374"/>
      <c r="K31" s="376" t="str">
        <f>'Link In'!E86</f>
        <v>474.</v>
      </c>
      <c r="L31" s="376"/>
      <c r="M31" s="377">
        <f>-'Link In'!F88</f>
        <v>100</v>
      </c>
      <c r="N31" s="70"/>
      <c r="O31" s="377">
        <f t="shared" si="0"/>
        <v>0</v>
      </c>
      <c r="P31" s="70"/>
      <c r="Q31" s="377">
        <f>-'Link In'!I88</f>
        <v>100</v>
      </c>
      <c r="R31" s="364"/>
    </row>
    <row r="32" spans="1:20" ht="14.45" x14ac:dyDescent="0.3">
      <c r="A32" s="229">
        <v>20</v>
      </c>
      <c r="B32" s="229"/>
      <c r="C32" s="258"/>
      <c r="E32" s="362"/>
      <c r="G32" s="357"/>
      <c r="H32" s="229"/>
      <c r="I32" s="227"/>
      <c r="J32" s="229"/>
      <c r="K32" s="258" t="s">
        <v>82</v>
      </c>
      <c r="M32" s="71">
        <f>('Link In'!F89)*-1</f>
        <v>88223531</v>
      </c>
      <c r="N32" s="70"/>
      <c r="O32" s="71">
        <f>SUM(O14:O31)</f>
        <v>-2712210</v>
      </c>
      <c r="P32" s="70"/>
      <c r="Q32" s="71">
        <f>SUM(Q14:Q31)</f>
        <v>85511321</v>
      </c>
      <c r="R32" s="364"/>
      <c r="S32" s="92"/>
      <c r="T32" s="378"/>
    </row>
    <row r="33" spans="1:20" ht="14.45" x14ac:dyDescent="0.3">
      <c r="A33" s="229">
        <v>21</v>
      </c>
      <c r="B33" s="229"/>
      <c r="C33" s="258"/>
      <c r="E33" s="362"/>
      <c r="G33" s="357"/>
      <c r="H33" s="229"/>
      <c r="I33" s="227"/>
      <c r="J33" s="229"/>
      <c r="K33" s="258"/>
      <c r="M33" s="71"/>
      <c r="N33" s="70"/>
      <c r="O33" s="71"/>
      <c r="P33" s="70"/>
      <c r="Q33" s="71"/>
      <c r="R33" s="364"/>
      <c r="S33" s="92"/>
      <c r="T33" s="378"/>
    </row>
    <row r="34" spans="1:20" ht="14.45" x14ac:dyDescent="0.3">
      <c r="A34" s="229">
        <v>22</v>
      </c>
      <c r="B34" s="229"/>
      <c r="C34" s="258">
        <v>420</v>
      </c>
      <c r="E34" s="379" t="s">
        <v>69</v>
      </c>
      <c r="F34" s="372"/>
      <c r="G34" s="373"/>
      <c r="H34" s="376"/>
      <c r="I34" s="375"/>
      <c r="J34" s="376"/>
      <c r="K34" s="376">
        <v>420</v>
      </c>
      <c r="M34" s="95">
        <v>0</v>
      </c>
      <c r="N34" s="70"/>
      <c r="O34" s="74">
        <f>'Inc Statment - SCH C.1'!K19</f>
        <v>669301</v>
      </c>
      <c r="P34" s="70"/>
      <c r="Q34" s="74">
        <f>'Link In'!I19</f>
        <v>669301</v>
      </c>
      <c r="R34" s="364"/>
      <c r="S34" s="92"/>
      <c r="T34" s="378"/>
    </row>
    <row r="35" spans="1:20" ht="14.45" x14ac:dyDescent="0.3">
      <c r="A35" s="229">
        <v>23</v>
      </c>
      <c r="B35" s="229"/>
      <c r="C35" s="258"/>
      <c r="E35" s="362"/>
      <c r="G35" s="357"/>
      <c r="H35" s="229"/>
      <c r="I35" s="227"/>
      <c r="J35" s="229"/>
      <c r="K35" s="258" t="s">
        <v>82</v>
      </c>
      <c r="M35" s="71">
        <f>M34</f>
        <v>0</v>
      </c>
      <c r="N35" s="380"/>
      <c r="O35" s="71">
        <f>O34</f>
        <v>669301</v>
      </c>
      <c r="P35" s="380"/>
      <c r="Q35" s="71">
        <f>Q34</f>
        <v>669301</v>
      </c>
      <c r="R35" s="364"/>
      <c r="S35" s="92"/>
      <c r="T35" s="378"/>
    </row>
    <row r="36" spans="1:20" ht="14.45" x14ac:dyDescent="0.3">
      <c r="A36" s="229">
        <v>24</v>
      </c>
      <c r="B36" s="229"/>
      <c r="C36" s="258"/>
      <c r="E36" s="362"/>
      <c r="G36" s="357"/>
      <c r="H36" s="229"/>
      <c r="I36" s="227"/>
      <c r="J36" s="229"/>
      <c r="K36" s="229"/>
      <c r="M36" s="69"/>
      <c r="N36" s="70"/>
      <c r="O36" s="69"/>
      <c r="P36" s="70"/>
      <c r="Q36" s="71"/>
      <c r="R36" s="364"/>
      <c r="S36" s="381"/>
    </row>
    <row r="37" spans="1:20" ht="14.45" x14ac:dyDescent="0.3">
      <c r="A37" s="229">
        <v>25</v>
      </c>
      <c r="B37" s="229"/>
      <c r="C37" s="258">
        <v>400</v>
      </c>
      <c r="E37" s="358" t="str">
        <f>'Link In'!B99</f>
        <v>Other revenues</v>
      </c>
      <c r="G37" s="357">
        <f>'Link In'!C99</f>
        <v>40310100</v>
      </c>
      <c r="H37" s="229"/>
      <c r="I37" s="227" t="str">
        <f>'Link In'!D99</f>
        <v>OthRev-Late Pymt Fee</v>
      </c>
      <c r="J37" s="229"/>
      <c r="K37" s="229" t="str">
        <f>'Link In'!E99</f>
        <v>470.</v>
      </c>
      <c r="M37" s="69">
        <f>('Link In'!F99)*-1</f>
        <v>952621</v>
      </c>
      <c r="N37" s="70"/>
      <c r="O37" s="69">
        <f>Q37-M37</f>
        <v>-99981</v>
      </c>
      <c r="P37" s="70"/>
      <c r="Q37" s="69">
        <f>-'Link In'!I99</f>
        <v>852640</v>
      </c>
      <c r="R37" s="364"/>
    </row>
    <row r="38" spans="1:20" ht="14.45" x14ac:dyDescent="0.3">
      <c r="A38" s="229">
        <v>26</v>
      </c>
      <c r="B38" s="229"/>
      <c r="C38" s="258"/>
      <c r="E38" s="362"/>
      <c r="G38" s="357">
        <f>'Link In'!C100</f>
        <v>40310200</v>
      </c>
      <c r="H38" s="229"/>
      <c r="I38" s="227" t="str">
        <f>'Link In'!D100</f>
        <v>OthRev-Rent</v>
      </c>
      <c r="J38" s="229"/>
      <c r="K38" s="229" t="str">
        <f>'Link In'!E100</f>
        <v>472.</v>
      </c>
      <c r="M38" s="69">
        <f>('Link In'!F100)*-1</f>
        <v>75358</v>
      </c>
      <c r="N38" s="70"/>
      <c r="O38" s="69">
        <f t="shared" ref="O38:O51" si="3">Q38-M38</f>
        <v>-5674</v>
      </c>
      <c r="P38" s="70"/>
      <c r="Q38" s="69">
        <f>-'Link In'!I100</f>
        <v>69684</v>
      </c>
      <c r="R38" s="364"/>
    </row>
    <row r="39" spans="1:20" ht="14.45" x14ac:dyDescent="0.3">
      <c r="A39" s="229">
        <v>27</v>
      </c>
      <c r="B39" s="229"/>
      <c r="C39" s="258"/>
      <c r="E39" s="362"/>
      <c r="G39" s="357">
        <f>'Link In'!C101</f>
        <v>40310250</v>
      </c>
      <c r="H39" s="229"/>
      <c r="I39" s="227" t="str">
        <f>'Link In'!D101</f>
        <v>OthRev-Rent I/C</v>
      </c>
      <c r="J39" s="229"/>
      <c r="K39" s="229" t="str">
        <f>'Link In'!E101</f>
        <v>473.</v>
      </c>
      <c r="M39" s="69">
        <f>('Link In'!F101)*-1</f>
        <v>50904</v>
      </c>
      <c r="N39" s="70"/>
      <c r="O39" s="69">
        <f t="shared" si="3"/>
        <v>14496</v>
      </c>
      <c r="P39" s="70"/>
      <c r="Q39" s="69">
        <f>-'Link In'!I101</f>
        <v>65400</v>
      </c>
      <c r="R39" s="364"/>
    </row>
    <row r="40" spans="1:20" ht="14.45" x14ac:dyDescent="0.3">
      <c r="A40" s="229">
        <v>28</v>
      </c>
      <c r="B40" s="229"/>
      <c r="C40" s="258"/>
      <c r="E40" s="362"/>
      <c r="G40" s="357">
        <f>'Link In'!C102</f>
        <v>40310300</v>
      </c>
      <c r="H40" s="229"/>
      <c r="I40" s="227" t="str">
        <f>'Link In'!D102</f>
        <v>OthRev-CFO</v>
      </c>
      <c r="J40" s="229"/>
      <c r="K40" s="229" t="str">
        <f>'Link In'!E102</f>
        <v>471.</v>
      </c>
      <c r="M40" s="69">
        <f>('Link In'!F102)*-1</f>
        <v>0</v>
      </c>
      <c r="N40" s="70"/>
      <c r="O40" s="69">
        <f t="shared" si="3"/>
        <v>0</v>
      </c>
      <c r="P40" s="70"/>
      <c r="Q40" s="69">
        <f>-'Link In'!I102</f>
        <v>0</v>
      </c>
      <c r="R40" s="364"/>
    </row>
    <row r="41" spans="1:20" ht="14.45" x14ac:dyDescent="0.3">
      <c r="A41" s="229">
        <v>29</v>
      </c>
      <c r="B41" s="229"/>
      <c r="C41" s="258"/>
      <c r="E41" s="362"/>
      <c r="G41" s="357">
        <f>'Link In'!C103</f>
        <v>40310400</v>
      </c>
      <c r="H41" s="229"/>
      <c r="I41" s="227" t="str">
        <f>'Link In'!D103</f>
        <v>OthRev-NSF Ck Chrg</v>
      </c>
      <c r="J41" s="229"/>
      <c r="K41" s="229" t="str">
        <f>'Link In'!E103</f>
        <v>471.</v>
      </c>
      <c r="M41" s="69">
        <f>('Link In'!F103)*-1</f>
        <v>30740</v>
      </c>
      <c r="N41" s="70"/>
      <c r="O41" s="69">
        <f t="shared" si="3"/>
        <v>1402</v>
      </c>
      <c r="P41" s="70"/>
      <c r="Q41" s="69">
        <f>-'Link In'!I103</f>
        <v>32142</v>
      </c>
      <c r="R41" s="364"/>
    </row>
    <row r="42" spans="1:20" ht="14.45" x14ac:dyDescent="0.3">
      <c r="A42" s="229">
        <v>30</v>
      </c>
      <c r="B42" s="229"/>
      <c r="C42" s="258"/>
      <c r="E42" s="362"/>
      <c r="G42" s="357">
        <f>'Link In'!C104</f>
        <v>40310500</v>
      </c>
      <c r="H42" s="229"/>
      <c r="I42" s="227" t="str">
        <f>'Link In'!D104</f>
        <v>OthRev-Appl/InitFee</v>
      </c>
      <c r="J42" s="229"/>
      <c r="K42" s="229" t="str">
        <f>'Link In'!E104</f>
        <v>471.</v>
      </c>
      <c r="M42" s="69">
        <f>('Link In'!F104)*-1</f>
        <v>754380</v>
      </c>
      <c r="N42" s="70"/>
      <c r="O42" s="69">
        <f t="shared" si="3"/>
        <v>-10837</v>
      </c>
      <c r="P42" s="70"/>
      <c r="Q42" s="69">
        <f>-'Link In'!I104</f>
        <v>743543</v>
      </c>
      <c r="R42" s="364"/>
    </row>
    <row r="43" spans="1:20" ht="14.45" x14ac:dyDescent="0.3">
      <c r="A43" s="229">
        <v>31</v>
      </c>
      <c r="B43" s="229"/>
      <c r="C43" s="258"/>
      <c r="E43" s="362"/>
      <c r="G43" s="357">
        <f>'Link In'!C105</f>
        <v>40310600</v>
      </c>
      <c r="H43" s="229"/>
      <c r="I43" s="227" t="str">
        <f>'Link In'!D105</f>
        <v>OthRev-Usage Data</v>
      </c>
      <c r="J43" s="229"/>
      <c r="K43" s="229" t="str">
        <f>'Link In'!E105</f>
        <v>471.</v>
      </c>
      <c r="M43" s="69">
        <f>('Link In'!F105)*-1</f>
        <v>51945</v>
      </c>
      <c r="N43" s="70"/>
      <c r="O43" s="69">
        <f t="shared" si="3"/>
        <v>689</v>
      </c>
      <c r="P43" s="70"/>
      <c r="Q43" s="69">
        <f>-'Link In'!I105</f>
        <v>52634</v>
      </c>
      <c r="R43" s="364"/>
    </row>
    <row r="44" spans="1:20" ht="14.45" x14ac:dyDescent="0.3">
      <c r="A44" s="229">
        <v>32</v>
      </c>
      <c r="B44" s="229"/>
      <c r="C44" s="258"/>
      <c r="E44" s="362"/>
      <c r="G44" s="357">
        <f>'Link In'!C106</f>
        <v>40310700</v>
      </c>
      <c r="H44" s="229"/>
      <c r="I44" s="227" t="str">
        <f>'Link In'!D106</f>
        <v>OthRev-Reconnct Fee</v>
      </c>
      <c r="J44" s="229"/>
      <c r="K44" s="229" t="str">
        <f>'Link In'!E106</f>
        <v>471.</v>
      </c>
      <c r="M44" s="69">
        <f>('Link In'!F106)*-1</f>
        <v>331964</v>
      </c>
      <c r="N44" s="70"/>
      <c r="O44" s="69">
        <f t="shared" si="3"/>
        <v>-32359</v>
      </c>
      <c r="P44" s="70"/>
      <c r="Q44" s="69">
        <f>-'Link In'!I106</f>
        <v>299605</v>
      </c>
      <c r="R44" s="364"/>
    </row>
    <row r="45" spans="1:20" ht="14.45" x14ac:dyDescent="0.3">
      <c r="A45" s="229">
        <v>33</v>
      </c>
      <c r="B45" s="229"/>
      <c r="C45" s="258"/>
      <c r="E45" s="362"/>
      <c r="G45" s="357">
        <f>'Link In'!C108</f>
        <v>40319900</v>
      </c>
      <c r="H45" s="229"/>
      <c r="I45" s="227" t="str">
        <f>'Link In'!D108</f>
        <v>OthRev-Misc Svc</v>
      </c>
      <c r="J45" s="229"/>
      <c r="K45" s="229" t="str">
        <f>'Link In'!E108</f>
        <v>471.</v>
      </c>
      <c r="M45" s="69">
        <f>('Link In'!F108)*-1</f>
        <v>37776</v>
      </c>
      <c r="N45" s="70"/>
      <c r="O45" s="69">
        <f t="shared" si="3"/>
        <v>21224</v>
      </c>
      <c r="P45" s="70"/>
      <c r="Q45" s="69">
        <f>-'Link In'!I108</f>
        <v>59000</v>
      </c>
      <c r="R45" s="364"/>
    </row>
    <row r="46" spans="1:20" ht="14.45" x14ac:dyDescent="0.3">
      <c r="A46" s="229">
        <v>34</v>
      </c>
      <c r="B46" s="229"/>
      <c r="C46" s="258"/>
      <c r="E46" s="371"/>
      <c r="F46" s="372"/>
      <c r="G46" s="373">
        <f>'Link In'!C109</f>
        <v>40359900</v>
      </c>
      <c r="H46" s="376"/>
      <c r="I46" s="375" t="str">
        <f>'Link In'!D109</f>
        <v>OthRev WW-Misc Svc</v>
      </c>
      <c r="J46" s="376"/>
      <c r="K46" s="376" t="str">
        <f>'Link In'!E109</f>
        <v>536.</v>
      </c>
      <c r="L46" s="372"/>
      <c r="M46" s="74">
        <f>('Link In'!F109)*-1</f>
        <v>0</v>
      </c>
      <c r="N46" s="70"/>
      <c r="O46" s="74">
        <f t="shared" si="3"/>
        <v>0</v>
      </c>
      <c r="P46" s="70"/>
      <c r="Q46" s="74">
        <f>-'Link In'!I109</f>
        <v>0</v>
      </c>
      <c r="R46" s="364"/>
    </row>
    <row r="47" spans="1:20" ht="14.45" x14ac:dyDescent="0.3">
      <c r="A47" s="229">
        <v>35</v>
      </c>
      <c r="B47" s="229"/>
      <c r="C47" s="258"/>
      <c r="E47" s="362"/>
      <c r="G47" s="357"/>
      <c r="H47" s="229"/>
      <c r="I47" s="227"/>
      <c r="J47" s="229"/>
      <c r="K47" s="258" t="s">
        <v>82</v>
      </c>
      <c r="M47" s="71">
        <f>('Link In'!F110)*-1</f>
        <v>2285688</v>
      </c>
      <c r="N47" s="70"/>
      <c r="O47" s="71">
        <f t="shared" si="3"/>
        <v>-111040</v>
      </c>
      <c r="P47" s="70"/>
      <c r="Q47" s="71">
        <f>SUM(Q37:Q46)</f>
        <v>2174648</v>
      </c>
      <c r="R47" s="364"/>
    </row>
    <row r="48" spans="1:20" ht="14.45" x14ac:dyDescent="0.3">
      <c r="A48" s="229">
        <v>36</v>
      </c>
      <c r="B48" s="229"/>
      <c r="C48" s="258"/>
      <c r="E48" s="362"/>
      <c r="G48" s="357"/>
      <c r="H48" s="229"/>
      <c r="I48" s="227"/>
      <c r="J48" s="229"/>
      <c r="K48" s="229"/>
      <c r="M48" s="69"/>
      <c r="N48" s="70"/>
      <c r="O48" s="69"/>
      <c r="P48" s="70"/>
      <c r="Q48" s="71"/>
      <c r="R48" s="364"/>
    </row>
    <row r="49" spans="1:18" ht="14.45" x14ac:dyDescent="0.3">
      <c r="A49" s="229">
        <v>37</v>
      </c>
      <c r="B49" s="229"/>
      <c r="C49" s="258">
        <v>401</v>
      </c>
      <c r="E49" s="358" t="str">
        <f>'Link In'!B111</f>
        <v>Purchased water</v>
      </c>
      <c r="G49" s="357">
        <f>'Link In'!C111</f>
        <v>51010000</v>
      </c>
      <c r="H49" s="229"/>
      <c r="I49" s="227" t="str">
        <f>'Link In'!D111</f>
        <v>Purchased Water</v>
      </c>
      <c r="J49" s="229"/>
      <c r="K49" s="229" t="str">
        <f>'Link In'!E111</f>
        <v>610.1</v>
      </c>
      <c r="M49" s="69">
        <f>'Link In'!F111</f>
        <v>271476</v>
      </c>
      <c r="N49" s="70"/>
      <c r="O49" s="69">
        <f t="shared" si="3"/>
        <v>-41221</v>
      </c>
      <c r="P49" s="70"/>
      <c r="Q49" s="69">
        <f>'Link In'!I111</f>
        <v>230255</v>
      </c>
      <c r="R49" s="364"/>
    </row>
    <row r="50" spans="1:18" ht="14.45" x14ac:dyDescent="0.3">
      <c r="A50" s="229">
        <v>38</v>
      </c>
      <c r="B50" s="229"/>
      <c r="C50" s="258"/>
      <c r="E50" s="371"/>
      <c r="F50" s="372"/>
      <c r="G50" s="373">
        <f>'Link In'!C112</f>
        <v>51015000</v>
      </c>
      <c r="H50" s="376"/>
      <c r="I50" s="375" t="str">
        <f>'Link In'!D112</f>
        <v>Purchased Water I/C</v>
      </c>
      <c r="J50" s="376"/>
      <c r="K50" s="376" t="str">
        <f>'Link In'!E112</f>
        <v>610.1</v>
      </c>
      <c r="M50" s="74">
        <f>'Link In'!F112</f>
        <v>0</v>
      </c>
      <c r="N50" s="70"/>
      <c r="O50" s="74">
        <f t="shared" si="3"/>
        <v>0</v>
      </c>
      <c r="P50" s="70"/>
      <c r="Q50" s="74">
        <f>'Link In'!I112</f>
        <v>0</v>
      </c>
      <c r="R50" s="364"/>
    </row>
    <row r="51" spans="1:18" ht="14.45" x14ac:dyDescent="0.3">
      <c r="A51" s="229">
        <v>39</v>
      </c>
      <c r="B51" s="229"/>
      <c r="C51" s="258"/>
      <c r="E51" s="362"/>
      <c r="G51" s="357"/>
      <c r="H51" s="229"/>
      <c r="I51" s="227"/>
      <c r="J51" s="229"/>
      <c r="K51" s="258" t="s">
        <v>82</v>
      </c>
      <c r="M51" s="71">
        <f>'Link In'!F113</f>
        <v>271476</v>
      </c>
      <c r="N51" s="70"/>
      <c r="O51" s="71">
        <f t="shared" si="3"/>
        <v>-41221</v>
      </c>
      <c r="P51" s="70"/>
      <c r="Q51" s="71">
        <f>SUM(Q49:Q50)</f>
        <v>230255</v>
      </c>
      <c r="R51" s="364"/>
    </row>
    <row r="52" spans="1:18" ht="14.45" x14ac:dyDescent="0.3">
      <c r="A52" s="229">
        <v>40</v>
      </c>
      <c r="B52" s="229"/>
      <c r="C52" s="258"/>
      <c r="E52" s="362"/>
      <c r="G52" s="357"/>
      <c r="H52" s="229"/>
      <c r="I52" s="227"/>
      <c r="J52" s="229"/>
      <c r="K52" s="229"/>
      <c r="M52" s="69"/>
      <c r="N52" s="70"/>
      <c r="O52" s="69"/>
      <c r="P52" s="70"/>
      <c r="Q52" s="71"/>
      <c r="R52" s="364"/>
    </row>
    <row r="53" spans="1:18" ht="14.45" x14ac:dyDescent="0.3">
      <c r="A53" s="229">
        <v>41</v>
      </c>
      <c r="B53" s="229"/>
      <c r="C53" s="258">
        <v>401</v>
      </c>
      <c r="E53" s="358" t="str">
        <f>'Link In'!B114</f>
        <v>Fuel and power</v>
      </c>
      <c r="G53" s="357">
        <f>'Link In'!C114</f>
        <v>51510000</v>
      </c>
      <c r="H53" s="229"/>
      <c r="I53" s="227" t="str">
        <f>'Link In'!D114</f>
        <v>Purchased Power</v>
      </c>
      <c r="J53" s="229"/>
      <c r="K53" s="229" t="str">
        <f>'Link In'!E114</f>
        <v>615.8</v>
      </c>
      <c r="M53" s="69">
        <f>'Link In'!F114</f>
        <v>1704680</v>
      </c>
      <c r="N53" s="70"/>
      <c r="O53" s="69">
        <f>Q53-M53</f>
        <v>-1704680</v>
      </c>
      <c r="P53" s="70"/>
      <c r="Q53" s="69">
        <v>0</v>
      </c>
      <c r="R53" s="364"/>
    </row>
    <row r="54" spans="1:18" ht="14.45" x14ac:dyDescent="0.3">
      <c r="A54" s="229">
        <v>42</v>
      </c>
      <c r="B54" s="229"/>
      <c r="C54" s="258"/>
      <c r="E54" s="358"/>
      <c r="G54" s="357">
        <f>'Link In'!C115</f>
        <v>51510011</v>
      </c>
      <c r="H54" s="229"/>
      <c r="I54" s="227" t="str">
        <f>'Link In'!D115</f>
        <v>Purchased Power SS</v>
      </c>
      <c r="J54" s="229"/>
      <c r="K54" s="229" t="str">
        <f>'Link In'!E115</f>
        <v>615.1</v>
      </c>
      <c r="M54" s="69">
        <f>'Link In'!F115</f>
        <v>107692</v>
      </c>
      <c r="N54" s="70"/>
      <c r="O54" s="69">
        <f t="shared" ref="O54:O58" si="4">Q54-M54</f>
        <v>90199.537058871472</v>
      </c>
      <c r="P54" s="70"/>
      <c r="Q54" s="69">
        <f>'Link In'!I115</f>
        <v>197891.53705887147</v>
      </c>
      <c r="R54" s="363"/>
    </row>
    <row r="55" spans="1:18" ht="14.45" x14ac:dyDescent="0.3">
      <c r="A55" s="229">
        <v>43</v>
      </c>
      <c r="B55" s="229"/>
      <c r="C55" s="258"/>
      <c r="E55" s="362"/>
      <c r="G55" s="357">
        <f>'Link In'!C116</f>
        <v>51510012</v>
      </c>
      <c r="H55" s="229"/>
      <c r="I55" s="227" t="str">
        <f>'Link In'!D116</f>
        <v>Purchased Power P</v>
      </c>
      <c r="J55" s="229"/>
      <c r="K55" s="229" t="str">
        <f>'Link In'!E116</f>
        <v>615.1</v>
      </c>
      <c r="M55" s="69">
        <f>'Link In'!F116</f>
        <v>342738</v>
      </c>
      <c r="N55" s="70"/>
      <c r="O55" s="69">
        <f t="shared" si="4"/>
        <v>287066.90313564136</v>
      </c>
      <c r="P55" s="70"/>
      <c r="Q55" s="69">
        <f>'Link In'!I116</f>
        <v>629804.90313564136</v>
      </c>
      <c r="R55" s="360"/>
    </row>
    <row r="56" spans="1:18" ht="14.45" x14ac:dyDescent="0.3">
      <c r="A56" s="229">
        <v>44</v>
      </c>
      <c r="B56" s="229"/>
      <c r="C56" s="258"/>
      <c r="E56" s="358"/>
      <c r="G56" s="357">
        <f>'Link In'!C117</f>
        <v>51510013</v>
      </c>
      <c r="H56" s="229"/>
      <c r="I56" s="227" t="str">
        <f>'Link In'!D117</f>
        <v>Purchased Power WT</v>
      </c>
      <c r="J56" s="229"/>
      <c r="K56" s="229" t="str">
        <f>'Link In'!E117</f>
        <v>615.3</v>
      </c>
      <c r="M56" s="69">
        <f>'Link In'!F117</f>
        <v>1793377</v>
      </c>
      <c r="N56" s="70"/>
      <c r="O56" s="69">
        <f t="shared" si="4"/>
        <v>1502077.9182485961</v>
      </c>
      <c r="P56" s="70"/>
      <c r="Q56" s="69">
        <f>'Link In'!I117</f>
        <v>3295454.9182485961</v>
      </c>
      <c r="R56" s="360"/>
    </row>
    <row r="57" spans="1:18" ht="14.45" x14ac:dyDescent="0.3">
      <c r="A57" s="229">
        <v>45</v>
      </c>
      <c r="B57" s="229"/>
      <c r="C57" s="258"/>
      <c r="E57" s="362"/>
      <c r="G57" s="357">
        <f>'Link In'!C118</f>
        <v>51510014</v>
      </c>
      <c r="H57" s="229"/>
      <c r="I57" s="227" t="str">
        <f>'Link In'!D118</f>
        <v>Purchased Power TD</v>
      </c>
      <c r="J57" s="229"/>
      <c r="K57" s="229" t="str">
        <f>'Link In'!E118</f>
        <v>615.5</v>
      </c>
      <c r="M57" s="69">
        <f>'Link In'!F118</f>
        <v>-60713</v>
      </c>
      <c r="N57" s="70"/>
      <c r="O57" s="69">
        <f t="shared" si="4"/>
        <v>-50851.358443108722</v>
      </c>
      <c r="P57" s="70"/>
      <c r="Q57" s="69">
        <f>'Link In'!I118</f>
        <v>-111564.35844310872</v>
      </c>
      <c r="R57" s="363"/>
    </row>
    <row r="58" spans="1:18" ht="14.45" x14ac:dyDescent="0.3">
      <c r="A58" s="229">
        <v>46</v>
      </c>
      <c r="B58" s="229"/>
      <c r="C58" s="258"/>
      <c r="E58" s="371"/>
      <c r="F58" s="372"/>
      <c r="G58" s="373">
        <f>'Link In'!C119</f>
        <v>51520000</v>
      </c>
      <c r="H58" s="376"/>
      <c r="I58" s="375" t="str">
        <f>'Link In'!D119</f>
        <v>Fuel for Power Prod</v>
      </c>
      <c r="J58" s="376"/>
      <c r="K58" s="376" t="str">
        <f>'Link In'!E119</f>
        <v>616.1</v>
      </c>
      <c r="L58" s="372"/>
      <c r="M58" s="74">
        <f>'Link In'!F119</f>
        <v>1350</v>
      </c>
      <c r="N58" s="70"/>
      <c r="O58" s="74">
        <f t="shared" si="4"/>
        <v>-1350</v>
      </c>
      <c r="P58" s="70"/>
      <c r="Q58" s="74">
        <f>'Link In'!I119</f>
        <v>0</v>
      </c>
      <c r="R58" s="364"/>
    </row>
    <row r="59" spans="1:18" ht="14.45" x14ac:dyDescent="0.3">
      <c r="A59" s="229">
        <v>47</v>
      </c>
      <c r="B59" s="229"/>
      <c r="C59" s="258"/>
      <c r="E59" s="362"/>
      <c r="G59" s="357"/>
      <c r="H59" s="229"/>
      <c r="I59" s="227"/>
      <c r="J59" s="229"/>
      <c r="K59" s="258" t="s">
        <v>82</v>
      </c>
      <c r="M59" s="71">
        <f>'Link In'!F120</f>
        <v>3889124</v>
      </c>
      <c r="N59" s="70"/>
      <c r="O59" s="71">
        <f>SUM(O53:O58)</f>
        <v>122463.00000000013</v>
      </c>
      <c r="P59" s="70"/>
      <c r="Q59" s="71">
        <f>SUM(Q53:Q58)</f>
        <v>4011587</v>
      </c>
      <c r="R59" s="364"/>
    </row>
    <row r="60" spans="1:18" ht="14.45" x14ac:dyDescent="0.3">
      <c r="A60" s="229">
        <v>48</v>
      </c>
      <c r="B60" s="229"/>
      <c r="C60" s="258"/>
      <c r="E60" s="362"/>
      <c r="G60" s="357"/>
      <c r="H60" s="229"/>
      <c r="I60" s="227"/>
      <c r="J60" s="229"/>
      <c r="K60" s="229"/>
      <c r="M60" s="69"/>
      <c r="N60" s="70"/>
      <c r="O60" s="69"/>
      <c r="P60" s="70"/>
      <c r="Q60" s="71"/>
      <c r="R60" s="364"/>
    </row>
    <row r="61" spans="1:18" ht="14.45" x14ac:dyDescent="0.3">
      <c r="A61" s="229">
        <v>49</v>
      </c>
      <c r="B61" s="229"/>
      <c r="C61" s="258">
        <v>401</v>
      </c>
      <c r="E61" s="379" t="str">
        <f>'Link In'!B121</f>
        <v>Chemicals</v>
      </c>
      <c r="F61" s="382"/>
      <c r="G61" s="373">
        <f>'Link In'!C121</f>
        <v>51800000</v>
      </c>
      <c r="H61" s="376"/>
      <c r="I61" s="375" t="str">
        <f>'Link In'!D121</f>
        <v>Chemicals</v>
      </c>
      <c r="J61" s="376"/>
      <c r="K61" s="376" t="str">
        <f>'Link In'!E121</f>
        <v>618.3</v>
      </c>
      <c r="L61" s="372"/>
      <c r="M61" s="74">
        <f>'Link In'!F121</f>
        <v>1619489</v>
      </c>
      <c r="N61" s="70"/>
      <c r="O61" s="74">
        <f>Q61-M61</f>
        <v>148890</v>
      </c>
      <c r="P61" s="70"/>
      <c r="Q61" s="74">
        <f>'Link In'!I121</f>
        <v>1768379</v>
      </c>
      <c r="R61" s="364"/>
    </row>
    <row r="62" spans="1:18" x14ac:dyDescent="0.25">
      <c r="A62" s="229">
        <v>50</v>
      </c>
      <c r="B62" s="229"/>
      <c r="C62" s="258"/>
      <c r="E62" s="362"/>
      <c r="G62" s="357"/>
      <c r="H62" s="229"/>
      <c r="I62" s="227"/>
      <c r="J62" s="229"/>
      <c r="K62" s="258" t="s">
        <v>82</v>
      </c>
      <c r="M62" s="71">
        <f>'Link In'!F122</f>
        <v>1619489</v>
      </c>
      <c r="N62" s="70"/>
      <c r="O62" s="71">
        <f>Q62-M62</f>
        <v>148890</v>
      </c>
      <c r="P62" s="70"/>
      <c r="Q62" s="383">
        <f>Q61</f>
        <v>1768379</v>
      </c>
      <c r="R62" s="363"/>
    </row>
    <row r="63" spans="1:18" x14ac:dyDescent="0.25">
      <c r="A63" s="229">
        <v>51</v>
      </c>
      <c r="B63" s="229"/>
      <c r="C63" s="258"/>
      <c r="E63" s="362"/>
      <c r="G63" s="357"/>
      <c r="H63" s="229"/>
      <c r="I63" s="227"/>
      <c r="J63" s="229"/>
      <c r="K63" s="229"/>
      <c r="M63" s="361"/>
      <c r="N63" s="70"/>
      <c r="O63" s="361"/>
      <c r="P63" s="70"/>
      <c r="Q63" s="383"/>
      <c r="R63" s="360"/>
    </row>
    <row r="64" spans="1:18" x14ac:dyDescent="0.25">
      <c r="A64" s="229">
        <v>52</v>
      </c>
      <c r="B64" s="229"/>
      <c r="C64" s="258">
        <v>401</v>
      </c>
      <c r="E64" s="358" t="str">
        <f>'Link In'!B123</f>
        <v>Waste disposal</v>
      </c>
      <c r="G64" s="357">
        <f>'Link In'!C123</f>
        <v>51110000</v>
      </c>
      <c r="H64" s="229"/>
      <c r="I64" s="227" t="str">
        <f>'Link In'!D123</f>
        <v>Waste Disposal</v>
      </c>
      <c r="J64" s="229"/>
      <c r="K64" s="229" t="str">
        <f>'Link In'!E123</f>
        <v>675.3</v>
      </c>
      <c r="M64" s="361">
        <f>'Link In'!F123</f>
        <v>200272</v>
      </c>
      <c r="N64" s="70"/>
      <c r="O64" s="69">
        <f t="shared" ref="O64:O65" si="5">Q64-M64</f>
        <v>74290.872535592469</v>
      </c>
      <c r="P64" s="70"/>
      <c r="Q64" s="361">
        <f>'Link In'!I123</f>
        <v>274562.87253559247</v>
      </c>
      <c r="R64" s="363"/>
    </row>
    <row r="65" spans="1:18" x14ac:dyDescent="0.25">
      <c r="A65" s="229">
        <v>53</v>
      </c>
      <c r="B65" s="229"/>
      <c r="C65" s="258"/>
      <c r="E65" s="371"/>
      <c r="F65" s="372"/>
      <c r="G65" s="373">
        <f>'Link In'!C124</f>
        <v>51120000</v>
      </c>
      <c r="H65" s="376"/>
      <c r="I65" s="375" t="str">
        <f>'Link In'!D124</f>
        <v>Amort Waste Disposal</v>
      </c>
      <c r="J65" s="376"/>
      <c r="K65" s="376" t="str">
        <f>'Link In'!E124</f>
        <v>675.3</v>
      </c>
      <c r="L65" s="372"/>
      <c r="M65" s="377">
        <f>'Link In'!F124</f>
        <v>74997</v>
      </c>
      <c r="N65" s="70"/>
      <c r="O65" s="74">
        <f t="shared" si="5"/>
        <v>27820.127464407546</v>
      </c>
      <c r="P65" s="70"/>
      <c r="Q65" s="377">
        <f>'Link In'!I124</f>
        <v>102817.12746440755</v>
      </c>
      <c r="R65" s="360"/>
    </row>
    <row r="66" spans="1:18" x14ac:dyDescent="0.25">
      <c r="A66" s="229">
        <v>54</v>
      </c>
      <c r="B66" s="229"/>
      <c r="C66" s="258"/>
      <c r="E66" s="358"/>
      <c r="G66" s="357"/>
      <c r="H66" s="229"/>
      <c r="I66" s="227"/>
      <c r="J66" s="229"/>
      <c r="K66" s="258" t="s">
        <v>82</v>
      </c>
      <c r="L66" s="233"/>
      <c r="M66" s="383">
        <f>'Link In'!F125</f>
        <v>275269</v>
      </c>
      <c r="N66" s="70"/>
      <c r="O66" s="71">
        <f>SUM(O64:O65)</f>
        <v>102111.00000000001</v>
      </c>
      <c r="P66" s="70"/>
      <c r="Q66" s="383">
        <f>SUM(Q64:Q65)</f>
        <v>377380</v>
      </c>
      <c r="R66" s="363"/>
    </row>
    <row r="67" spans="1:18" x14ac:dyDescent="0.25">
      <c r="A67" s="229">
        <v>55</v>
      </c>
      <c r="B67" s="229"/>
      <c r="C67" s="258"/>
      <c r="E67" s="362"/>
      <c r="G67" s="357"/>
      <c r="H67" s="229"/>
      <c r="I67" s="227"/>
      <c r="J67" s="229"/>
      <c r="K67" s="258"/>
      <c r="L67" s="233"/>
      <c r="M67" s="384"/>
      <c r="N67" s="200"/>
      <c r="O67" s="69"/>
      <c r="P67" s="200"/>
      <c r="Q67" s="384"/>
    </row>
    <row r="68" spans="1:18" x14ac:dyDescent="0.25">
      <c r="A68" s="229">
        <v>56</v>
      </c>
      <c r="B68" s="229"/>
      <c r="C68" s="258">
        <v>401</v>
      </c>
      <c r="E68" s="385" t="str">
        <f>'Link In'!B126</f>
        <v>Salaries and wages</v>
      </c>
      <c r="G68" s="357">
        <f>'Link In'!C126</f>
        <v>50100000</v>
      </c>
      <c r="H68" s="229"/>
      <c r="I68" s="227" t="str">
        <f>'Link In'!D126</f>
        <v>Labor Expense</v>
      </c>
      <c r="J68" s="229"/>
      <c r="K68" s="229" t="str">
        <f>'Link In'!E126</f>
        <v>601.8</v>
      </c>
      <c r="M68" s="84">
        <f>'Link In'!F126</f>
        <v>4892109</v>
      </c>
      <c r="N68" s="200"/>
      <c r="O68" s="69">
        <f>Q68-M68</f>
        <v>-4892109</v>
      </c>
      <c r="P68" s="200"/>
      <c r="Q68" s="69">
        <v>0</v>
      </c>
    </row>
    <row r="69" spans="1:18" x14ac:dyDescent="0.25">
      <c r="A69" s="229">
        <v>57</v>
      </c>
      <c r="B69" s="229"/>
      <c r="C69" s="258"/>
      <c r="E69" s="362"/>
      <c r="G69" s="357">
        <f>'Link In'!C127</f>
        <v>50100001</v>
      </c>
      <c r="H69" s="229"/>
      <c r="I69" s="227" t="str">
        <f>'Link In'!D127</f>
        <v>Labor ExpenseAccrual</v>
      </c>
      <c r="J69" s="229"/>
      <c r="K69" s="229" t="str">
        <f>'Link In'!E127</f>
        <v>601.8</v>
      </c>
      <c r="M69" s="84">
        <f>'Link In'!F127</f>
        <v>-96797</v>
      </c>
      <c r="N69" s="200"/>
      <c r="O69" s="69">
        <f t="shared" ref="O69:O124" si="6">Q69-M69</f>
        <v>96797</v>
      </c>
      <c r="P69" s="200"/>
      <c r="Q69" s="69">
        <v>0</v>
      </c>
    </row>
    <row r="70" spans="1:18" x14ac:dyDescent="0.25">
      <c r="A70" s="229">
        <v>58</v>
      </c>
      <c r="B70" s="229"/>
      <c r="C70" s="258"/>
      <c r="E70" s="362"/>
      <c r="G70" s="357">
        <f>'Link In'!C128</f>
        <v>50101210</v>
      </c>
      <c r="H70" s="229"/>
      <c r="I70" s="227" t="str">
        <f>'Link In'!D128</f>
        <v>Labor Oper P PwrProd</v>
      </c>
      <c r="J70" s="229"/>
      <c r="K70" s="229" t="str">
        <f>'Link In'!E128</f>
        <v>601.1</v>
      </c>
      <c r="M70" s="84">
        <f>'Link In'!F128</f>
        <v>0</v>
      </c>
      <c r="N70" s="200"/>
      <c r="O70" s="69">
        <f t="shared" si="6"/>
        <v>0</v>
      </c>
      <c r="P70" s="200"/>
      <c r="Q70" s="84">
        <f>'Link In'!I128</f>
        <v>0</v>
      </c>
    </row>
    <row r="71" spans="1:18" x14ac:dyDescent="0.25">
      <c r="A71" s="229">
        <v>59</v>
      </c>
      <c r="B71" s="229"/>
      <c r="C71" s="258"/>
      <c r="E71" s="362"/>
      <c r="G71" s="357">
        <f>'Link In'!C129</f>
        <v>50101300</v>
      </c>
      <c r="H71" s="229"/>
      <c r="I71" s="227" t="str">
        <f>'Link In'!D129</f>
        <v>Labor Oper WT</v>
      </c>
      <c r="J71" s="229"/>
      <c r="K71" s="229" t="str">
        <f>'Link In'!E129</f>
        <v>601.3</v>
      </c>
      <c r="M71" s="84">
        <f>'Link In'!F129</f>
        <v>838475</v>
      </c>
      <c r="N71" s="200"/>
      <c r="O71" s="69">
        <f t="shared" si="6"/>
        <v>1823350.6021733289</v>
      </c>
      <c r="P71" s="200"/>
      <c r="Q71" s="84">
        <f>'Link In'!I129</f>
        <v>2661825.6021733289</v>
      </c>
    </row>
    <row r="72" spans="1:18" x14ac:dyDescent="0.25">
      <c r="A72" s="229">
        <v>60</v>
      </c>
      <c r="B72" s="229"/>
      <c r="C72" s="258"/>
      <c r="E72" s="362"/>
      <c r="G72" s="357">
        <f>'Link In'!C130</f>
        <v>50101305</v>
      </c>
      <c r="H72" s="229"/>
      <c r="I72" s="227" t="str">
        <f>'Link In'!D130</f>
        <v>Labor Oper WT SupEng</v>
      </c>
      <c r="J72" s="229"/>
      <c r="K72" s="229" t="str">
        <f>'Link In'!E130</f>
        <v>601.3</v>
      </c>
      <c r="M72" s="84">
        <f>'Link In'!F130</f>
        <v>67853</v>
      </c>
      <c r="N72" s="200"/>
      <c r="O72" s="69">
        <f t="shared" si="6"/>
        <v>147553.36582398627</v>
      </c>
      <c r="P72" s="200"/>
      <c r="Q72" s="84">
        <f>'Link In'!I130</f>
        <v>215406.36582398627</v>
      </c>
    </row>
    <row r="73" spans="1:18" x14ac:dyDescent="0.25">
      <c r="A73" s="229">
        <v>61</v>
      </c>
      <c r="B73" s="229"/>
      <c r="C73" s="258"/>
      <c r="E73" s="362"/>
      <c r="G73" s="357">
        <f>'Link In'!C131</f>
        <v>50101400</v>
      </c>
      <c r="H73" s="229"/>
      <c r="I73" s="227" t="str">
        <f>'Link In'!D131</f>
        <v>Labor Oper TD</v>
      </c>
      <c r="J73" s="229"/>
      <c r="K73" s="229" t="str">
        <f>'Link In'!E131</f>
        <v>601.5</v>
      </c>
      <c r="M73" s="84">
        <f>'Link In'!F131</f>
        <v>166401</v>
      </c>
      <c r="N73" s="200"/>
      <c r="O73" s="69">
        <f t="shared" si="6"/>
        <v>361856.18360982032</v>
      </c>
      <c r="P73" s="200"/>
      <c r="Q73" s="84">
        <f>'Link In'!I131</f>
        <v>528257.18360982032</v>
      </c>
    </row>
    <row r="74" spans="1:18" x14ac:dyDescent="0.25">
      <c r="A74" s="229">
        <v>62</v>
      </c>
      <c r="B74" s="229"/>
      <c r="C74" s="258"/>
      <c r="E74" s="362"/>
      <c r="G74" s="357">
        <f>'Link In'!C132</f>
        <v>50101405</v>
      </c>
      <c r="H74" s="229"/>
      <c r="I74" s="227" t="str">
        <f>'Link In'!D132</f>
        <v>Labor Oper TD SupEng</v>
      </c>
      <c r="J74" s="229"/>
      <c r="K74" s="229" t="str">
        <f>'Link In'!E132</f>
        <v>601.5</v>
      </c>
      <c r="M74" s="84">
        <f>'Link In'!F132</f>
        <v>27353</v>
      </c>
      <c r="N74" s="200"/>
      <c r="O74" s="69">
        <f t="shared" si="6"/>
        <v>59481.927333846645</v>
      </c>
      <c r="P74" s="200"/>
      <c r="Q74" s="84">
        <f>'Link In'!I132</f>
        <v>86834.927333846645</v>
      </c>
    </row>
    <row r="75" spans="1:18" x14ac:dyDescent="0.25">
      <c r="A75" s="229">
        <v>63</v>
      </c>
      <c r="B75" s="229"/>
      <c r="C75" s="258"/>
      <c r="E75" s="362"/>
      <c r="G75" s="357">
        <f>'Link In'!C133</f>
        <v>50101415</v>
      </c>
      <c r="H75" s="229"/>
      <c r="I75" s="227" t="str">
        <f>'Link In'!D133</f>
        <v>Labor Oper TD Lines</v>
      </c>
      <c r="J75" s="229"/>
      <c r="K75" s="229" t="str">
        <f>'Link In'!E133</f>
        <v>601.5</v>
      </c>
      <c r="M75" s="84">
        <f>'Link In'!F133</f>
        <v>29732</v>
      </c>
      <c r="N75" s="200"/>
      <c r="O75" s="69">
        <f t="shared" si="6"/>
        <v>64655.308868860026</v>
      </c>
      <c r="P75" s="200"/>
      <c r="Q75" s="84">
        <f>'Link In'!I133</f>
        <v>94387.308868860026</v>
      </c>
    </row>
    <row r="76" spans="1:18" x14ac:dyDescent="0.25">
      <c r="A76" s="229">
        <v>64</v>
      </c>
      <c r="B76" s="229"/>
      <c r="C76" s="258"/>
      <c r="E76" s="362"/>
      <c r="G76" s="357">
        <f>'Link In'!C134</f>
        <v>50101420</v>
      </c>
      <c r="H76" s="229"/>
      <c r="I76" s="227" t="str">
        <f>'Link In'!D134</f>
        <v>Labor Oper TD Meter</v>
      </c>
      <c r="J76" s="229"/>
      <c r="K76" s="229" t="str">
        <f>'Link In'!E134</f>
        <v>601.5</v>
      </c>
      <c r="M76" s="84">
        <f>'Link In'!F134</f>
        <v>295471</v>
      </c>
      <c r="N76" s="200"/>
      <c r="O76" s="69">
        <f t="shared" si="6"/>
        <v>642532.24696592707</v>
      </c>
      <c r="P76" s="200"/>
      <c r="Q76" s="84">
        <f>'Link In'!I134</f>
        <v>938003.24696592707</v>
      </c>
    </row>
    <row r="77" spans="1:18" x14ac:dyDescent="0.25">
      <c r="A77" s="229">
        <v>65</v>
      </c>
      <c r="B77" s="229"/>
      <c r="C77" s="258"/>
      <c r="E77" s="365"/>
      <c r="G77" s="357">
        <f>'Link In'!C135</f>
        <v>50101500</v>
      </c>
      <c r="H77" s="229"/>
      <c r="I77" s="227" t="str">
        <f>'Link In'!D135</f>
        <v>Labor Oper CA</v>
      </c>
      <c r="J77" s="229"/>
      <c r="K77" s="229" t="str">
        <f>'Link In'!E135</f>
        <v>601.7</v>
      </c>
      <c r="M77" s="84">
        <f>'Link In'!F135</f>
        <v>9186</v>
      </c>
      <c r="N77" s="200"/>
      <c r="O77" s="69">
        <f t="shared" si="6"/>
        <v>19975.907011615374</v>
      </c>
      <c r="P77" s="200"/>
      <c r="Q77" s="84">
        <f>'Link In'!I135</f>
        <v>29161.907011615374</v>
      </c>
    </row>
    <row r="78" spans="1:18" x14ac:dyDescent="0.25">
      <c r="A78" s="229">
        <v>66</v>
      </c>
      <c r="B78" s="229"/>
      <c r="C78" s="258"/>
      <c r="E78" s="386"/>
      <c r="G78" s="357">
        <f>'Link In'!C136</f>
        <v>50101510</v>
      </c>
      <c r="H78" s="229"/>
      <c r="I78" s="227" t="str">
        <f>'Link In'!D136</f>
        <v>Labor Oper CA MtrRd</v>
      </c>
      <c r="J78" s="229"/>
      <c r="K78" s="229" t="str">
        <f>'Link In'!E136</f>
        <v>601.7</v>
      </c>
      <c r="M78" s="84">
        <f>'Link In'!F136</f>
        <v>108394</v>
      </c>
      <c r="N78" s="200"/>
      <c r="O78" s="69">
        <f t="shared" si="6"/>
        <v>235713.96305432584</v>
      </c>
      <c r="P78" s="200"/>
      <c r="Q78" s="84">
        <f>'Link In'!I136</f>
        <v>344107.96305432584</v>
      </c>
    </row>
    <row r="79" spans="1:18" x14ac:dyDescent="0.25">
      <c r="A79" s="229">
        <v>67</v>
      </c>
      <c r="B79" s="229"/>
      <c r="C79" s="258"/>
      <c r="G79" s="357">
        <f>'Link In'!C137</f>
        <v>50101515</v>
      </c>
      <c r="H79" s="229"/>
      <c r="I79" s="227" t="str">
        <f>'Link In'!D137</f>
        <v>Labor Oper CA CstRec</v>
      </c>
      <c r="J79" s="229"/>
      <c r="K79" s="229" t="str">
        <f>'Link In'!E137</f>
        <v>601.7</v>
      </c>
      <c r="M79" s="84">
        <f>'Link In'!F137</f>
        <v>0</v>
      </c>
      <c r="N79" s="200"/>
      <c r="O79" s="69">
        <f t="shared" si="6"/>
        <v>0</v>
      </c>
      <c r="P79" s="200"/>
      <c r="Q79" s="84">
        <f>'Link In'!I137</f>
        <v>0</v>
      </c>
    </row>
    <row r="80" spans="1:18" x14ac:dyDescent="0.25">
      <c r="A80" s="229">
        <v>68</v>
      </c>
      <c r="B80" s="229"/>
      <c r="C80" s="258"/>
      <c r="G80" s="357">
        <f>'Link In'!C138</f>
        <v>50101520</v>
      </c>
      <c r="H80" s="229"/>
      <c r="I80" s="227" t="str">
        <f>'Link In'!D138</f>
        <v>Labor Oper CA CstSrv</v>
      </c>
      <c r="J80" s="229"/>
      <c r="K80" s="229" t="str">
        <f>'Link In'!E138</f>
        <v>601.7</v>
      </c>
      <c r="M80" s="84">
        <f>'Link In'!F138</f>
        <v>103489</v>
      </c>
      <c r="N80" s="200"/>
      <c r="O80" s="69">
        <f t="shared" si="6"/>
        <v>225047.53328163107</v>
      </c>
      <c r="P80" s="200"/>
      <c r="Q80" s="84">
        <f>'Link In'!I138</f>
        <v>328536.53328163107</v>
      </c>
    </row>
    <row r="81" spans="1:17" x14ac:dyDescent="0.25">
      <c r="A81" s="229">
        <v>69</v>
      </c>
      <c r="B81" s="229"/>
      <c r="C81" s="258"/>
      <c r="G81" s="357">
        <f>'Link In'!C139</f>
        <v>50101600</v>
      </c>
      <c r="H81" s="229"/>
      <c r="I81" s="227" t="str">
        <f>'Link In'!D139</f>
        <v>Labor Oper AG</v>
      </c>
      <c r="J81" s="229"/>
      <c r="K81" s="229" t="str">
        <f>'Link In'!E139</f>
        <v>601.8</v>
      </c>
      <c r="M81" s="84">
        <f>'Link In'!F139</f>
        <v>393673</v>
      </c>
      <c r="N81" s="200"/>
      <c r="O81" s="69">
        <f t="shared" si="6"/>
        <v>856082.65196861071</v>
      </c>
      <c r="P81" s="200"/>
      <c r="Q81" s="84">
        <f>'Link In'!I139</f>
        <v>1249755.6519686107</v>
      </c>
    </row>
    <row r="82" spans="1:17" x14ac:dyDescent="0.25">
      <c r="A82" s="229">
        <v>70</v>
      </c>
      <c r="B82" s="229"/>
      <c r="C82" s="258"/>
      <c r="G82" s="357">
        <f>'Link In'!C140</f>
        <v>50102215</v>
      </c>
      <c r="H82" s="229"/>
      <c r="I82" s="227" t="str">
        <f>'Link In'!D140</f>
        <v>Labor Mnt P PwrProd</v>
      </c>
      <c r="J82" s="229"/>
      <c r="K82" s="229" t="str">
        <f>'Link In'!E140</f>
        <v>601.2</v>
      </c>
      <c r="M82" s="84">
        <f>'Link In'!F140</f>
        <v>0</v>
      </c>
      <c r="N82" s="200"/>
      <c r="O82" s="69">
        <f t="shared" si="6"/>
        <v>0</v>
      </c>
      <c r="P82" s="200"/>
      <c r="Q82" s="84">
        <f>'Link In'!I140</f>
        <v>0</v>
      </c>
    </row>
    <row r="83" spans="1:17" x14ac:dyDescent="0.25">
      <c r="A83" s="229">
        <v>71</v>
      </c>
      <c r="B83" s="229"/>
      <c r="C83" s="258"/>
      <c r="G83" s="357">
        <f>'Link In'!C141</f>
        <v>50102300</v>
      </c>
      <c r="H83" s="229"/>
      <c r="I83" s="227" t="str">
        <f>'Link In'!D141</f>
        <v>Labor Maint WT</v>
      </c>
      <c r="J83" s="229"/>
      <c r="K83" s="229" t="str">
        <f>'Link In'!E141</f>
        <v>601.4</v>
      </c>
      <c r="M83" s="84">
        <f>'Link In'!F141</f>
        <v>66853</v>
      </c>
      <c r="N83" s="200"/>
      <c r="O83" s="69">
        <f t="shared" si="6"/>
        <v>145378.76240447664</v>
      </c>
      <c r="P83" s="200"/>
      <c r="Q83" s="84">
        <f>'Link In'!I141</f>
        <v>212231.76240447664</v>
      </c>
    </row>
    <row r="84" spans="1:17" x14ac:dyDescent="0.25">
      <c r="A84" s="229">
        <v>72</v>
      </c>
      <c r="B84" s="229"/>
      <c r="C84" s="258"/>
      <c r="G84" s="357">
        <f>'Link In'!C142</f>
        <v>50102400</v>
      </c>
      <c r="H84" s="229"/>
      <c r="I84" s="227" t="str">
        <f>'Link In'!D142</f>
        <v>Labor Maint TD</v>
      </c>
      <c r="J84" s="229"/>
      <c r="K84" s="229" t="str">
        <f>'Link In'!E142</f>
        <v>601.6</v>
      </c>
      <c r="M84" s="84">
        <f>'Link In'!F142</f>
        <v>221992</v>
      </c>
      <c r="N84" s="200"/>
      <c r="O84" s="69">
        <f t="shared" si="6"/>
        <v>482744.56230377965</v>
      </c>
      <c r="P84" s="200"/>
      <c r="Q84" s="84">
        <f>'Link In'!I142</f>
        <v>704736.56230377965</v>
      </c>
    </row>
    <row r="85" spans="1:17" x14ac:dyDescent="0.25">
      <c r="A85" s="229">
        <v>73</v>
      </c>
      <c r="B85" s="229"/>
      <c r="C85" s="258"/>
      <c r="G85" s="357">
        <f>'Link In'!C143</f>
        <v>50102410</v>
      </c>
      <c r="H85" s="229"/>
      <c r="I85" s="227" t="str">
        <f>'Link In'!D143</f>
        <v>Labor Mnt TD Str&amp;Imp</v>
      </c>
      <c r="J85" s="229"/>
      <c r="K85" s="229" t="str">
        <f>'Link In'!E143</f>
        <v>601.6</v>
      </c>
      <c r="M85" s="84">
        <f>'Link In'!F143</f>
        <v>0</v>
      </c>
      <c r="N85" s="200"/>
      <c r="O85" s="69">
        <f t="shared" si="6"/>
        <v>0</v>
      </c>
      <c r="P85" s="200"/>
      <c r="Q85" s="84">
        <f>'Link In'!I143</f>
        <v>0</v>
      </c>
    </row>
    <row r="86" spans="1:17" x14ac:dyDescent="0.25">
      <c r="A86" s="229">
        <v>74</v>
      </c>
      <c r="B86" s="229"/>
      <c r="C86" s="258"/>
      <c r="G86" s="357">
        <f>'Link In'!C144</f>
        <v>50102420</v>
      </c>
      <c r="I86" s="227" t="str">
        <f>'Link In'!D144</f>
        <v>Labor Mnt TD Mains</v>
      </c>
      <c r="K86" s="229" t="str">
        <f>'Link In'!E144</f>
        <v>601.6</v>
      </c>
      <c r="M86" s="84">
        <f>'Link In'!F144</f>
        <v>28499</v>
      </c>
      <c r="N86" s="200"/>
      <c r="O86" s="69">
        <f t="shared" si="6"/>
        <v>61974.02285260467</v>
      </c>
      <c r="P86" s="200"/>
      <c r="Q86" s="84">
        <f>'Link In'!I144</f>
        <v>90473.02285260467</v>
      </c>
    </row>
    <row r="87" spans="1:17" x14ac:dyDescent="0.25">
      <c r="A87" s="229">
        <v>75</v>
      </c>
      <c r="B87" s="229"/>
      <c r="C87" s="258"/>
      <c r="G87" s="357">
        <f>'Link In'!C145</f>
        <v>50102425</v>
      </c>
      <c r="I87" s="227" t="str">
        <f>'Link In'!D145</f>
        <v>Labor Mnt TD FireMn</v>
      </c>
      <c r="K87" s="229" t="str">
        <f>'Link In'!E145</f>
        <v>601.6</v>
      </c>
      <c r="M87" s="84">
        <f>'Link In'!F145</f>
        <v>0</v>
      </c>
      <c r="N87" s="200"/>
      <c r="O87" s="69">
        <f t="shared" si="6"/>
        <v>0</v>
      </c>
      <c r="P87" s="200"/>
      <c r="Q87" s="84">
        <f>'Link In'!I145</f>
        <v>0</v>
      </c>
    </row>
    <row r="88" spans="1:17" x14ac:dyDescent="0.25">
      <c r="A88" s="229">
        <v>76</v>
      </c>
      <c r="B88" s="229"/>
      <c r="C88" s="258"/>
      <c r="G88" s="357">
        <f>'Link In'!C146</f>
        <v>50102430</v>
      </c>
      <c r="I88" s="227" t="str">
        <f>'Link In'!D146</f>
        <v>Labor Mnt TD Service</v>
      </c>
      <c r="K88" s="229" t="str">
        <f>'Link In'!E146</f>
        <v>601.6</v>
      </c>
      <c r="M88" s="84">
        <f>'Link In'!F146</f>
        <v>89542</v>
      </c>
      <c r="N88" s="200"/>
      <c r="O88" s="69">
        <f t="shared" si="6"/>
        <v>194718.33938973042</v>
      </c>
      <c r="P88" s="200"/>
      <c r="Q88" s="84">
        <f>'Link In'!I146</f>
        <v>284260.33938973042</v>
      </c>
    </row>
    <row r="89" spans="1:17" x14ac:dyDescent="0.25">
      <c r="A89" s="229">
        <v>77</v>
      </c>
      <c r="B89" s="229"/>
      <c r="C89" s="258"/>
      <c r="G89" s="357">
        <f>'Link In'!C147</f>
        <v>50102435</v>
      </c>
      <c r="I89" s="227" t="str">
        <f>'Link In'!D147</f>
        <v>Labor Mnt TD Meter</v>
      </c>
      <c r="K89" s="229" t="str">
        <f>'Link In'!E147</f>
        <v>601.6</v>
      </c>
      <c r="M89" s="84">
        <f>'Link In'!F147</f>
        <v>42339</v>
      </c>
      <c r="N89" s="200"/>
      <c r="O89" s="69">
        <f t="shared" si="6"/>
        <v>92070.534178617818</v>
      </c>
      <c r="P89" s="200"/>
      <c r="Q89" s="84">
        <f>'Link In'!I147</f>
        <v>134409.53417861782</v>
      </c>
    </row>
    <row r="90" spans="1:17" x14ac:dyDescent="0.25">
      <c r="A90" s="229">
        <v>78</v>
      </c>
      <c r="B90" s="229"/>
      <c r="C90" s="258"/>
      <c r="G90" s="357">
        <f>'Link In'!C148</f>
        <v>50102440</v>
      </c>
      <c r="I90" s="227" t="str">
        <f>'Link In'!D148</f>
        <v>Labor Mnt TD Hydrant</v>
      </c>
      <c r="K90" s="229" t="str">
        <f>'Link In'!E148</f>
        <v>601.6</v>
      </c>
      <c r="M90" s="84">
        <f>'Link In'!F148</f>
        <v>33314</v>
      </c>
      <c r="N90" s="200"/>
      <c r="O90" s="69">
        <f t="shared" si="6"/>
        <v>72444.738317543495</v>
      </c>
      <c r="P90" s="200"/>
      <c r="Q90" s="84">
        <f>'Link In'!I148</f>
        <v>105758.7383175435</v>
      </c>
    </row>
    <row r="91" spans="1:17" x14ac:dyDescent="0.25">
      <c r="A91" s="229">
        <v>79</v>
      </c>
      <c r="B91" s="229"/>
      <c r="C91" s="258"/>
      <c r="G91" s="357">
        <f>'Link In'!C149</f>
        <v>50109900</v>
      </c>
      <c r="I91" s="227" t="str">
        <f>'Link In'!D149</f>
        <v>Labor Cap Credits</v>
      </c>
      <c r="K91" s="229" t="str">
        <f>'Link In'!E149</f>
        <v>601.8</v>
      </c>
      <c r="M91" s="84">
        <f>'Link In'!F149</f>
        <v>-1355325</v>
      </c>
      <c r="N91" s="200"/>
      <c r="O91" s="69">
        <f t="shared" si="6"/>
        <v>-206485.31832958944</v>
      </c>
      <c r="P91" s="200"/>
      <c r="Q91" s="84">
        <f>'Link In'!I149</f>
        <v>-1561810.3183295894</v>
      </c>
    </row>
    <row r="92" spans="1:17" x14ac:dyDescent="0.25">
      <c r="A92" s="229">
        <v>80</v>
      </c>
      <c r="B92" s="229"/>
      <c r="C92" s="258"/>
      <c r="G92" s="357">
        <f>'Link In'!C150</f>
        <v>50110000</v>
      </c>
      <c r="I92" s="227" t="str">
        <f>'Link In'!D150</f>
        <v>Labor NS OT -Natural</v>
      </c>
      <c r="K92" s="229" t="str">
        <f>'Link In'!E150</f>
        <v>601.8</v>
      </c>
      <c r="M92" s="84">
        <f>'Link In'!F150</f>
        <v>417150</v>
      </c>
      <c r="N92" s="200"/>
      <c r="O92" s="69">
        <f t="shared" si="6"/>
        <v>-417150</v>
      </c>
      <c r="P92" s="200"/>
      <c r="Q92" s="84">
        <v>0</v>
      </c>
    </row>
    <row r="93" spans="1:17" x14ac:dyDescent="0.25">
      <c r="A93" s="229">
        <v>81</v>
      </c>
      <c r="B93" s="229"/>
      <c r="C93" s="258"/>
      <c r="G93" s="357">
        <f>'Link In'!C151</f>
        <v>50111210</v>
      </c>
      <c r="I93" s="227" t="str">
        <f>'Link In'!D151</f>
        <v>LaborOperNS OT P PP</v>
      </c>
      <c r="K93" s="229" t="str">
        <f>'Link In'!E151</f>
        <v>601.1</v>
      </c>
      <c r="M93" s="84">
        <f>'Link In'!F151</f>
        <v>0</v>
      </c>
      <c r="N93" s="200"/>
      <c r="O93" s="69">
        <f t="shared" si="6"/>
        <v>0</v>
      </c>
      <c r="P93" s="200"/>
      <c r="Q93" s="84">
        <f>'Link In'!I151</f>
        <v>0</v>
      </c>
    </row>
    <row r="94" spans="1:17" x14ac:dyDescent="0.25">
      <c r="A94" s="229">
        <v>82</v>
      </c>
      <c r="B94" s="229"/>
      <c r="C94" s="258"/>
      <c r="G94" s="357">
        <f>'Link In'!C152</f>
        <v>50111300</v>
      </c>
      <c r="I94" s="227" t="str">
        <f>'Link In'!D152</f>
        <v>LaborOper NS OT WT</v>
      </c>
      <c r="K94" s="229" t="str">
        <f>'Link In'!E152</f>
        <v>601.3</v>
      </c>
      <c r="M94" s="84">
        <f>'Link In'!F152</f>
        <v>178569</v>
      </c>
      <c r="N94" s="200"/>
      <c r="O94" s="69">
        <f t="shared" si="6"/>
        <v>75433.062679563358</v>
      </c>
      <c r="P94" s="200"/>
      <c r="Q94" s="200">
        <f>'Link In'!I152</f>
        <v>254002.06267956336</v>
      </c>
    </row>
    <row r="95" spans="1:17" x14ac:dyDescent="0.25">
      <c r="A95" s="229">
        <v>83</v>
      </c>
      <c r="B95" s="229"/>
      <c r="C95" s="258"/>
      <c r="G95" s="357">
        <f>'Link In'!C153</f>
        <v>50111400</v>
      </c>
      <c r="I95" s="227" t="str">
        <f>'Link In'!D153</f>
        <v>LaborOper NS OT TD</v>
      </c>
      <c r="K95" s="229" t="str">
        <f>'Link In'!E153</f>
        <v>601.5</v>
      </c>
      <c r="M95" s="84">
        <f>'Link In'!F153</f>
        <v>39356</v>
      </c>
      <c r="N95" s="200"/>
      <c r="O95" s="69">
        <f t="shared" si="6"/>
        <v>16625.190345563322</v>
      </c>
      <c r="P95" s="200"/>
      <c r="Q95" s="200">
        <f>'Link In'!I153</f>
        <v>55981.190345563322</v>
      </c>
    </row>
    <row r="96" spans="1:17" x14ac:dyDescent="0.25">
      <c r="A96" s="229">
        <v>84</v>
      </c>
      <c r="B96" s="229"/>
      <c r="C96" s="258"/>
      <c r="G96" s="357">
        <f>'Link In'!C154</f>
        <v>50111405</v>
      </c>
      <c r="I96" s="227" t="str">
        <f>'Link In'!D154</f>
        <v>LaborOperNS OT TD SE</v>
      </c>
      <c r="K96" s="229" t="str">
        <f>'Link In'!E154</f>
        <v>601.5</v>
      </c>
      <c r="M96" s="84">
        <f>'Link In'!F154</f>
        <v>0</v>
      </c>
      <c r="N96" s="200"/>
      <c r="O96" s="69">
        <f t="shared" si="6"/>
        <v>0</v>
      </c>
      <c r="P96" s="200"/>
      <c r="Q96" s="200">
        <f>'Link In'!I154</f>
        <v>0</v>
      </c>
    </row>
    <row r="97" spans="1:17" x14ac:dyDescent="0.25">
      <c r="A97" s="229">
        <v>85</v>
      </c>
      <c r="B97" s="229"/>
      <c r="C97" s="258"/>
      <c r="G97" s="357">
        <f>'Link In'!C155</f>
        <v>50111415</v>
      </c>
      <c r="I97" s="227" t="str">
        <f>'Link In'!D155</f>
        <v>LaborOperNS OT TD Ln</v>
      </c>
      <c r="K97" s="229" t="str">
        <f>'Link In'!E155</f>
        <v>601.5</v>
      </c>
      <c r="M97" s="84">
        <f>'Link In'!F155</f>
        <v>2727</v>
      </c>
      <c r="N97" s="200"/>
      <c r="O97" s="69">
        <f t="shared" si="6"/>
        <v>1151.9690535712771</v>
      </c>
      <c r="P97" s="200"/>
      <c r="Q97" s="200">
        <f>'Link In'!I155</f>
        <v>3878.9690535712771</v>
      </c>
    </row>
    <row r="98" spans="1:17" x14ac:dyDescent="0.25">
      <c r="A98" s="229">
        <v>86</v>
      </c>
      <c r="B98" s="229"/>
      <c r="C98" s="258"/>
      <c r="G98" s="357">
        <f>'Link In'!C156</f>
        <v>50111420</v>
      </c>
      <c r="I98" s="227" t="str">
        <f>'Link In'!D156</f>
        <v>LaborOperNS OT TD Mt</v>
      </c>
      <c r="K98" s="229" t="str">
        <f>'Link In'!E156</f>
        <v>601.5</v>
      </c>
      <c r="M98" s="84">
        <f>'Link In'!F156</f>
        <v>87889</v>
      </c>
      <c r="N98" s="200"/>
      <c r="O98" s="69">
        <f t="shared" si="6"/>
        <v>37127.02902432195</v>
      </c>
      <c r="P98" s="200"/>
      <c r="Q98" s="200">
        <f>'Link In'!I156</f>
        <v>125016.02902432195</v>
      </c>
    </row>
    <row r="99" spans="1:17" x14ac:dyDescent="0.25">
      <c r="A99" s="229">
        <v>87</v>
      </c>
      <c r="B99" s="229"/>
      <c r="C99" s="258"/>
      <c r="G99" s="357">
        <f>'Link In'!C157</f>
        <v>50111500</v>
      </c>
      <c r="I99" s="227" t="str">
        <f>'Link In'!D157</f>
        <v>LaborOper NS OT CA</v>
      </c>
      <c r="K99" s="229" t="str">
        <f>'Link In'!E157</f>
        <v>601.7</v>
      </c>
      <c r="M99" s="84">
        <f>'Link In'!F157</f>
        <v>368</v>
      </c>
      <c r="N99" s="200"/>
      <c r="O99" s="69">
        <f t="shared" si="6"/>
        <v>155.45456975219281</v>
      </c>
      <c r="P99" s="200"/>
      <c r="Q99" s="200">
        <f>'Link In'!I157</f>
        <v>523.45456975219281</v>
      </c>
    </row>
    <row r="100" spans="1:17" x14ac:dyDescent="0.25">
      <c r="A100" s="229">
        <v>88</v>
      </c>
      <c r="B100" s="229"/>
      <c r="C100" s="258"/>
      <c r="G100" s="357">
        <f>'Link In'!C158</f>
        <v>50111510</v>
      </c>
      <c r="I100" s="227" t="str">
        <f>'Link In'!D158</f>
        <v>LaborOperNS OT CA MR</v>
      </c>
      <c r="K100" s="229" t="str">
        <f>'Link In'!E158</f>
        <v>601.7</v>
      </c>
      <c r="M100" s="84">
        <f>'Link In'!F158</f>
        <v>16459</v>
      </c>
      <c r="N100" s="200"/>
      <c r="O100" s="69">
        <f t="shared" si="6"/>
        <v>6952.7901183460381</v>
      </c>
      <c r="P100" s="200"/>
      <c r="Q100" s="200">
        <f>'Link In'!I158</f>
        <v>23411.790118346038</v>
      </c>
    </row>
    <row r="101" spans="1:17" x14ac:dyDescent="0.25">
      <c r="A101" s="229">
        <v>89</v>
      </c>
      <c r="B101" s="229"/>
      <c r="C101" s="258"/>
      <c r="G101" s="357">
        <f>'Link In'!C159</f>
        <v>50111520</v>
      </c>
      <c r="I101" s="227" t="str">
        <f>'Link In'!D159</f>
        <v>LaborOperNS OT CA CS</v>
      </c>
      <c r="K101" s="229" t="str">
        <f>'Link In'!E159</f>
        <v>601.7</v>
      </c>
      <c r="M101" s="84">
        <f>'Link In'!F159</f>
        <v>4812</v>
      </c>
      <c r="N101" s="200"/>
      <c r="O101" s="69">
        <f t="shared" si="6"/>
        <v>2032.7374718683477</v>
      </c>
      <c r="P101" s="200"/>
      <c r="Q101" s="200">
        <f>'Link In'!I159</f>
        <v>6844.7374718683477</v>
      </c>
    </row>
    <row r="102" spans="1:17" x14ac:dyDescent="0.25">
      <c r="A102" s="229">
        <v>90</v>
      </c>
      <c r="B102" s="229"/>
      <c r="C102" s="258"/>
      <c r="G102" s="357">
        <f>'Link In'!C160</f>
        <v>50111600</v>
      </c>
      <c r="I102" s="227" t="str">
        <f>'Link In'!D160</f>
        <v>LaborOper NS OT AG</v>
      </c>
      <c r="K102" s="229" t="str">
        <f>'Link In'!E160</f>
        <v>601.8</v>
      </c>
      <c r="M102" s="84">
        <f>'Link In'!F160</f>
        <v>1410</v>
      </c>
      <c r="N102" s="200"/>
      <c r="O102" s="69">
        <f t="shared" si="6"/>
        <v>595.62756345269531</v>
      </c>
      <c r="P102" s="200"/>
      <c r="Q102" s="200">
        <f>'Link In'!I160</f>
        <v>2005.6275634526953</v>
      </c>
    </row>
    <row r="103" spans="1:17" x14ac:dyDescent="0.25">
      <c r="A103" s="229">
        <v>91</v>
      </c>
      <c r="B103" s="229"/>
      <c r="C103" s="258"/>
      <c r="G103" s="357">
        <f>'Link In'!C161</f>
        <v>50112215</v>
      </c>
      <c r="I103" s="227" t="str">
        <f>'Link In'!D161</f>
        <v>LaborMaintNSOT P PP</v>
      </c>
      <c r="K103" s="229" t="str">
        <f>'Link In'!E161</f>
        <v>601.2</v>
      </c>
      <c r="M103" s="84">
        <f>'Link In'!F161</f>
        <v>0</v>
      </c>
      <c r="N103" s="200"/>
      <c r="O103" s="69">
        <f t="shared" si="6"/>
        <v>0</v>
      </c>
      <c r="P103" s="200"/>
      <c r="Q103" s="200">
        <f>'Link In'!I161</f>
        <v>0</v>
      </c>
    </row>
    <row r="104" spans="1:17" x14ac:dyDescent="0.25">
      <c r="A104" s="229">
        <v>92</v>
      </c>
      <c r="B104" s="229"/>
      <c r="C104" s="258"/>
      <c r="G104" s="357">
        <f>'Link In'!C162</f>
        <v>50112300</v>
      </c>
      <c r="I104" s="227" t="str">
        <f>'Link In'!D162</f>
        <v>LaborMaint NS OT WT</v>
      </c>
      <c r="K104" s="229" t="str">
        <f>'Link In'!E162</f>
        <v>601.4</v>
      </c>
      <c r="M104" s="84">
        <f>'Link In'!F162</f>
        <v>33624</v>
      </c>
      <c r="N104" s="200"/>
      <c r="O104" s="69">
        <f t="shared" si="6"/>
        <v>14203.816449314487</v>
      </c>
      <c r="P104" s="200"/>
      <c r="Q104" s="200">
        <f>'Link In'!I162</f>
        <v>47827.816449314487</v>
      </c>
    </row>
    <row r="105" spans="1:17" x14ac:dyDescent="0.25">
      <c r="A105" s="229">
        <v>93</v>
      </c>
      <c r="B105" s="229"/>
      <c r="C105" s="258"/>
      <c r="G105" s="357">
        <f>'Link In'!C163</f>
        <v>50112400</v>
      </c>
      <c r="I105" s="227" t="str">
        <f>'Link In'!D163</f>
        <v>LaborMaint NS OT TD</v>
      </c>
      <c r="K105" s="229" t="str">
        <f>'Link In'!E163</f>
        <v>601.6</v>
      </c>
      <c r="M105" s="84">
        <f>'Link In'!F163</f>
        <v>46090</v>
      </c>
      <c r="N105" s="200"/>
      <c r="O105" s="69">
        <f t="shared" si="6"/>
        <v>19469.839999670017</v>
      </c>
      <c r="P105" s="200"/>
      <c r="Q105" s="200">
        <f>'Link In'!I163</f>
        <v>65559.839999670017</v>
      </c>
    </row>
    <row r="106" spans="1:17" x14ac:dyDescent="0.25">
      <c r="A106" s="229">
        <v>94</v>
      </c>
      <c r="B106" s="229"/>
      <c r="C106" s="258"/>
      <c r="G106" s="357">
        <f>'Link In'!C164</f>
        <v>50112420</v>
      </c>
      <c r="I106" s="227" t="str">
        <f>'Link In'!D164</f>
        <v>LaborMaintNSOT TD Mn</v>
      </c>
      <c r="K106" s="229" t="str">
        <f>'Link In'!E164</f>
        <v>601.6</v>
      </c>
      <c r="M106" s="84">
        <f>'Link In'!F164</f>
        <v>21643</v>
      </c>
      <c r="N106" s="200"/>
      <c r="O106" s="69">
        <f t="shared" si="6"/>
        <v>9142.6718835508436</v>
      </c>
      <c r="P106" s="200"/>
      <c r="Q106" s="200">
        <f>'Link In'!I164</f>
        <v>30785.671883550844</v>
      </c>
    </row>
    <row r="107" spans="1:17" x14ac:dyDescent="0.25">
      <c r="A107" s="229">
        <v>95</v>
      </c>
      <c r="B107" s="229"/>
      <c r="C107" s="258"/>
      <c r="G107" s="357">
        <f>'Link In'!C165</f>
        <v>50112430</v>
      </c>
      <c r="I107" s="227" t="str">
        <f>'Link In'!D165</f>
        <v>LaborMaintNSOT TD Sv</v>
      </c>
      <c r="K107" s="229" t="str">
        <f>'Link In'!E165</f>
        <v>601.6</v>
      </c>
      <c r="M107" s="84">
        <f>'Link In'!F165</f>
        <v>33315</v>
      </c>
      <c r="N107" s="200"/>
      <c r="O107" s="69">
        <f t="shared" si="6"/>
        <v>14073.285302430173</v>
      </c>
      <c r="P107" s="200"/>
      <c r="Q107" s="200">
        <f>'Link In'!I165</f>
        <v>47388.285302430173</v>
      </c>
    </row>
    <row r="108" spans="1:17" x14ac:dyDescent="0.25">
      <c r="A108" s="229">
        <v>96</v>
      </c>
      <c r="B108" s="229"/>
      <c r="C108" s="258"/>
      <c r="G108" s="357">
        <f>'Link In'!C166</f>
        <v>50112435</v>
      </c>
      <c r="I108" s="227" t="str">
        <f>'Link In'!D166</f>
        <v>LaborMaintNSOT TD Mt</v>
      </c>
      <c r="K108" s="229" t="str">
        <f>'Link In'!E166</f>
        <v>601.6</v>
      </c>
      <c r="M108" s="84">
        <f>'Link In'!F166</f>
        <v>3366</v>
      </c>
      <c r="N108" s="200"/>
      <c r="O108" s="69">
        <f t="shared" si="6"/>
        <v>1421.9023961572857</v>
      </c>
      <c r="P108" s="200"/>
      <c r="Q108" s="200">
        <f>'Link In'!I166</f>
        <v>4787.9023961572857</v>
      </c>
    </row>
    <row r="109" spans="1:17" x14ac:dyDescent="0.25">
      <c r="A109" s="229">
        <v>97</v>
      </c>
      <c r="B109" s="229"/>
      <c r="C109" s="258"/>
      <c r="G109" s="357">
        <f>'Link In'!C167</f>
        <v>50112440</v>
      </c>
      <c r="I109" s="227" t="str">
        <f>'Link In'!D167</f>
        <v>LaborMaintNSOT TD Hy</v>
      </c>
      <c r="K109" s="229" t="str">
        <f>'Link In'!E167</f>
        <v>601.6</v>
      </c>
      <c r="M109" s="84">
        <f>'Link In'!F167</f>
        <v>1124</v>
      </c>
      <c r="N109" s="200"/>
      <c r="O109" s="69">
        <f t="shared" si="6"/>
        <v>474.81232717789317</v>
      </c>
      <c r="P109" s="200"/>
      <c r="Q109" s="200">
        <f>'Link In'!I167</f>
        <v>1598.8123271778932</v>
      </c>
    </row>
    <row r="110" spans="1:17" x14ac:dyDescent="0.25">
      <c r="A110" s="229">
        <v>98</v>
      </c>
      <c r="B110" s="229"/>
      <c r="C110" s="258"/>
      <c r="G110" s="357">
        <f>'Link In'!C168</f>
        <v>50119900</v>
      </c>
      <c r="I110" s="227" t="str">
        <f>'Link In'!D168</f>
        <v>LaborNSOT CapCredits</v>
      </c>
      <c r="K110" s="229" t="str">
        <f>'Link In'!E168</f>
        <v>601.8</v>
      </c>
      <c r="M110" s="84">
        <f>'Link In'!F168</f>
        <v>-119878</v>
      </c>
      <c r="N110" s="200"/>
      <c r="O110" s="69">
        <f t="shared" si="6"/>
        <v>36707.261822824134</v>
      </c>
      <c r="P110" s="200"/>
      <c r="Q110" s="200">
        <f>'Link In'!I168</f>
        <v>-83170.738177175866</v>
      </c>
    </row>
    <row r="111" spans="1:17" x14ac:dyDescent="0.25">
      <c r="A111" s="229">
        <v>99</v>
      </c>
      <c r="B111" s="229"/>
      <c r="C111" s="258"/>
      <c r="G111" s="357">
        <f>'Link In'!C169</f>
        <v>50120000</v>
      </c>
      <c r="I111" s="227" t="str">
        <f>'Link In'!D169</f>
        <v>Labor OT - Natural</v>
      </c>
      <c r="K111" s="229" t="str">
        <f>'Link In'!E169</f>
        <v>601.8</v>
      </c>
      <c r="M111" s="84">
        <f>'Link In'!F169</f>
        <v>624</v>
      </c>
      <c r="N111" s="200"/>
      <c r="O111" s="69">
        <f t="shared" si="6"/>
        <v>-624</v>
      </c>
      <c r="P111" s="200"/>
      <c r="Q111" s="200">
        <v>0</v>
      </c>
    </row>
    <row r="112" spans="1:17" x14ac:dyDescent="0.25">
      <c r="A112" s="229">
        <v>100</v>
      </c>
      <c r="B112" s="229"/>
      <c r="C112" s="258"/>
      <c r="G112" s="357">
        <f>'Link In'!C170</f>
        <v>50121300</v>
      </c>
      <c r="I112" s="227" t="str">
        <f>'Link In'!D170</f>
        <v>LaborOper OT WT</v>
      </c>
      <c r="K112" s="229" t="str">
        <f>'Link In'!E170</f>
        <v>601.3</v>
      </c>
      <c r="M112" s="84">
        <f>'Link In'!F170</f>
        <v>666</v>
      </c>
      <c r="N112" s="200"/>
      <c r="O112" s="69">
        <f t="shared" si="6"/>
        <v>281.33897677978382</v>
      </c>
      <c r="P112" s="200"/>
      <c r="Q112" s="200">
        <f>'Link In'!I170</f>
        <v>947.33897677978382</v>
      </c>
    </row>
    <row r="113" spans="1:17" x14ac:dyDescent="0.25">
      <c r="A113" s="229">
        <v>101</v>
      </c>
      <c r="B113" s="229"/>
      <c r="C113" s="258"/>
      <c r="G113" s="357">
        <f>'Link In'!C171</f>
        <v>50171000</v>
      </c>
      <c r="I113" s="227" t="str">
        <f>'Link In'!D171</f>
        <v>Annual Incent Plan</v>
      </c>
      <c r="K113" s="229" t="str">
        <f>'Link In'!E171</f>
        <v>601.8</v>
      </c>
      <c r="M113" s="84">
        <f>'Link In'!F171</f>
        <v>282777</v>
      </c>
      <c r="N113" s="200"/>
      <c r="O113" s="69">
        <f t="shared" si="6"/>
        <v>21093.322934759199</v>
      </c>
      <c r="P113" s="200"/>
      <c r="Q113" s="200">
        <f>'Link In'!I171</f>
        <v>303870.3229347592</v>
      </c>
    </row>
    <row r="114" spans="1:17" x14ac:dyDescent="0.25">
      <c r="A114" s="229">
        <v>102</v>
      </c>
      <c r="B114" s="229"/>
      <c r="C114" s="258"/>
      <c r="G114" s="357">
        <f>'Link In'!C172</f>
        <v>50171600</v>
      </c>
      <c r="I114" s="227" t="str">
        <f>'Link In'!D172</f>
        <v>Comp Exp-Options</v>
      </c>
      <c r="K114" s="229" t="str">
        <f>'Link In'!E172</f>
        <v>601.8</v>
      </c>
      <c r="M114" s="84">
        <f>'Link In'!F172</f>
        <v>4876</v>
      </c>
      <c r="N114" s="200"/>
      <c r="O114" s="69">
        <f t="shared" si="6"/>
        <v>-3615.8175675675675</v>
      </c>
      <c r="P114" s="200"/>
      <c r="Q114" s="200">
        <f>'Link In'!I172</f>
        <v>1260.1824324324323</v>
      </c>
    </row>
    <row r="115" spans="1:17" x14ac:dyDescent="0.25">
      <c r="A115" s="229">
        <v>103</v>
      </c>
      <c r="B115" s="229"/>
      <c r="C115" s="258"/>
      <c r="G115" s="357">
        <f>'Link In'!C173</f>
        <v>50171800</v>
      </c>
      <c r="I115" s="227" t="str">
        <f>'Link In'!D173</f>
        <v>Comp Exp-RSU's</v>
      </c>
      <c r="K115" s="229" t="str">
        <f>'Link In'!E173</f>
        <v>601.8</v>
      </c>
      <c r="M115" s="84">
        <f>'Link In'!F173</f>
        <v>51364</v>
      </c>
      <c r="N115" s="200"/>
      <c r="O115" s="69">
        <f t="shared" si="6"/>
        <v>-38089.182432432433</v>
      </c>
      <c r="P115" s="200"/>
      <c r="Q115" s="69">
        <f>'Link In'!I173</f>
        <v>13274.817567567567</v>
      </c>
    </row>
    <row r="116" spans="1:17" x14ac:dyDescent="0.25">
      <c r="A116" s="229">
        <v>104</v>
      </c>
      <c r="B116" s="229"/>
      <c r="C116" s="258"/>
      <c r="E116" s="388"/>
      <c r="F116" s="372"/>
      <c r="G116" s="373">
        <f>'Link In'!C174</f>
        <v>50185000</v>
      </c>
      <c r="H116" s="372"/>
      <c r="I116" s="375" t="str">
        <f>'Link In'!D174</f>
        <v>Severance</v>
      </c>
      <c r="J116" s="372"/>
      <c r="K116" s="376" t="str">
        <f>'Link In'!E174</f>
        <v>601.8</v>
      </c>
      <c r="L116" s="372"/>
      <c r="M116" s="389">
        <f>'Link In'!F174</f>
        <v>32927</v>
      </c>
      <c r="N116" s="200"/>
      <c r="O116" s="74">
        <f t="shared" si="6"/>
        <v>-32927</v>
      </c>
      <c r="P116" s="200"/>
      <c r="Q116" s="390">
        <v>0</v>
      </c>
    </row>
    <row r="117" spans="1:17" x14ac:dyDescent="0.25">
      <c r="A117" s="229">
        <v>105</v>
      </c>
      <c r="B117" s="229"/>
      <c r="C117" s="258"/>
      <c r="G117" s="357"/>
      <c r="K117" s="233" t="s">
        <v>81</v>
      </c>
      <c r="L117" s="233"/>
      <c r="M117" s="391">
        <f>'Link In'!F175</f>
        <v>7103811</v>
      </c>
      <c r="N117" s="200"/>
      <c r="O117" s="71">
        <f t="shared" si="6"/>
        <v>248319.44412821531</v>
      </c>
      <c r="P117" s="200"/>
      <c r="Q117" s="391">
        <f>SUM(Q68:Q116)</f>
        <v>7352130.4441282153</v>
      </c>
    </row>
    <row r="118" spans="1:17" x14ac:dyDescent="0.25">
      <c r="A118" s="229">
        <v>106</v>
      </c>
      <c r="B118" s="229"/>
      <c r="C118" s="258"/>
      <c r="G118" s="357"/>
      <c r="M118" s="200"/>
      <c r="N118" s="200"/>
      <c r="O118" s="200"/>
      <c r="P118" s="200"/>
      <c r="Q118" s="391"/>
    </row>
    <row r="119" spans="1:17" x14ac:dyDescent="0.25">
      <c r="A119" s="229">
        <v>107</v>
      </c>
      <c r="B119" s="229"/>
      <c r="C119" s="258">
        <v>401</v>
      </c>
      <c r="E119" s="392" t="str">
        <f>'Link In'!B176</f>
        <v>Pension expense</v>
      </c>
      <c r="G119" s="357">
        <f>'Link In'!C176</f>
        <v>50610000</v>
      </c>
      <c r="I119" s="228" t="str">
        <f>'Link In'!D176</f>
        <v>Pension Expense</v>
      </c>
      <c r="K119" s="229" t="str">
        <f>'Link In'!E176</f>
        <v>604.8</v>
      </c>
      <c r="M119" s="200">
        <f>'Link In'!F176</f>
        <v>785272</v>
      </c>
      <c r="N119" s="200"/>
      <c r="O119" s="69">
        <f t="shared" si="6"/>
        <v>-45648</v>
      </c>
      <c r="P119" s="200"/>
      <c r="Q119" s="200">
        <f>'Link In'!I176</f>
        <v>739624</v>
      </c>
    </row>
    <row r="120" spans="1:17" x14ac:dyDescent="0.25">
      <c r="A120" s="229">
        <v>108</v>
      </c>
      <c r="B120" s="229"/>
      <c r="C120" s="258"/>
      <c r="E120" s="388"/>
      <c r="F120" s="372"/>
      <c r="G120" s="373">
        <f>'Link In'!C177</f>
        <v>50610100</v>
      </c>
      <c r="H120" s="372"/>
      <c r="I120" s="393" t="str">
        <f>'Link In'!D177</f>
        <v>Pension Cap Credits</v>
      </c>
      <c r="J120" s="372"/>
      <c r="K120" s="376" t="str">
        <f>'Link In'!E177</f>
        <v>604.8</v>
      </c>
      <c r="L120" s="372"/>
      <c r="M120" s="390">
        <f>'Link In'!F177</f>
        <v>-154925</v>
      </c>
      <c r="N120" s="200"/>
      <c r="O120" s="74">
        <f t="shared" si="6"/>
        <v>17371.345708063105</v>
      </c>
      <c r="P120" s="200"/>
      <c r="Q120" s="390">
        <f>'Link In'!I177</f>
        <v>-137553.65429193689</v>
      </c>
    </row>
    <row r="121" spans="1:17" x14ac:dyDescent="0.25">
      <c r="A121" s="229">
        <v>109</v>
      </c>
      <c r="B121" s="229"/>
      <c r="C121" s="258"/>
      <c r="G121" s="357"/>
      <c r="K121" s="233" t="s">
        <v>82</v>
      </c>
      <c r="L121" s="233"/>
      <c r="M121" s="391">
        <f>'Link In'!F178</f>
        <v>630347</v>
      </c>
      <c r="N121" s="200"/>
      <c r="O121" s="71">
        <f t="shared" si="6"/>
        <v>-28276.654291936895</v>
      </c>
      <c r="P121" s="200"/>
      <c r="Q121" s="391">
        <f>SUM(Q119:Q120)</f>
        <v>602070.34570806311</v>
      </c>
    </row>
    <row r="122" spans="1:17" x14ac:dyDescent="0.25">
      <c r="A122" s="229">
        <v>110</v>
      </c>
      <c r="B122" s="229"/>
      <c r="C122" s="258"/>
      <c r="G122" s="357"/>
      <c r="M122" s="200"/>
      <c r="N122" s="200"/>
      <c r="O122" s="200"/>
      <c r="P122" s="200"/>
      <c r="Q122" s="200"/>
    </row>
    <row r="123" spans="1:17" ht="30" x14ac:dyDescent="0.25">
      <c r="A123" s="229">
        <v>111</v>
      </c>
      <c r="B123" s="229"/>
      <c r="C123" s="258">
        <v>401</v>
      </c>
      <c r="E123" s="392" t="str">
        <f>'Link In'!B179</f>
        <v>Group insurance expense</v>
      </c>
      <c r="G123" s="357">
        <f>'Link In'!C179</f>
        <v>50510000</v>
      </c>
      <c r="I123" s="228" t="str">
        <f>'Link In'!D179</f>
        <v>PBOP Expense</v>
      </c>
      <c r="K123" s="229" t="str">
        <f>'Link In'!E179</f>
        <v>604.8</v>
      </c>
      <c r="M123" s="200">
        <f>'Link In'!F179</f>
        <v>652903</v>
      </c>
      <c r="N123" s="200"/>
      <c r="O123" s="69">
        <f t="shared" si="6"/>
        <v>61063</v>
      </c>
      <c r="P123" s="200"/>
      <c r="Q123" s="200">
        <f>'Link In'!I179</f>
        <v>713966</v>
      </c>
    </row>
    <row r="124" spans="1:17" x14ac:dyDescent="0.25">
      <c r="A124" s="229">
        <v>112</v>
      </c>
      <c r="B124" s="229"/>
      <c r="C124" s="258"/>
      <c r="G124" s="357">
        <f>'Link In'!C180</f>
        <v>50510100</v>
      </c>
      <c r="I124" s="228" t="str">
        <f>'Link In'!D180</f>
        <v>PBOP Cap Credits</v>
      </c>
      <c r="K124" s="229" t="str">
        <f>'Link In'!E180</f>
        <v>604.8</v>
      </c>
      <c r="M124" s="200">
        <f>'Link In'!F180</f>
        <v>-147422</v>
      </c>
      <c r="N124" s="200"/>
      <c r="O124" s="69">
        <f t="shared" si="6"/>
        <v>14640.164445451926</v>
      </c>
      <c r="P124" s="200"/>
      <c r="Q124" s="200">
        <f>'Link In'!I180</f>
        <v>-132781.83555454807</v>
      </c>
    </row>
    <row r="125" spans="1:17" x14ac:dyDescent="0.25">
      <c r="A125" s="229">
        <v>113</v>
      </c>
      <c r="B125" s="229"/>
      <c r="C125" s="258"/>
      <c r="G125" s="357">
        <f>'Link In'!C181</f>
        <v>50550000</v>
      </c>
      <c r="I125" s="228" t="str">
        <f>'Link In'!D181</f>
        <v>Group Insur Expense</v>
      </c>
      <c r="K125" s="229" t="str">
        <f>'Link In'!E181</f>
        <v>604.8</v>
      </c>
      <c r="M125" s="200">
        <f>'Link In'!F181</f>
        <v>1449927</v>
      </c>
      <c r="N125" s="200"/>
      <c r="O125" s="69">
        <f t="shared" ref="O125:O126" si="7">Q125-M125</f>
        <v>198100.36023391574</v>
      </c>
      <c r="P125" s="200"/>
      <c r="Q125" s="200">
        <f>'Link In'!I181</f>
        <v>1648027.3602339157</v>
      </c>
    </row>
    <row r="126" spans="1:17" x14ac:dyDescent="0.25">
      <c r="A126" s="229">
        <v>114</v>
      </c>
      <c r="B126" s="229"/>
      <c r="C126" s="258"/>
      <c r="E126" s="388"/>
      <c r="F126" s="372"/>
      <c r="G126" s="373">
        <f>'Link In'!C182</f>
        <v>50550100</v>
      </c>
      <c r="H126" s="372"/>
      <c r="I126" s="393" t="str">
        <f>'Link In'!D182</f>
        <v>Group Ins Cap Credts</v>
      </c>
      <c r="J126" s="372"/>
      <c r="K126" s="376" t="str">
        <f>'Link In'!E182</f>
        <v>604.8</v>
      </c>
      <c r="L126" s="372"/>
      <c r="M126" s="390">
        <f>'Link In'!F182</f>
        <v>-297956</v>
      </c>
      <c r="N126" s="200"/>
      <c r="O126" s="74">
        <f t="shared" si="7"/>
        <v>-7802.6879333260003</v>
      </c>
      <c r="P126" s="200"/>
      <c r="Q126" s="390">
        <f>'Link In'!I182</f>
        <v>-305758.687933326</v>
      </c>
    </row>
    <row r="127" spans="1:17" x14ac:dyDescent="0.25">
      <c r="A127" s="229">
        <v>115</v>
      </c>
      <c r="B127" s="229"/>
      <c r="C127" s="258"/>
      <c r="G127" s="357"/>
      <c r="K127" s="233" t="s">
        <v>82</v>
      </c>
      <c r="L127" s="233"/>
      <c r="M127" s="391">
        <f>'Link In'!F183</f>
        <v>1657452</v>
      </c>
      <c r="N127" s="200"/>
      <c r="O127" s="391">
        <f>SUM(O123:O126)</f>
        <v>266000.83674604166</v>
      </c>
      <c r="P127" s="200"/>
      <c r="Q127" s="391">
        <f>SUM(Q123:Q126)</f>
        <v>1923452.8367460414</v>
      </c>
    </row>
    <row r="128" spans="1:17" x14ac:dyDescent="0.25">
      <c r="A128" s="229">
        <v>116</v>
      </c>
      <c r="B128" s="229"/>
      <c r="C128" s="258"/>
      <c r="G128" s="357"/>
      <c r="M128" s="200"/>
      <c r="N128" s="200"/>
      <c r="O128" s="200"/>
      <c r="P128" s="200"/>
      <c r="Q128" s="391"/>
    </row>
    <row r="129" spans="1:17" x14ac:dyDescent="0.25">
      <c r="A129" s="229">
        <v>117</v>
      </c>
      <c r="B129" s="229"/>
      <c r="C129" s="258">
        <v>401</v>
      </c>
      <c r="E129" s="392" t="str">
        <f>'Link In'!B184</f>
        <v>Other benefits</v>
      </c>
      <c r="G129" s="357">
        <f>'Link In'!C184</f>
        <v>50421000</v>
      </c>
      <c r="I129" s="228" t="str">
        <f>'Link In'!D184</f>
        <v>401k Expense</v>
      </c>
      <c r="K129" s="229" t="str">
        <f>'Link In'!E184</f>
        <v>604.8</v>
      </c>
      <c r="M129" s="200">
        <f>'Link In'!F184</f>
        <v>188798</v>
      </c>
      <c r="N129" s="200"/>
      <c r="O129" s="200">
        <f>Q129-M129</f>
        <v>29832.625855287857</v>
      </c>
      <c r="P129" s="200"/>
      <c r="Q129" s="200">
        <f>'Link In'!I184</f>
        <v>218630.62585528786</v>
      </c>
    </row>
    <row r="130" spans="1:17" x14ac:dyDescent="0.25">
      <c r="A130" s="229">
        <v>118</v>
      </c>
      <c r="B130" s="229"/>
      <c r="C130" s="258"/>
      <c r="G130" s="357">
        <f>'Link In'!C185</f>
        <v>50421100</v>
      </c>
      <c r="I130" s="228" t="str">
        <f>'Link In'!D185</f>
        <v>401k Exp Cap Credits</v>
      </c>
      <c r="K130" s="229" t="str">
        <f>'Link In'!E185</f>
        <v>604.8</v>
      </c>
      <c r="M130" s="200">
        <f>'Link In'!F185</f>
        <v>-35228</v>
      </c>
      <c r="N130" s="200"/>
      <c r="O130" s="200">
        <f t="shared" ref="O130:O146" si="8">Q130-M130</f>
        <v>-11050.483269225428</v>
      </c>
      <c r="P130" s="200"/>
      <c r="Q130" s="200">
        <f>'Link In'!I185</f>
        <v>-46278.483269225428</v>
      </c>
    </row>
    <row r="131" spans="1:17" x14ac:dyDescent="0.25">
      <c r="A131" s="229">
        <v>119</v>
      </c>
      <c r="B131" s="229"/>
      <c r="C131" s="258"/>
      <c r="G131" s="357">
        <f>'Link In'!C186</f>
        <v>50422000</v>
      </c>
      <c r="I131" s="228" t="str">
        <f>'Link In'!D186</f>
        <v>DCP Expense</v>
      </c>
      <c r="K131" s="229" t="str">
        <f>'Link In'!E186</f>
        <v>604.8</v>
      </c>
      <c r="M131" s="200">
        <f>'Link In'!F186</f>
        <v>199892</v>
      </c>
      <c r="N131" s="200"/>
      <c r="O131" s="200">
        <f t="shared" si="8"/>
        <v>46843.724117546517</v>
      </c>
      <c r="P131" s="200"/>
      <c r="Q131" s="200">
        <f>'Link In'!I186</f>
        <v>246735.72411754652</v>
      </c>
    </row>
    <row r="132" spans="1:17" x14ac:dyDescent="0.25">
      <c r="A132" s="229">
        <v>120</v>
      </c>
      <c r="B132" s="229"/>
      <c r="C132" s="258"/>
      <c r="G132" s="357">
        <f>'Link In'!C187</f>
        <v>50422100</v>
      </c>
      <c r="I132" s="228" t="str">
        <f>'Link In'!D187</f>
        <v>DCP Exp Cap Credits</v>
      </c>
      <c r="K132" s="229" t="str">
        <f>'Link In'!E187</f>
        <v>604.8</v>
      </c>
      <c r="M132" s="200">
        <f>'Link In'!F187</f>
        <v>-38561</v>
      </c>
      <c r="N132" s="200"/>
      <c r="O132" s="200">
        <f t="shared" si="8"/>
        <v>-6966.9670720041904</v>
      </c>
      <c r="P132" s="200"/>
      <c r="Q132" s="200">
        <f>'Link In'!I187</f>
        <v>-45527.96707200419</v>
      </c>
    </row>
    <row r="133" spans="1:17" x14ac:dyDescent="0.25">
      <c r="A133" s="229">
        <v>121</v>
      </c>
      <c r="B133" s="229"/>
      <c r="C133" s="258"/>
      <c r="G133" s="357">
        <f>'Link In'!C188</f>
        <v>50423000</v>
      </c>
      <c r="I133" s="228" t="str">
        <f>'Link In'!D188</f>
        <v>ESPP Expense</v>
      </c>
      <c r="K133" s="229" t="str">
        <f>'Link In'!E188</f>
        <v>604.8</v>
      </c>
      <c r="M133" s="200">
        <f>'Link In'!F188</f>
        <v>10652</v>
      </c>
      <c r="N133" s="200"/>
      <c r="O133" s="200">
        <f t="shared" si="8"/>
        <v>-2852.5501294019014</v>
      </c>
      <c r="P133" s="200"/>
      <c r="Q133" s="200">
        <f>'Link In'!I188</f>
        <v>7799.4498705980986</v>
      </c>
    </row>
    <row r="134" spans="1:17" x14ac:dyDescent="0.25">
      <c r="A134" s="229">
        <v>122</v>
      </c>
      <c r="B134" s="229"/>
      <c r="C134" s="258"/>
      <c r="G134" s="357">
        <f>'Link In'!C189</f>
        <v>50426000</v>
      </c>
      <c r="I134" s="228" t="str">
        <f>'Link In'!D189</f>
        <v>Retiree Medical Exp</v>
      </c>
      <c r="K134" s="229" t="str">
        <f>'Link In'!E189</f>
        <v>604.8</v>
      </c>
      <c r="M134" s="200">
        <f>'Link In'!F189</f>
        <v>12851</v>
      </c>
      <c r="N134" s="200"/>
      <c r="O134" s="200">
        <f t="shared" si="8"/>
        <v>7146.4585536383493</v>
      </c>
      <c r="P134" s="200"/>
      <c r="Q134" s="200">
        <f>'Link In'!I189</f>
        <v>19997.458553638349</v>
      </c>
    </row>
    <row r="135" spans="1:17" x14ac:dyDescent="0.25">
      <c r="A135" s="229">
        <v>123</v>
      </c>
      <c r="B135" s="229"/>
      <c r="C135" s="258"/>
      <c r="G135" s="357">
        <f>'Link In'!C190</f>
        <v>50426100</v>
      </c>
      <c r="I135" s="228" t="str">
        <f>'Link In'!D190</f>
        <v>Retiree Med Cap Cr</v>
      </c>
      <c r="K135" s="229" t="str">
        <f>'Link In'!E190</f>
        <v>604.8</v>
      </c>
      <c r="M135" s="200">
        <f>'Link In'!F190</f>
        <v>-1764</v>
      </c>
      <c r="N135" s="200"/>
      <c r="O135" s="200">
        <f t="shared" si="8"/>
        <v>-1565.4530138934606</v>
      </c>
      <c r="P135" s="200"/>
      <c r="Q135" s="200">
        <f>'Link In'!I190</f>
        <v>-3329.4530138934606</v>
      </c>
    </row>
    <row r="136" spans="1:17" x14ac:dyDescent="0.25">
      <c r="A136" s="229">
        <v>124</v>
      </c>
      <c r="B136" s="229"/>
      <c r="C136" s="258"/>
      <c r="G136" s="357">
        <f>'Link In'!C191</f>
        <v>50450000</v>
      </c>
      <c r="I136" s="228" t="str">
        <f>'Link In'!D191</f>
        <v>Other Welfare</v>
      </c>
      <c r="K136" s="229" t="str">
        <f>'Link In'!E191</f>
        <v>604.8</v>
      </c>
      <c r="M136" s="200">
        <f>'Link In'!F191</f>
        <v>26250</v>
      </c>
      <c r="N136" s="200"/>
      <c r="O136" s="200">
        <f t="shared" si="8"/>
        <v>377.67764346449258</v>
      </c>
      <c r="P136" s="200"/>
      <c r="Q136" s="200">
        <f>'Link In'!I191</f>
        <v>26627.677643464493</v>
      </c>
    </row>
    <row r="137" spans="1:17" x14ac:dyDescent="0.25">
      <c r="A137" s="229">
        <v>125</v>
      </c>
      <c r="B137" s="229"/>
      <c r="C137" s="258"/>
      <c r="G137" s="357">
        <f>'Link In'!C192</f>
        <v>50450013</v>
      </c>
      <c r="I137" s="228" t="str">
        <f>'Link In'!D192</f>
        <v>Other Welfare WT</v>
      </c>
      <c r="K137" s="229" t="str">
        <f>'Link In'!E192</f>
        <v>604.3</v>
      </c>
      <c r="M137" s="200">
        <f>'Link In'!F192</f>
        <v>568</v>
      </c>
      <c r="N137" s="200"/>
      <c r="O137" s="200">
        <f t="shared" si="8"/>
        <v>8.1722248185840272</v>
      </c>
      <c r="P137" s="200"/>
      <c r="Q137" s="200">
        <f>'Link In'!I192</f>
        <v>576.17222481858403</v>
      </c>
    </row>
    <row r="138" spans="1:17" x14ac:dyDescent="0.25">
      <c r="A138" s="229">
        <v>126</v>
      </c>
      <c r="B138" s="229"/>
      <c r="C138" s="258"/>
      <c r="G138" s="357">
        <f>'Link In'!C193</f>
        <v>50450014</v>
      </c>
      <c r="I138" s="228" t="str">
        <f>'Link In'!D193</f>
        <v>Other Welfare TD</v>
      </c>
      <c r="K138" s="229" t="str">
        <f>'Link In'!E193</f>
        <v>604.5</v>
      </c>
      <c r="M138" s="200">
        <f>'Link In'!F193</f>
        <v>523</v>
      </c>
      <c r="N138" s="200"/>
      <c r="O138" s="200">
        <f t="shared" si="8"/>
        <v>7.5247774297878323</v>
      </c>
      <c r="P138" s="200"/>
      <c r="Q138" s="200">
        <f>'Link In'!I193</f>
        <v>530.52477742978783</v>
      </c>
    </row>
    <row r="139" spans="1:17" x14ac:dyDescent="0.25">
      <c r="A139" s="229">
        <v>127</v>
      </c>
      <c r="B139" s="229"/>
      <c r="C139" s="258"/>
      <c r="G139" s="357">
        <f>'Link In'!C194</f>
        <v>50450015</v>
      </c>
      <c r="I139" s="228" t="str">
        <f>'Link In'!D194</f>
        <v>Other Welfare CA</v>
      </c>
      <c r="K139" s="229" t="str">
        <f>'Link In'!E194</f>
        <v>604.7</v>
      </c>
      <c r="M139" s="200">
        <f>'Link In'!F194</f>
        <v>383</v>
      </c>
      <c r="N139" s="200"/>
      <c r="O139" s="200">
        <f t="shared" si="8"/>
        <v>5.5104966646438243</v>
      </c>
      <c r="P139" s="200"/>
      <c r="Q139" s="200">
        <f>'Link In'!I194</f>
        <v>388.51049666464382</v>
      </c>
    </row>
    <row r="140" spans="1:17" x14ac:dyDescent="0.25">
      <c r="A140" s="229">
        <v>128</v>
      </c>
      <c r="B140" s="229"/>
      <c r="C140" s="258"/>
      <c r="G140" s="357">
        <f>'Link In'!C195</f>
        <v>50450016</v>
      </c>
      <c r="I140" s="228" t="str">
        <f>'Link In'!D195</f>
        <v>Other Welfare AG</v>
      </c>
      <c r="K140" s="229" t="str">
        <f>'Link In'!E195</f>
        <v>604.8</v>
      </c>
      <c r="M140" s="200">
        <f>'Link In'!F195</f>
        <v>10614</v>
      </c>
      <c r="N140" s="200"/>
      <c r="O140" s="200">
        <f t="shared" si="8"/>
        <v>152.71125743741504</v>
      </c>
      <c r="P140" s="200"/>
      <c r="Q140" s="200">
        <f>'Link In'!I195</f>
        <v>10766.711257437415</v>
      </c>
    </row>
    <row r="141" spans="1:17" x14ac:dyDescent="0.25">
      <c r="A141" s="229">
        <v>129</v>
      </c>
      <c r="B141" s="229"/>
      <c r="C141" s="258"/>
      <c r="G141" s="357">
        <f>'Link In'!C196</f>
        <v>50451000</v>
      </c>
      <c r="I141" s="228" t="str">
        <f>'Link In'!D196</f>
        <v>Employee Awards</v>
      </c>
      <c r="K141" s="229" t="str">
        <f>'Link In'!E196</f>
        <v>604.8</v>
      </c>
      <c r="M141" s="200">
        <f>'Link In'!F196</f>
        <v>5915</v>
      </c>
      <c r="N141" s="200"/>
      <c r="O141" s="200">
        <f t="shared" si="8"/>
        <v>85.103362327332434</v>
      </c>
      <c r="P141" s="200"/>
      <c r="Q141" s="200">
        <f>'Link In'!I196</f>
        <v>6000.1033623273324</v>
      </c>
    </row>
    <row r="142" spans="1:17" x14ac:dyDescent="0.25">
      <c r="A142" s="229">
        <v>130</v>
      </c>
      <c r="B142" s="229"/>
      <c r="C142" s="258"/>
      <c r="G142" s="357">
        <f>'Link In'!C197</f>
        <v>50452000</v>
      </c>
      <c r="I142" s="228" t="str">
        <f>'Link In'!D197</f>
        <v>Emp Physical Exams</v>
      </c>
      <c r="K142" s="229" t="str">
        <f>'Link In'!E197</f>
        <v>604.8</v>
      </c>
      <c r="M142" s="200">
        <f>'Link In'!F197</f>
        <v>4740</v>
      </c>
      <c r="N142" s="200"/>
      <c r="O142" s="200">
        <f t="shared" si="8"/>
        <v>68.197791619873897</v>
      </c>
      <c r="P142" s="200"/>
      <c r="Q142" s="200">
        <f>'Link In'!I197</f>
        <v>4808.1977916198739</v>
      </c>
    </row>
    <row r="143" spans="1:17" x14ac:dyDescent="0.25">
      <c r="A143" s="229">
        <v>131</v>
      </c>
      <c r="B143" s="229"/>
      <c r="C143" s="258"/>
      <c r="G143" s="357">
        <f>'Link In'!C198</f>
        <v>50454000</v>
      </c>
      <c r="I143" s="228" t="str">
        <f>'Link In'!D198</f>
        <v>Safety Incent Awards</v>
      </c>
      <c r="K143" s="229" t="str">
        <f>'Link In'!E198</f>
        <v>604.8</v>
      </c>
      <c r="M143" s="200">
        <f>'Link In'!F198</f>
        <v>2700</v>
      </c>
      <c r="N143" s="200"/>
      <c r="O143" s="200">
        <f t="shared" si="8"/>
        <v>38.846843327776241</v>
      </c>
      <c r="P143" s="200"/>
      <c r="Q143" s="200">
        <f>'Link In'!I198</f>
        <v>2738.8468433277762</v>
      </c>
    </row>
    <row r="144" spans="1:17" x14ac:dyDescent="0.25">
      <c r="A144" s="229">
        <v>132</v>
      </c>
      <c r="B144" s="229"/>
      <c r="C144" s="258"/>
      <c r="G144" s="357">
        <f>'Link In'!C199</f>
        <v>50456000</v>
      </c>
      <c r="I144" s="228" t="str">
        <f>'Link In'!D199</f>
        <v>Tuition Aid</v>
      </c>
      <c r="K144" s="229" t="str">
        <f>'Link In'!E199</f>
        <v>604.8</v>
      </c>
      <c r="M144" s="200">
        <f>'Link In'!F199</f>
        <v>12975</v>
      </c>
      <c r="N144" s="200"/>
      <c r="O144" s="200">
        <f t="shared" si="8"/>
        <v>186.68066376959177</v>
      </c>
      <c r="P144" s="200"/>
      <c r="Q144" s="200">
        <f>'Link In'!I199</f>
        <v>13161.680663769592</v>
      </c>
    </row>
    <row r="145" spans="1:19" x14ac:dyDescent="0.25">
      <c r="A145" s="229">
        <v>133</v>
      </c>
      <c r="B145" s="229"/>
      <c r="C145" s="258"/>
      <c r="G145" s="357">
        <f>'Link In'!C200</f>
        <v>50457000</v>
      </c>
      <c r="I145" s="228" t="str">
        <f>'Link In'!D200</f>
        <v>Training</v>
      </c>
      <c r="K145" s="229" t="str">
        <f>'Link In'!E200</f>
        <v>604.8</v>
      </c>
      <c r="M145" s="200">
        <f>'Link In'!F200</f>
        <v>28781</v>
      </c>
      <c r="N145" s="200"/>
      <c r="O145" s="200">
        <f t="shared" si="8"/>
        <v>414.09296215434733</v>
      </c>
      <c r="P145" s="200"/>
      <c r="Q145" s="200">
        <f>'Link In'!I200</f>
        <v>29195.092962154347</v>
      </c>
    </row>
    <row r="146" spans="1:19" x14ac:dyDescent="0.25">
      <c r="A146" s="229">
        <v>134</v>
      </c>
      <c r="B146" s="229"/>
      <c r="C146" s="258"/>
      <c r="E146" s="388"/>
      <c r="F146" s="372"/>
      <c r="G146" s="373">
        <f>'Link In'!C201</f>
        <v>50458000</v>
      </c>
      <c r="H146" s="372"/>
      <c r="I146" s="393" t="str">
        <f>'Link In'!D201</f>
        <v>Referral Bonus</v>
      </c>
      <c r="J146" s="372"/>
      <c r="K146" s="376" t="str">
        <f>'Link In'!E201</f>
        <v>604.8</v>
      </c>
      <c r="L146" s="372"/>
      <c r="M146" s="390">
        <f>'Link In'!F201</f>
        <v>0</v>
      </c>
      <c r="N146" s="200"/>
      <c r="O146" s="390">
        <f t="shared" si="8"/>
        <v>0</v>
      </c>
      <c r="P146" s="200"/>
      <c r="Q146" s="390">
        <f>'Link In'!I201</f>
        <v>0</v>
      </c>
    </row>
    <row r="147" spans="1:19" x14ac:dyDescent="0.25">
      <c r="A147" s="229">
        <v>135</v>
      </c>
      <c r="B147" s="229"/>
      <c r="C147" s="258"/>
      <c r="G147" s="357"/>
      <c r="K147" s="233" t="s">
        <v>82</v>
      </c>
      <c r="L147" s="233"/>
      <c r="M147" s="391">
        <f>'Link In'!F202</f>
        <v>430089</v>
      </c>
      <c r="N147" s="200"/>
      <c r="O147" s="391">
        <f>Q147-M147</f>
        <v>62731.873064961634</v>
      </c>
      <c r="P147" s="200"/>
      <c r="Q147" s="391">
        <f>SUM(Q129:Q146)</f>
        <v>492820.87306496163</v>
      </c>
    </row>
    <row r="148" spans="1:19" x14ac:dyDescent="0.25">
      <c r="A148" s="229">
        <v>136</v>
      </c>
      <c r="B148" s="229"/>
      <c r="C148" s="258"/>
      <c r="G148" s="357"/>
      <c r="K148" s="229"/>
      <c r="M148" s="200"/>
      <c r="N148" s="200"/>
      <c r="O148" s="200"/>
      <c r="P148" s="200"/>
      <c r="Q148" s="391"/>
    </row>
    <row r="149" spans="1:19" ht="30" x14ac:dyDescent="0.25">
      <c r="A149" s="229">
        <v>137</v>
      </c>
      <c r="B149" s="229"/>
      <c r="C149" s="258">
        <v>401</v>
      </c>
      <c r="E149" s="392" t="str">
        <f>'Link In'!B203</f>
        <v>Service Company Costs</v>
      </c>
      <c r="G149" s="357">
        <f>'Link In'!C203</f>
        <v>53401000</v>
      </c>
      <c r="I149" s="228" t="str">
        <f>'Link In'!D203</f>
        <v>AWWSC Labor OPEX</v>
      </c>
      <c r="K149" s="229" t="str">
        <f>'Link In'!E203</f>
        <v>634.8</v>
      </c>
      <c r="M149" s="200">
        <f>'Link In'!F203</f>
        <v>3871463</v>
      </c>
      <c r="N149" s="200"/>
      <c r="O149" s="200">
        <f>Q149-M149</f>
        <v>207693.53298310423</v>
      </c>
      <c r="P149" s="200"/>
      <c r="Q149" s="200">
        <f>'Link In'!I203</f>
        <v>4079156.5329831042</v>
      </c>
      <c r="S149" s="394"/>
    </row>
    <row r="150" spans="1:19" x14ac:dyDescent="0.25">
      <c r="A150" s="229">
        <v>138</v>
      </c>
      <c r="B150" s="229"/>
      <c r="C150" s="258"/>
      <c r="G150" s="357">
        <f>'Link In'!C204</f>
        <v>53401100</v>
      </c>
      <c r="I150" s="228" t="str">
        <f>'Link In'!D204</f>
        <v>AWWSC Pension OPEX</v>
      </c>
      <c r="K150" s="229" t="str">
        <f>'Link In'!E204</f>
        <v>634.8</v>
      </c>
      <c r="M150" s="200">
        <f>'Link In'!F204</f>
        <v>315836</v>
      </c>
      <c r="N150" s="200"/>
      <c r="O150" s="200">
        <f t="shared" ref="O150:O162" si="9">Q150-M150</f>
        <v>16943.748315107659</v>
      </c>
      <c r="P150" s="200"/>
      <c r="Q150" s="200">
        <f>'Link In'!I204</f>
        <v>332779.74831510766</v>
      </c>
      <c r="S150" s="394"/>
    </row>
    <row r="151" spans="1:19" x14ac:dyDescent="0.25">
      <c r="A151" s="229">
        <v>139</v>
      </c>
      <c r="B151" s="229"/>
      <c r="C151" s="258"/>
      <c r="G151" s="357">
        <f>'Link In'!C205</f>
        <v>53401200</v>
      </c>
      <c r="I151" s="228" t="str">
        <f>'Link In'!D205</f>
        <v>AWWSC Group Ins OPEX</v>
      </c>
      <c r="K151" s="229" t="str">
        <f>'Link In'!E205</f>
        <v>634.8</v>
      </c>
      <c r="M151" s="200">
        <f>'Link In'!F205</f>
        <v>506442</v>
      </c>
      <c r="N151" s="200"/>
      <c r="O151" s="200">
        <f t="shared" si="9"/>
        <v>27169.245381146437</v>
      </c>
      <c r="P151" s="200"/>
      <c r="Q151" s="200">
        <f>'Link In'!I205</f>
        <v>533611.24538114644</v>
      </c>
    </row>
    <row r="152" spans="1:19" x14ac:dyDescent="0.25">
      <c r="A152" s="229">
        <v>140</v>
      </c>
      <c r="B152" s="229"/>
      <c r="C152" s="258"/>
      <c r="G152" s="357">
        <f>'Link In'!C206</f>
        <v>53401300</v>
      </c>
      <c r="I152" s="228" t="str">
        <f>'Link In'!D206</f>
        <v>AWWSC Other Ben OPEX</v>
      </c>
      <c r="K152" s="229" t="str">
        <f>'Link In'!E206</f>
        <v>634.8</v>
      </c>
      <c r="M152" s="200">
        <f>'Link In'!F206</f>
        <v>256642</v>
      </c>
      <c r="N152" s="200"/>
      <c r="O152" s="200">
        <f t="shared" si="9"/>
        <v>13768.150100323779</v>
      </c>
      <c r="P152" s="200"/>
      <c r="Q152" s="200">
        <f>'Link In'!I206</f>
        <v>270410.15010032378</v>
      </c>
    </row>
    <row r="153" spans="1:19" x14ac:dyDescent="0.25">
      <c r="A153" s="229">
        <v>141</v>
      </c>
      <c r="B153" s="229"/>
      <c r="C153" s="258"/>
      <c r="G153" s="357">
        <f>'Link In'!C207</f>
        <v>53401400</v>
      </c>
      <c r="I153" s="228" t="str">
        <f>'Link In'!D207</f>
        <v>AWWSC Cont Svcs OPEX</v>
      </c>
      <c r="K153" s="229" t="str">
        <f>'Link In'!E207</f>
        <v>634.8</v>
      </c>
      <c r="M153" s="200">
        <f>'Link In'!F207</f>
        <v>597894</v>
      </c>
      <c r="N153" s="200"/>
      <c r="O153" s="200">
        <f t="shared" si="9"/>
        <v>32075.398165861377</v>
      </c>
      <c r="P153" s="200"/>
      <c r="Q153" s="200">
        <f>'Link In'!I207</f>
        <v>629969.39816586138</v>
      </c>
    </row>
    <row r="154" spans="1:19" x14ac:dyDescent="0.25">
      <c r="A154" s="229">
        <v>142</v>
      </c>
      <c r="B154" s="229"/>
      <c r="C154" s="258"/>
      <c r="G154" s="357">
        <f>'Link In'!C208</f>
        <v>53401500</v>
      </c>
      <c r="I154" s="228" t="str">
        <f>'Link In'!D208</f>
        <v>AWWSC Off Suppl OPEX</v>
      </c>
      <c r="K154" s="229" t="str">
        <f>'Link In'!E208</f>
        <v>634.8</v>
      </c>
      <c r="M154" s="200">
        <f>'Link In'!F208</f>
        <v>407754</v>
      </c>
      <c r="N154" s="200"/>
      <c r="O154" s="200">
        <f t="shared" si="9"/>
        <v>21874.900741139078</v>
      </c>
      <c r="P154" s="200"/>
      <c r="Q154" s="200">
        <f>'Link In'!I208</f>
        <v>429628.90074113908</v>
      </c>
    </row>
    <row r="155" spans="1:19" x14ac:dyDescent="0.25">
      <c r="A155" s="229">
        <v>143</v>
      </c>
      <c r="B155" s="229"/>
      <c r="C155" s="258"/>
      <c r="G155" s="357">
        <f>'Link In'!C209</f>
        <v>53401600</v>
      </c>
      <c r="I155" s="228" t="str">
        <f>'Link In'!D209</f>
        <v>AWWSC Transportaion</v>
      </c>
      <c r="K155" s="229" t="str">
        <f>'Link In'!E209</f>
        <v>634.8</v>
      </c>
      <c r="M155" s="200">
        <f>'Link In'!F209</f>
        <v>64525</v>
      </c>
      <c r="N155" s="200"/>
      <c r="O155" s="200">
        <f t="shared" si="9"/>
        <v>3461.5919655527541</v>
      </c>
      <c r="P155" s="200"/>
      <c r="Q155" s="200">
        <f>'Link In'!I209</f>
        <v>67986.591965552754</v>
      </c>
    </row>
    <row r="156" spans="1:19" x14ac:dyDescent="0.25">
      <c r="A156" s="229">
        <v>144</v>
      </c>
      <c r="B156" s="229"/>
      <c r="C156" s="258"/>
      <c r="G156" s="357">
        <f>'Link In'!C210</f>
        <v>53401700</v>
      </c>
      <c r="I156" s="228" t="str">
        <f>'Link In'!D210</f>
        <v>AWWSC Rents OPEX</v>
      </c>
      <c r="K156" s="229" t="str">
        <f>'Link In'!E210</f>
        <v>634.8</v>
      </c>
      <c r="M156" s="200">
        <f>'Link In'!F210</f>
        <v>252402</v>
      </c>
      <c r="N156" s="200"/>
      <c r="O156" s="200">
        <f t="shared" si="9"/>
        <v>13540.685552722949</v>
      </c>
      <c r="P156" s="200"/>
      <c r="Q156" s="200">
        <f>'Link In'!I210</f>
        <v>265942.68555272295</v>
      </c>
    </row>
    <row r="157" spans="1:19" x14ac:dyDescent="0.25">
      <c r="A157" s="229">
        <v>145</v>
      </c>
      <c r="B157" s="229"/>
      <c r="C157" s="258"/>
      <c r="G157" s="357">
        <f>'Link In'!C211</f>
        <v>53401800</v>
      </c>
      <c r="I157" s="228" t="str">
        <f>'Link In'!D211</f>
        <v>AWWSC Other operting supplies</v>
      </c>
      <c r="K157" s="229" t="str">
        <f>'Link In'!E211</f>
        <v>634.8</v>
      </c>
      <c r="M157" s="200">
        <f>'Link In'!F211</f>
        <v>33388</v>
      </c>
      <c r="N157" s="200"/>
      <c r="O157" s="200">
        <f t="shared" si="9"/>
        <v>1791.1760177586257</v>
      </c>
      <c r="P157" s="200"/>
      <c r="Q157" s="200">
        <f>'Link In'!I211</f>
        <v>35179.176017758626</v>
      </c>
    </row>
    <row r="158" spans="1:19" x14ac:dyDescent="0.25">
      <c r="A158" s="229">
        <v>146</v>
      </c>
      <c r="B158" s="229"/>
      <c r="C158" s="258"/>
      <c r="G158" s="357">
        <f>'Link In'!C212</f>
        <v>53401900</v>
      </c>
      <c r="I158" s="228" t="str">
        <f>'Link In'!D212</f>
        <v>AWWSC Maint OPEX</v>
      </c>
      <c r="K158" s="229" t="str">
        <f>'Link In'!E212</f>
        <v>634.8</v>
      </c>
      <c r="M158" s="200">
        <f>'Link In'!F212</f>
        <v>286675</v>
      </c>
      <c r="N158" s="200"/>
      <c r="O158" s="200">
        <f t="shared" si="9"/>
        <v>15379.339430063381</v>
      </c>
      <c r="P158" s="200"/>
      <c r="Q158" s="200">
        <f>'Link In'!I212</f>
        <v>302054.33943006338</v>
      </c>
    </row>
    <row r="159" spans="1:19" x14ac:dyDescent="0.25">
      <c r="A159" s="229">
        <v>147</v>
      </c>
      <c r="B159" s="229"/>
      <c r="C159" s="258"/>
      <c r="G159" s="357">
        <f>'Link In'!C213</f>
        <v>53402100</v>
      </c>
      <c r="I159" s="228" t="str">
        <f>'Link In'!D213</f>
        <v>AWWSC Oth O&amp;M OPEX</v>
      </c>
      <c r="K159" s="229" t="str">
        <f>'Link In'!E213</f>
        <v>634.8</v>
      </c>
      <c r="M159" s="200">
        <f>'Link In'!F213</f>
        <v>255212</v>
      </c>
      <c r="N159" s="200"/>
      <c r="O159" s="200">
        <f t="shared" si="9"/>
        <v>13691.43446280749</v>
      </c>
      <c r="P159" s="200"/>
      <c r="Q159" s="200">
        <f>'Link In'!I213</f>
        <v>268903.43446280749</v>
      </c>
    </row>
    <row r="160" spans="1:19" x14ac:dyDescent="0.25">
      <c r="A160" s="229">
        <v>148</v>
      </c>
      <c r="B160" s="229"/>
      <c r="C160" s="258"/>
      <c r="G160" s="357">
        <f>'Link In'!C214</f>
        <v>53402200</v>
      </c>
      <c r="I160" s="228" t="str">
        <f>'Link In'!D214</f>
        <v>AWWSC Dpr/Amrt OPEX</v>
      </c>
      <c r="K160" s="229" t="str">
        <f>'Link In'!E214</f>
        <v>634.8</v>
      </c>
      <c r="M160" s="200">
        <f>'Link In'!F214</f>
        <v>914633</v>
      </c>
      <c r="N160" s="200"/>
      <c r="O160" s="200">
        <f t="shared" si="9"/>
        <v>49067.589991932036</v>
      </c>
      <c r="P160" s="200"/>
      <c r="Q160" s="200">
        <f>'Link In'!I214</f>
        <v>963700.58999193204</v>
      </c>
    </row>
    <row r="161" spans="1:17" x14ac:dyDescent="0.25">
      <c r="A161" s="229">
        <v>149</v>
      </c>
      <c r="B161" s="229"/>
      <c r="C161" s="258"/>
      <c r="G161" s="357">
        <f>'Link In'!C215</f>
        <v>53402300</v>
      </c>
      <c r="I161" s="228" t="str">
        <f>'Link In'!D215</f>
        <v>AWWSC Gen Tax OPEX</v>
      </c>
      <c r="K161" s="229" t="str">
        <f>'Link In'!E215</f>
        <v>634.8</v>
      </c>
      <c r="M161" s="200">
        <f>'Link In'!F215</f>
        <v>324308</v>
      </c>
      <c r="N161" s="200"/>
      <c r="O161" s="200">
        <f t="shared" si="9"/>
        <v>17398.24823191762</v>
      </c>
      <c r="P161" s="200"/>
      <c r="Q161" s="200">
        <f>'Link In'!I215</f>
        <v>341706.24823191762</v>
      </c>
    </row>
    <row r="162" spans="1:17" x14ac:dyDescent="0.25">
      <c r="A162" s="229">
        <v>150</v>
      </c>
      <c r="B162" s="229"/>
      <c r="C162" s="258"/>
      <c r="G162" s="357">
        <f>'Link In'!C216</f>
        <v>53402400</v>
      </c>
      <c r="I162" s="228" t="str">
        <f>'Link In'!D216</f>
        <v>AWWSC Interest OPEX</v>
      </c>
      <c r="K162" s="229" t="str">
        <f>'Link In'!E216</f>
        <v>634.8</v>
      </c>
      <c r="M162" s="200">
        <f>'Link In'!F216</f>
        <v>83198</v>
      </c>
      <c r="N162" s="200"/>
      <c r="O162" s="200">
        <f t="shared" si="9"/>
        <v>4463.3479790787824</v>
      </c>
      <c r="P162" s="200"/>
      <c r="Q162" s="200">
        <f>'Link In'!I216</f>
        <v>87661.347979078782</v>
      </c>
    </row>
    <row r="163" spans="1:17" x14ac:dyDescent="0.25">
      <c r="A163" s="229">
        <v>151</v>
      </c>
      <c r="B163" s="229"/>
      <c r="C163" s="258"/>
      <c r="G163" s="357">
        <f>'Link In'!C217</f>
        <v>53402500</v>
      </c>
      <c r="I163" s="228" t="str">
        <f>'Link In'!D217</f>
        <v>AWWSC Oth Inc OPEX</v>
      </c>
      <c r="K163" s="229" t="str">
        <f>'Link In'!E217</f>
        <v>634.8</v>
      </c>
      <c r="M163" s="200">
        <f>'Link In'!F217</f>
        <v>-9413</v>
      </c>
      <c r="N163" s="200"/>
      <c r="O163" s="200">
        <f t="shared" ref="O163:O164" si="10">Q163-M163</f>
        <v>-504.98202513364049</v>
      </c>
      <c r="P163" s="200"/>
      <c r="Q163" s="200">
        <f>'Link In'!I217</f>
        <v>-9917.9820251336405</v>
      </c>
    </row>
    <row r="164" spans="1:17" x14ac:dyDescent="0.25">
      <c r="A164" s="229">
        <v>152</v>
      </c>
      <c r="B164" s="229"/>
      <c r="C164" s="258"/>
      <c r="E164" s="388"/>
      <c r="F164" s="372"/>
      <c r="G164" s="373">
        <f>'Link In'!C218</f>
        <v>53402600</v>
      </c>
      <c r="H164" s="372"/>
      <c r="I164" s="393" t="str">
        <f>'Link In'!D218</f>
        <v>AWWSC Inc Tax OPEX</v>
      </c>
      <c r="J164" s="372"/>
      <c r="K164" s="376" t="str">
        <f>'Link In'!E218</f>
        <v>634.8</v>
      </c>
      <c r="L164" s="372"/>
      <c r="M164" s="390">
        <f>'Link In'!F218</f>
        <v>4659</v>
      </c>
      <c r="N164" s="200"/>
      <c r="O164" s="390">
        <f t="shared" si="10"/>
        <v>249.94276586610249</v>
      </c>
      <c r="P164" s="200"/>
      <c r="Q164" s="390">
        <f>'Link In'!I218</f>
        <v>4908.9427658661025</v>
      </c>
    </row>
    <row r="165" spans="1:17" x14ac:dyDescent="0.25">
      <c r="A165" s="229">
        <v>153</v>
      </c>
      <c r="B165" s="229"/>
      <c r="C165" s="258"/>
      <c r="G165" s="357"/>
      <c r="K165" s="258" t="s">
        <v>82</v>
      </c>
      <c r="M165" s="391">
        <f>'Link In'!F219</f>
        <v>8165618</v>
      </c>
      <c r="N165" s="200"/>
      <c r="O165" s="391">
        <f>SUM(O149:O164)</f>
        <v>438063.35005924868</v>
      </c>
      <c r="P165" s="200"/>
      <c r="Q165" s="391">
        <f>SUM(Q149:Q164)</f>
        <v>8603681.3500592448</v>
      </c>
    </row>
    <row r="166" spans="1:17" x14ac:dyDescent="0.25">
      <c r="A166" s="229">
        <v>154</v>
      </c>
      <c r="B166" s="229"/>
      <c r="C166" s="258"/>
      <c r="G166" s="357"/>
      <c r="K166" s="233"/>
      <c r="M166" s="200"/>
      <c r="N166" s="200"/>
      <c r="O166" s="200"/>
      <c r="P166" s="200"/>
      <c r="Q166" s="391"/>
    </row>
    <row r="167" spans="1:17" x14ac:dyDescent="0.25">
      <c r="A167" s="229">
        <v>155</v>
      </c>
      <c r="B167" s="229"/>
      <c r="C167" s="258">
        <v>401</v>
      </c>
      <c r="E167" s="392" t="str">
        <f>'Link In'!B223</f>
        <v>Contracted services</v>
      </c>
      <c r="G167" s="357">
        <f>'Link In'!C220</f>
        <v>53110000</v>
      </c>
      <c r="I167" s="228" t="str">
        <f>'Link In'!D220</f>
        <v>Contr Svc-Eng</v>
      </c>
      <c r="K167" s="229" t="str">
        <f>'Link In'!E220</f>
        <v>631.8</v>
      </c>
      <c r="M167" s="200">
        <f>'Link In'!F220</f>
        <v>0</v>
      </c>
      <c r="N167" s="200"/>
      <c r="O167" s="200">
        <f>Q167-M167</f>
        <v>0</v>
      </c>
      <c r="P167" s="200"/>
      <c r="Q167" s="200">
        <v>0</v>
      </c>
    </row>
    <row r="168" spans="1:17" x14ac:dyDescent="0.25">
      <c r="A168" s="229">
        <v>156</v>
      </c>
      <c r="B168" s="229"/>
      <c r="C168" s="258"/>
      <c r="G168" s="357">
        <f>'Link In'!C221</f>
        <v>53110011</v>
      </c>
      <c r="I168" s="228" t="str">
        <f>'Link In'!D221</f>
        <v>Contr Svc-Eng SS</v>
      </c>
      <c r="K168" s="229" t="str">
        <f>'Link In'!E221</f>
        <v>631.1</v>
      </c>
      <c r="M168" s="200">
        <f>'Link In'!F221</f>
        <v>770</v>
      </c>
      <c r="N168" s="200"/>
      <c r="O168" s="200">
        <f t="shared" ref="O168:O182" si="11">Q168-M168</f>
        <v>-87.858220475346343</v>
      </c>
      <c r="P168" s="200"/>
      <c r="Q168" s="200">
        <f>'Link In'!I221</f>
        <v>682.14177952465366</v>
      </c>
    </row>
    <row r="169" spans="1:17" x14ac:dyDescent="0.25">
      <c r="A169" s="229">
        <v>157</v>
      </c>
      <c r="B169" s="229"/>
      <c r="C169" s="258"/>
      <c r="G169" s="357">
        <f>'Link In'!C222</f>
        <v>53110016</v>
      </c>
      <c r="I169" s="228" t="str">
        <f>'Link In'!D222</f>
        <v>Contr Svc-Eng AG</v>
      </c>
      <c r="K169" s="229" t="str">
        <f>'Link In'!E222</f>
        <v>631.8</v>
      </c>
      <c r="M169" s="200">
        <f>'Link In'!F222</f>
        <v>25097</v>
      </c>
      <c r="N169" s="200"/>
      <c r="O169" s="200">
        <f t="shared" si="11"/>
        <v>-2863.6074795711284</v>
      </c>
      <c r="P169" s="200"/>
      <c r="Q169" s="200">
        <f>'Link In'!I222</f>
        <v>22233.392520428872</v>
      </c>
    </row>
    <row r="170" spans="1:17" x14ac:dyDescent="0.25">
      <c r="A170" s="229">
        <v>158</v>
      </c>
      <c r="B170" s="229"/>
      <c r="C170" s="258"/>
      <c r="G170" s="357">
        <f>'Link In'!C223</f>
        <v>53150000</v>
      </c>
      <c r="I170" s="228" t="str">
        <f>'Link In'!D223</f>
        <v>Contr Svc-Other</v>
      </c>
      <c r="K170" s="229" t="str">
        <f>'Link In'!E223</f>
        <v>636.8</v>
      </c>
      <c r="M170" s="200">
        <f>'Link In'!F223</f>
        <v>168086</v>
      </c>
      <c r="N170" s="200"/>
      <c r="O170" s="200">
        <f>Q170-M170</f>
        <v>-168086</v>
      </c>
      <c r="P170" s="200"/>
      <c r="Q170" s="200">
        <f>'Link In'!I223</f>
        <v>0</v>
      </c>
    </row>
    <row r="171" spans="1:17" x14ac:dyDescent="0.25">
      <c r="A171" s="229">
        <v>159</v>
      </c>
      <c r="B171" s="229"/>
      <c r="C171" s="258"/>
      <c r="G171" s="357">
        <f>'Link In'!C224</f>
        <v>53150011</v>
      </c>
      <c r="I171" s="228" t="str">
        <f>'Link In'!D224</f>
        <v>Contr Svc-Other SS</v>
      </c>
      <c r="K171" s="229" t="str">
        <f>'Link In'!E224</f>
        <v>636.1</v>
      </c>
      <c r="M171" s="200">
        <f>'Link In'!F224</f>
        <v>0</v>
      </c>
      <c r="N171" s="200"/>
      <c r="O171" s="200">
        <f t="shared" si="11"/>
        <v>0</v>
      </c>
      <c r="P171" s="200"/>
      <c r="Q171" s="200">
        <f>'Link In'!I224</f>
        <v>0</v>
      </c>
    </row>
    <row r="172" spans="1:17" x14ac:dyDescent="0.25">
      <c r="A172" s="229">
        <v>160</v>
      </c>
      <c r="B172" s="229"/>
      <c r="C172" s="258"/>
      <c r="G172" s="357">
        <f>'Link In'!C225</f>
        <v>53150013</v>
      </c>
      <c r="I172" s="228" t="str">
        <f>'Link In'!D225</f>
        <v>Contr Svc-Other WT</v>
      </c>
      <c r="K172" s="229" t="str">
        <f>'Link In'!E225</f>
        <v>636.3</v>
      </c>
      <c r="M172" s="200">
        <f>'Link In'!F225</f>
        <v>33598</v>
      </c>
      <c r="N172" s="200"/>
      <c r="O172" s="200">
        <f t="shared" si="11"/>
        <v>-3833.5850539359599</v>
      </c>
      <c r="P172" s="200"/>
      <c r="Q172" s="200">
        <f>'Link In'!I225</f>
        <v>29764.41494606404</v>
      </c>
    </row>
    <row r="173" spans="1:17" x14ac:dyDescent="0.25">
      <c r="A173" s="229">
        <v>161</v>
      </c>
      <c r="B173" s="229"/>
      <c r="C173" s="258"/>
      <c r="G173" s="357">
        <f>'Link In'!C226</f>
        <v>53150014</v>
      </c>
      <c r="I173" s="228" t="str">
        <f>'Link In'!D226</f>
        <v>Contr Svc-Other TD</v>
      </c>
      <c r="K173" s="229" t="str">
        <f>'Link In'!E226</f>
        <v>636.5</v>
      </c>
      <c r="M173" s="200">
        <f>'Link In'!F226</f>
        <v>105474</v>
      </c>
      <c r="N173" s="200"/>
      <c r="O173" s="200">
        <f t="shared" si="11"/>
        <v>-12034.750579761923</v>
      </c>
      <c r="P173" s="200"/>
      <c r="Q173" s="200">
        <f>'Link In'!I226</f>
        <v>93439.249420238077</v>
      </c>
    </row>
    <row r="174" spans="1:17" x14ac:dyDescent="0.25">
      <c r="A174" s="229">
        <v>162</v>
      </c>
      <c r="B174" s="229"/>
      <c r="C174" s="258"/>
      <c r="G174" s="357">
        <f>'Link In'!C227</f>
        <v>53150015</v>
      </c>
      <c r="I174" s="228" t="str">
        <f>'Link In'!D227</f>
        <v>Contr Svc-Other CA</v>
      </c>
      <c r="K174" s="229" t="str">
        <f>'Link In'!E227</f>
        <v>636.7</v>
      </c>
      <c r="M174" s="200">
        <f>'Link In'!F227</f>
        <v>38702</v>
      </c>
      <c r="N174" s="200"/>
      <c r="O174" s="200">
        <f t="shared" si="11"/>
        <v>-4415.9595439439654</v>
      </c>
      <c r="P174" s="200"/>
      <c r="Q174" s="200">
        <f>'Link In'!I227</f>
        <v>34286.040456056035</v>
      </c>
    </row>
    <row r="175" spans="1:17" x14ac:dyDescent="0.25">
      <c r="A175" s="229">
        <v>163</v>
      </c>
      <c r="B175" s="229"/>
      <c r="C175" s="258"/>
      <c r="G175" s="357">
        <f>'Link In'!C228</f>
        <v>53150016</v>
      </c>
      <c r="I175" s="228" t="str">
        <f>'Link In'!D228</f>
        <v>Contr Svc-Other AG</v>
      </c>
      <c r="K175" s="229" t="str">
        <f>'Link In'!E228</f>
        <v>636.8</v>
      </c>
      <c r="M175" s="200">
        <f>'Link In'!F228</f>
        <v>52161</v>
      </c>
      <c r="N175" s="200"/>
      <c r="O175" s="200">
        <f t="shared" si="11"/>
        <v>-5951.6527769020031</v>
      </c>
      <c r="P175" s="200"/>
      <c r="Q175" s="200">
        <f>'Link In'!I228</f>
        <v>46209.347223097997</v>
      </c>
    </row>
    <row r="176" spans="1:17" x14ac:dyDescent="0.25">
      <c r="A176" s="229">
        <v>164</v>
      </c>
      <c r="B176" s="229"/>
      <c r="C176" s="258"/>
      <c r="G176" s="357">
        <f>'Link In'!C229</f>
        <v>53151000</v>
      </c>
      <c r="I176" s="228" t="str">
        <f>'Link In'!D229</f>
        <v>Contr Svc-Temp EE</v>
      </c>
      <c r="K176" s="229" t="str">
        <f>'Link In'!E229</f>
        <v>636.8</v>
      </c>
      <c r="M176" s="200">
        <f>'Link In'!F229</f>
        <v>0</v>
      </c>
      <c r="N176" s="200"/>
      <c r="O176" s="200">
        <f t="shared" si="11"/>
        <v>0</v>
      </c>
      <c r="P176" s="200"/>
      <c r="Q176" s="200">
        <f>'Link In'!I229</f>
        <v>0</v>
      </c>
    </row>
    <row r="177" spans="1:17" x14ac:dyDescent="0.25">
      <c r="A177" s="229">
        <v>165</v>
      </c>
      <c r="B177" s="229"/>
      <c r="C177" s="258"/>
      <c r="G177" s="357">
        <f>'Link In'!C230</f>
        <v>53151016</v>
      </c>
      <c r="I177" s="228" t="str">
        <f>'Link In'!D230</f>
        <v>Contr Svc-Temp EE AG</v>
      </c>
      <c r="K177" s="229" t="str">
        <f>'Link In'!E230</f>
        <v>636.8</v>
      </c>
      <c r="M177" s="200">
        <f>'Link In'!F230</f>
        <v>20027</v>
      </c>
      <c r="N177" s="200"/>
      <c r="O177" s="200">
        <f t="shared" si="11"/>
        <v>-2285.1124434542362</v>
      </c>
      <c r="P177" s="200"/>
      <c r="Q177" s="200">
        <f>'Link In'!I230</f>
        <v>17741.887556545764</v>
      </c>
    </row>
    <row r="178" spans="1:17" x14ac:dyDescent="0.25">
      <c r="A178" s="229">
        <v>166</v>
      </c>
      <c r="B178" s="229"/>
      <c r="C178" s="258"/>
      <c r="G178" s="357">
        <f>'Link In'!C231</f>
        <v>53152000</v>
      </c>
      <c r="I178" s="228" t="str">
        <f>'Link In'!D231</f>
        <v>Contr Svc-Lab Testng</v>
      </c>
      <c r="K178" s="229" t="str">
        <f>'Link In'!E231</f>
        <v>635.3</v>
      </c>
      <c r="M178" s="200">
        <f>'Link In'!F231</f>
        <v>63060</v>
      </c>
      <c r="N178" s="200"/>
      <c r="O178" s="200">
        <f t="shared" si="11"/>
        <v>-7195.2459521757773</v>
      </c>
      <c r="P178" s="200"/>
      <c r="Q178" s="200">
        <f>'Link In'!I231</f>
        <v>55864.754047824223</v>
      </c>
    </row>
    <row r="179" spans="1:17" x14ac:dyDescent="0.25">
      <c r="A179" s="229">
        <v>167</v>
      </c>
      <c r="B179" s="229"/>
      <c r="C179" s="258"/>
      <c r="G179" s="357">
        <f>'Link In'!C232</f>
        <v>53153000</v>
      </c>
      <c r="I179" s="228" t="str">
        <f>'Link In'!D232</f>
        <v>Contr Svc-Accounting</v>
      </c>
      <c r="K179" s="229" t="str">
        <f>'Link In'!E232</f>
        <v>632.8</v>
      </c>
      <c r="M179" s="200">
        <f>'Link In'!F232</f>
        <v>275229</v>
      </c>
      <c r="N179" s="200"/>
      <c r="O179" s="200">
        <f t="shared" si="11"/>
        <v>-31404.065147024841</v>
      </c>
      <c r="P179" s="200"/>
      <c r="Q179" s="200">
        <f>'Link In'!I232</f>
        <v>243824.93485297516</v>
      </c>
    </row>
    <row r="180" spans="1:17" x14ac:dyDescent="0.25">
      <c r="A180" s="229">
        <v>168</v>
      </c>
      <c r="B180" s="229"/>
      <c r="C180" s="258"/>
      <c r="G180" s="357">
        <f>'Link In'!C233</f>
        <v>53154000</v>
      </c>
      <c r="I180" s="228" t="str">
        <f>'Link In'!D233</f>
        <v>Contr Svc-Audit Fees</v>
      </c>
      <c r="K180" s="229" t="str">
        <f>'Link In'!E233</f>
        <v>632.8</v>
      </c>
      <c r="M180" s="200">
        <f>'Link In'!F233</f>
        <v>93998</v>
      </c>
      <c r="N180" s="200"/>
      <c r="O180" s="200">
        <f t="shared" si="11"/>
        <v>-10725.320789924168</v>
      </c>
      <c r="P180" s="200"/>
      <c r="Q180" s="200">
        <f>'Link In'!I233</f>
        <v>83272.679210075832</v>
      </c>
    </row>
    <row r="181" spans="1:17" x14ac:dyDescent="0.25">
      <c r="A181" s="229">
        <v>169</v>
      </c>
      <c r="B181" s="229"/>
      <c r="C181" s="258"/>
      <c r="G181" s="357">
        <f>'Link In'!C234</f>
        <v>53155000</v>
      </c>
      <c r="I181" s="228" t="str">
        <f>'Link In'!D234</f>
        <v>Contr Svc-Legal</v>
      </c>
      <c r="K181" s="229" t="str">
        <f>'Link In'!E234</f>
        <v>633.8</v>
      </c>
      <c r="M181" s="200">
        <f>'Link In'!F234</f>
        <v>144348</v>
      </c>
      <c r="N181" s="200"/>
      <c r="O181" s="200">
        <f t="shared" si="11"/>
        <v>-16470.335596331555</v>
      </c>
      <c r="P181" s="200"/>
      <c r="Q181" s="200">
        <f>'Link In'!I234</f>
        <v>127877.66440366844</v>
      </c>
    </row>
    <row r="182" spans="1:17" x14ac:dyDescent="0.25">
      <c r="A182" s="229">
        <v>170</v>
      </c>
      <c r="B182" s="229"/>
      <c r="C182" s="258"/>
      <c r="E182" s="388"/>
      <c r="F182" s="372"/>
      <c r="G182" s="373">
        <f>'Link In'!C235</f>
        <v>53157000</v>
      </c>
      <c r="H182" s="372"/>
      <c r="I182" s="393" t="str">
        <f>'Link In'!D235</f>
        <v>Contr Svc-Outplacemt</v>
      </c>
      <c r="J182" s="372"/>
      <c r="K182" s="376" t="str">
        <f>'Link In'!E235</f>
        <v>675.8</v>
      </c>
      <c r="L182" s="372"/>
      <c r="M182" s="390">
        <f>'Link In'!F235</f>
        <v>3922</v>
      </c>
      <c r="N182" s="200"/>
      <c r="O182" s="390">
        <f t="shared" si="11"/>
        <v>-447.50641649910176</v>
      </c>
      <c r="P182" s="200"/>
      <c r="Q182" s="390">
        <f>'Link In'!I235</f>
        <v>3474.4935835008982</v>
      </c>
    </row>
    <row r="183" spans="1:17" x14ac:dyDescent="0.25">
      <c r="A183" s="229">
        <v>171</v>
      </c>
      <c r="B183" s="229"/>
      <c r="C183" s="258"/>
      <c r="G183" s="357"/>
      <c r="K183" s="258" t="s">
        <v>82</v>
      </c>
      <c r="M183" s="391">
        <f>'Link In'!F236</f>
        <v>1024472</v>
      </c>
      <c r="N183" s="200"/>
      <c r="O183" s="391">
        <f>SUM(O167:O182)</f>
        <v>-265801</v>
      </c>
      <c r="P183" s="200"/>
      <c r="Q183" s="391">
        <f>SUM(Q167:Q182)</f>
        <v>758671</v>
      </c>
    </row>
    <row r="184" spans="1:17" x14ac:dyDescent="0.25">
      <c r="A184" s="229">
        <v>172</v>
      </c>
      <c r="B184" s="229"/>
      <c r="C184" s="258"/>
      <c r="G184" s="357"/>
      <c r="K184" s="229"/>
      <c r="M184" s="200"/>
      <c r="N184" s="200"/>
      <c r="O184" s="200"/>
      <c r="P184" s="200"/>
      <c r="Q184" s="391"/>
    </row>
    <row r="185" spans="1:17" ht="45" x14ac:dyDescent="0.25">
      <c r="A185" s="229">
        <v>173</v>
      </c>
      <c r="B185" s="229"/>
      <c r="C185" s="258">
        <v>401</v>
      </c>
      <c r="E185" s="392" t="str">
        <f>'Link In'!B237</f>
        <v>Building Maintenance and Services</v>
      </c>
      <c r="G185" s="357">
        <f>'Link In'!C237</f>
        <v>52532000</v>
      </c>
      <c r="I185" s="228" t="str">
        <f>'Link In'!D237</f>
        <v>Electricity</v>
      </c>
      <c r="K185" s="229" t="str">
        <f>'Link In'!E237</f>
        <v>675.8</v>
      </c>
      <c r="M185" s="200">
        <f>'Link In'!F237</f>
        <v>73375</v>
      </c>
      <c r="N185" s="200"/>
      <c r="O185" s="200">
        <f>Q185-M185</f>
        <v>-73375</v>
      </c>
      <c r="P185" s="200"/>
      <c r="Q185" s="200">
        <v>0</v>
      </c>
    </row>
    <row r="186" spans="1:17" x14ac:dyDescent="0.25">
      <c r="A186" s="229">
        <v>174</v>
      </c>
      <c r="B186" s="229"/>
      <c r="C186" s="258"/>
      <c r="G186" s="357">
        <f>'Link In'!C238</f>
        <v>52532011</v>
      </c>
      <c r="I186" s="228" t="str">
        <f>'Link In'!D238</f>
        <v>Electricity SS</v>
      </c>
      <c r="K186" s="229" t="str">
        <f>'Link In'!E238</f>
        <v>675.1</v>
      </c>
      <c r="M186" s="200">
        <f>'Link In'!F238</f>
        <v>356</v>
      </c>
      <c r="N186" s="200"/>
      <c r="O186" s="200">
        <f t="shared" ref="O186:O215" si="12">Q186-M186</f>
        <v>565.81464593557246</v>
      </c>
      <c r="P186" s="200"/>
      <c r="Q186" s="200">
        <f>'Link In'!I238</f>
        <v>921.81464593557246</v>
      </c>
    </row>
    <row r="187" spans="1:17" x14ac:dyDescent="0.25">
      <c r="A187" s="229">
        <v>175</v>
      </c>
      <c r="B187" s="229"/>
      <c r="C187" s="258"/>
      <c r="G187" s="357">
        <f>'Link In'!C239</f>
        <v>52532013</v>
      </c>
      <c r="I187" s="228" t="str">
        <f>'Link In'!D239</f>
        <v>Electricity WT</v>
      </c>
      <c r="K187" s="229" t="str">
        <f>'Link In'!E239</f>
        <v>675.3</v>
      </c>
      <c r="M187" s="200">
        <f>'Link In'!F239</f>
        <v>3642</v>
      </c>
      <c r="N187" s="200"/>
      <c r="O187" s="200">
        <f t="shared" si="12"/>
        <v>5788.4745519588614</v>
      </c>
      <c r="P187" s="200"/>
      <c r="Q187" s="200">
        <f>'Link In'!I239</f>
        <v>9430.4745519588614</v>
      </c>
    </row>
    <row r="188" spans="1:17" x14ac:dyDescent="0.25">
      <c r="A188" s="229">
        <v>176</v>
      </c>
      <c r="B188" s="229"/>
      <c r="C188" s="258"/>
      <c r="G188" s="357">
        <f>'Link In'!C240</f>
        <v>52532014</v>
      </c>
      <c r="I188" s="228" t="str">
        <f>'Link In'!D240</f>
        <v>Electricity TD</v>
      </c>
      <c r="K188" s="229" t="str">
        <f>'Link In'!E240</f>
        <v>675.5</v>
      </c>
      <c r="M188" s="200">
        <f>'Link In'!F240</f>
        <v>14253</v>
      </c>
      <c r="N188" s="200"/>
      <c r="O188" s="200">
        <f t="shared" si="12"/>
        <v>22653.247608201447</v>
      </c>
      <c r="P188" s="200"/>
      <c r="Q188" s="200">
        <f>'Link In'!I240</f>
        <v>36906.247608201447</v>
      </c>
    </row>
    <row r="189" spans="1:17" x14ac:dyDescent="0.25">
      <c r="A189" s="229">
        <v>177</v>
      </c>
      <c r="B189" s="229"/>
      <c r="C189" s="258"/>
      <c r="G189" s="357">
        <f>'Link In'!C241</f>
        <v>52532016</v>
      </c>
      <c r="I189" s="228" t="str">
        <f>'Link In'!D241</f>
        <v>Electricity AG</v>
      </c>
      <c r="K189" s="229" t="str">
        <f>'Link In'!E241</f>
        <v>675.8</v>
      </c>
      <c r="M189" s="200">
        <f>'Link In'!F241</f>
        <v>32858</v>
      </c>
      <c r="N189" s="200"/>
      <c r="O189" s="200">
        <f t="shared" si="12"/>
        <v>52223.420326266962</v>
      </c>
      <c r="P189" s="200"/>
      <c r="Q189" s="200">
        <f>'Link In'!I241</f>
        <v>85081.420326266962</v>
      </c>
    </row>
    <row r="190" spans="1:17" x14ac:dyDescent="0.25">
      <c r="A190" s="229">
        <v>178</v>
      </c>
      <c r="B190" s="229"/>
      <c r="C190" s="258"/>
      <c r="G190" s="357">
        <f>'Link In'!C242</f>
        <v>52546000</v>
      </c>
      <c r="I190" s="228" t="str">
        <f>'Link In'!D242</f>
        <v>Grounds Keeping</v>
      </c>
      <c r="K190" s="229" t="str">
        <f>'Link In'!E242</f>
        <v>675.8</v>
      </c>
      <c r="M190" s="200">
        <f>'Link In'!F242</f>
        <v>54084</v>
      </c>
      <c r="N190" s="200"/>
      <c r="O190" s="200">
        <f t="shared" si="12"/>
        <v>-54084</v>
      </c>
      <c r="P190" s="200"/>
      <c r="Q190" s="200">
        <f>'Link In'!I242</f>
        <v>0</v>
      </c>
    </row>
    <row r="191" spans="1:17" x14ac:dyDescent="0.25">
      <c r="A191" s="229">
        <v>179</v>
      </c>
      <c r="B191" s="229"/>
      <c r="C191" s="258"/>
      <c r="G191" s="357">
        <f>'Link In'!C243</f>
        <v>52546011</v>
      </c>
      <c r="I191" s="228" t="str">
        <f>'Link In'!D243</f>
        <v>Grounds Keeping SS</v>
      </c>
      <c r="K191" s="229" t="str">
        <f>'Link In'!E243</f>
        <v>675.1</v>
      </c>
      <c r="M191" s="200">
        <f>'Link In'!F243</f>
        <v>0</v>
      </c>
      <c r="N191" s="200"/>
      <c r="O191" s="200">
        <f t="shared" si="12"/>
        <v>0</v>
      </c>
      <c r="P191" s="200"/>
      <c r="Q191" s="200">
        <f>'Link In'!I243</f>
        <v>0</v>
      </c>
    </row>
    <row r="192" spans="1:17" x14ac:dyDescent="0.25">
      <c r="A192" s="229">
        <v>180</v>
      </c>
      <c r="B192" s="229"/>
      <c r="C192" s="258"/>
      <c r="G192" s="357">
        <f>'Link In'!C244</f>
        <v>52546013</v>
      </c>
      <c r="I192" s="228" t="str">
        <f>'Link In'!D244</f>
        <v>Grounds Keeping WT</v>
      </c>
      <c r="K192" s="229" t="str">
        <f>'Link In'!E244</f>
        <v>675.3</v>
      </c>
      <c r="M192" s="200">
        <f>'Link In'!F244</f>
        <v>4756</v>
      </c>
      <c r="N192" s="200"/>
      <c r="O192" s="200">
        <f t="shared" si="12"/>
        <v>7559.0293709819744</v>
      </c>
      <c r="P192" s="200"/>
      <c r="Q192" s="200">
        <f>'Link In'!I244</f>
        <v>12315.029370981974</v>
      </c>
    </row>
    <row r="193" spans="1:17" x14ac:dyDescent="0.25">
      <c r="A193" s="229">
        <v>181</v>
      </c>
      <c r="B193" s="229"/>
      <c r="C193" s="258"/>
      <c r="G193" s="357">
        <f>'Link In'!C245</f>
        <v>52546014</v>
      </c>
      <c r="I193" s="228" t="str">
        <f>'Link In'!D245</f>
        <v>Grounds Keeping TD</v>
      </c>
      <c r="K193" s="229" t="str">
        <f>'Link In'!E245</f>
        <v>675.5</v>
      </c>
      <c r="M193" s="200">
        <f>'Link In'!F245</f>
        <v>16333</v>
      </c>
      <c r="N193" s="200"/>
      <c r="O193" s="200">
        <f t="shared" si="12"/>
        <v>25959.130932768836</v>
      </c>
      <c r="P193" s="200"/>
      <c r="Q193" s="200">
        <f>'Link In'!I245</f>
        <v>42292.130932768836</v>
      </c>
    </row>
    <row r="194" spans="1:17" x14ac:dyDescent="0.25">
      <c r="A194" s="229">
        <v>182</v>
      </c>
      <c r="B194" s="229"/>
      <c r="C194" s="258"/>
      <c r="G194" s="357">
        <f>'Link In'!C246</f>
        <v>52546016</v>
      </c>
      <c r="I194" s="228" t="str">
        <f>'Link In'!D246</f>
        <v>Grounds Keeping AG</v>
      </c>
      <c r="K194" s="229" t="str">
        <f>'Link In'!E246</f>
        <v>675.8</v>
      </c>
      <c r="M194" s="200">
        <f>'Link In'!F246</f>
        <v>44908</v>
      </c>
      <c r="N194" s="200"/>
      <c r="O194" s="200">
        <f t="shared" si="12"/>
        <v>71375.292470996312</v>
      </c>
      <c r="P194" s="200"/>
      <c r="Q194" s="200">
        <f>'Link In'!I246</f>
        <v>116283.29247099631</v>
      </c>
    </row>
    <row r="195" spans="1:17" x14ac:dyDescent="0.25">
      <c r="A195" s="229">
        <v>183</v>
      </c>
      <c r="B195" s="229"/>
      <c r="C195" s="258"/>
      <c r="G195" s="357">
        <f>'Link In'!C247</f>
        <v>52548000</v>
      </c>
      <c r="I195" s="228" t="str">
        <f>'Link In'!D247</f>
        <v>Heating Oil/Gas</v>
      </c>
      <c r="K195" s="229" t="str">
        <f>'Link In'!E247</f>
        <v>675.8</v>
      </c>
      <c r="M195" s="200">
        <f>'Link In'!F247</f>
        <v>42864</v>
      </c>
      <c r="N195" s="200"/>
      <c r="O195" s="200">
        <f t="shared" si="12"/>
        <v>-42864</v>
      </c>
      <c r="P195" s="200"/>
      <c r="Q195" s="200">
        <f>'Link In'!I247</f>
        <v>0</v>
      </c>
    </row>
    <row r="196" spans="1:17" x14ac:dyDescent="0.25">
      <c r="A196" s="229">
        <v>184</v>
      </c>
      <c r="B196" s="229"/>
      <c r="C196" s="258"/>
      <c r="G196" s="357">
        <f>'Link In'!C248</f>
        <v>52548013</v>
      </c>
      <c r="I196" s="228" t="str">
        <f>'Link In'!D248</f>
        <v>Heating Oil/Gas WT</v>
      </c>
      <c r="K196" s="229" t="str">
        <f>'Link In'!E248</f>
        <v>675.3</v>
      </c>
      <c r="M196" s="200">
        <f>'Link In'!F248</f>
        <v>886</v>
      </c>
      <c r="N196" s="200"/>
      <c r="O196" s="200">
        <f t="shared" si="12"/>
        <v>1408.1791469070708</v>
      </c>
      <c r="P196" s="200"/>
      <c r="Q196" s="200">
        <f>'Link In'!I248</f>
        <v>2294.1791469070708</v>
      </c>
    </row>
    <row r="197" spans="1:17" x14ac:dyDescent="0.25">
      <c r="A197" s="229">
        <v>185</v>
      </c>
      <c r="B197" s="229"/>
      <c r="C197" s="258"/>
      <c r="G197" s="357">
        <f>'Link In'!C249</f>
        <v>52548014</v>
      </c>
      <c r="I197" s="228" t="str">
        <f>'Link In'!D249</f>
        <v>Heating Oil/Gas TD</v>
      </c>
      <c r="K197" s="229" t="str">
        <f>'Link In'!E249</f>
        <v>675.5</v>
      </c>
      <c r="M197" s="200">
        <f>'Link In'!F249</f>
        <v>-1960</v>
      </c>
      <c r="N197" s="200"/>
      <c r="O197" s="200">
        <f t="shared" si="12"/>
        <v>-3115.1592866115789</v>
      </c>
      <c r="P197" s="200"/>
      <c r="Q197" s="200">
        <f>'Link In'!I249</f>
        <v>-5075.1592866115789</v>
      </c>
    </row>
    <row r="198" spans="1:17" x14ac:dyDescent="0.25">
      <c r="A198" s="229">
        <v>186</v>
      </c>
      <c r="B198" s="229"/>
      <c r="C198" s="258"/>
      <c r="G198" s="357">
        <f>'Link In'!C250</f>
        <v>52548016</v>
      </c>
      <c r="I198" s="228" t="str">
        <f>'Link In'!D250</f>
        <v>Heating Oil/Gas AG</v>
      </c>
      <c r="K198" s="229" t="str">
        <f>'Link In'!E250</f>
        <v>675.8</v>
      </c>
      <c r="M198" s="200">
        <f>'Link In'!F250</f>
        <v>-471</v>
      </c>
      <c r="N198" s="200"/>
      <c r="O198" s="200">
        <f t="shared" si="12"/>
        <v>-748.59184897655791</v>
      </c>
      <c r="P198" s="200"/>
      <c r="Q198" s="200">
        <f>'Link In'!I250</f>
        <v>-1219.5918489765579</v>
      </c>
    </row>
    <row r="199" spans="1:17" x14ac:dyDescent="0.25">
      <c r="A199" s="229">
        <v>187</v>
      </c>
      <c r="B199" s="229"/>
      <c r="C199" s="258"/>
      <c r="G199" s="357">
        <f>'Link In'!C251</f>
        <v>52550000</v>
      </c>
      <c r="I199" s="228" t="str">
        <f>'Link In'!D251</f>
        <v>Janitorial</v>
      </c>
      <c r="K199" s="229" t="str">
        <f>'Link In'!E251</f>
        <v>675.8</v>
      </c>
      <c r="M199" s="200">
        <f>'Link In'!F251</f>
        <v>35024</v>
      </c>
      <c r="N199" s="200"/>
      <c r="O199" s="200">
        <f t="shared" si="12"/>
        <v>-35024</v>
      </c>
      <c r="P199" s="200"/>
      <c r="Q199" s="200">
        <f>'Link In'!I251</f>
        <v>0</v>
      </c>
    </row>
    <row r="200" spans="1:17" x14ac:dyDescent="0.25">
      <c r="A200" s="229">
        <v>188</v>
      </c>
      <c r="B200" s="229"/>
      <c r="C200" s="258"/>
      <c r="G200" s="357">
        <f>'Link In'!C252</f>
        <v>52550013</v>
      </c>
      <c r="I200" s="228" t="str">
        <f>'Link In'!D252</f>
        <v>Janitorial WT</v>
      </c>
      <c r="K200" s="229" t="str">
        <f>'Link In'!E252</f>
        <v>675.3</v>
      </c>
      <c r="M200" s="200">
        <f>'Link In'!F252</f>
        <v>2737</v>
      </c>
      <c r="N200" s="200"/>
      <c r="O200" s="200">
        <f t="shared" si="12"/>
        <v>4350.0974323754544</v>
      </c>
      <c r="P200" s="200"/>
      <c r="Q200" s="200">
        <f>'Link In'!I252</f>
        <v>7087.0974323754544</v>
      </c>
    </row>
    <row r="201" spans="1:17" x14ac:dyDescent="0.25">
      <c r="A201" s="229">
        <v>189</v>
      </c>
      <c r="B201" s="229"/>
      <c r="C201" s="258"/>
      <c r="G201" s="357">
        <f>'Link In'!C253</f>
        <v>52550014</v>
      </c>
      <c r="I201" s="228" t="str">
        <f>'Link In'!D253</f>
        <v>Janitorial TD</v>
      </c>
      <c r="K201" s="229" t="str">
        <f>'Link In'!E253</f>
        <v>675.5</v>
      </c>
      <c r="M201" s="200">
        <f>'Link In'!F253</f>
        <v>5135</v>
      </c>
      <c r="N201" s="200"/>
      <c r="O201" s="200">
        <f t="shared" si="12"/>
        <v>8161.399457525742</v>
      </c>
      <c r="P201" s="200"/>
      <c r="Q201" s="200">
        <f>'Link In'!I253</f>
        <v>13296.399457525742</v>
      </c>
    </row>
    <row r="202" spans="1:17" x14ac:dyDescent="0.25">
      <c r="A202" s="229">
        <v>190</v>
      </c>
      <c r="B202" s="229"/>
      <c r="C202" s="258"/>
      <c r="G202" s="357">
        <f>'Link In'!C254</f>
        <v>52550016</v>
      </c>
      <c r="I202" s="228" t="str">
        <f>'Link In'!D254</f>
        <v>Janitorial AG</v>
      </c>
      <c r="K202" s="229" t="str">
        <f>'Link In'!E254</f>
        <v>675.8</v>
      </c>
      <c r="M202" s="200">
        <f>'Link In'!F254</f>
        <v>16811</v>
      </c>
      <c r="N202" s="200"/>
      <c r="O202" s="200">
        <f t="shared" si="12"/>
        <v>26718.848350626155</v>
      </c>
      <c r="P202" s="200"/>
      <c r="Q202" s="200">
        <f>'Link In'!I254</f>
        <v>43529.848350626155</v>
      </c>
    </row>
    <row r="203" spans="1:17" x14ac:dyDescent="0.25">
      <c r="A203" s="229">
        <v>191</v>
      </c>
      <c r="B203" s="229"/>
      <c r="C203" s="258"/>
      <c r="G203" s="357">
        <f>'Link In'!C255</f>
        <v>52571000</v>
      </c>
      <c r="I203" s="228" t="str">
        <f>'Link In'!D255</f>
        <v>Security Svc</v>
      </c>
      <c r="K203" s="229" t="str">
        <f>'Link In'!E255</f>
        <v>675.8</v>
      </c>
      <c r="M203" s="200">
        <f>'Link In'!F255</f>
        <v>36398</v>
      </c>
      <c r="N203" s="200"/>
      <c r="O203" s="200">
        <f t="shared" si="12"/>
        <v>-36398</v>
      </c>
      <c r="P203" s="200"/>
      <c r="Q203" s="200">
        <f>'Link In'!I255</f>
        <v>0</v>
      </c>
    </row>
    <row r="204" spans="1:17" x14ac:dyDescent="0.25">
      <c r="A204" s="229">
        <v>192</v>
      </c>
      <c r="B204" s="229"/>
      <c r="C204" s="258"/>
      <c r="G204" s="357">
        <f>'Link In'!C256</f>
        <v>52571011</v>
      </c>
      <c r="I204" s="228" t="str">
        <f>'Link In'!D256</f>
        <v>Security Svc SS</v>
      </c>
      <c r="K204" s="229" t="str">
        <f>'Link In'!E256</f>
        <v>675.1</v>
      </c>
      <c r="M204" s="200">
        <f>'Link In'!F256</f>
        <v>8434</v>
      </c>
      <c r="N204" s="200"/>
      <c r="O204" s="200">
        <f t="shared" si="12"/>
        <v>13404.721134327578</v>
      </c>
      <c r="P204" s="200"/>
      <c r="Q204" s="200">
        <f>'Link In'!I256</f>
        <v>21838.721134327578</v>
      </c>
    </row>
    <row r="205" spans="1:17" x14ac:dyDescent="0.25">
      <c r="A205" s="229">
        <v>193</v>
      </c>
      <c r="B205" s="229"/>
      <c r="C205" s="258"/>
      <c r="G205" s="357">
        <f>'Link In'!C257</f>
        <v>52571014</v>
      </c>
      <c r="I205" s="228" t="str">
        <f>'Link In'!D257</f>
        <v>Security Svc TD</v>
      </c>
      <c r="K205" s="229" t="str">
        <f>'Link In'!E257</f>
        <v>675.5</v>
      </c>
      <c r="M205" s="200">
        <f>'Link In'!F257</f>
        <v>156</v>
      </c>
      <c r="N205" s="200"/>
      <c r="O205" s="200">
        <f t="shared" si="12"/>
        <v>247.94124934255422</v>
      </c>
      <c r="P205" s="200"/>
      <c r="Q205" s="200">
        <f>'Link In'!I257</f>
        <v>403.94124934255422</v>
      </c>
    </row>
    <row r="206" spans="1:17" x14ac:dyDescent="0.25">
      <c r="A206" s="229">
        <v>194</v>
      </c>
      <c r="B206" s="229"/>
      <c r="C206" s="258"/>
      <c r="G206" s="357">
        <f>'Link In'!C258</f>
        <v>52571016</v>
      </c>
      <c r="I206" s="228" t="str">
        <f>'Link In'!D258</f>
        <v>Security Svc AG</v>
      </c>
      <c r="K206" s="229" t="str">
        <f>'Link In'!E258</f>
        <v>675.8</v>
      </c>
      <c r="M206" s="200">
        <f>'Link In'!F258</f>
        <v>16486</v>
      </c>
      <c r="N206" s="200"/>
      <c r="O206" s="200">
        <f t="shared" si="12"/>
        <v>26202.304081162496</v>
      </c>
      <c r="P206" s="200"/>
      <c r="Q206" s="200">
        <f>'Link In'!I258</f>
        <v>42688.304081162496</v>
      </c>
    </row>
    <row r="207" spans="1:17" x14ac:dyDescent="0.25">
      <c r="A207" s="229">
        <v>195</v>
      </c>
      <c r="B207" s="229"/>
      <c r="C207" s="258"/>
      <c r="G207" s="357">
        <f>'Link In'!C259</f>
        <v>52571100</v>
      </c>
      <c r="I207" s="228" t="str">
        <f>'Link In'!D259</f>
        <v>Add'l Security Costs</v>
      </c>
      <c r="K207" s="229" t="str">
        <f>'Link In'!E259</f>
        <v>675.8</v>
      </c>
      <c r="M207" s="200">
        <f>'Link In'!F259</f>
        <v>964</v>
      </c>
      <c r="N207" s="200"/>
      <c r="O207" s="200">
        <f t="shared" si="12"/>
        <v>1532.149771578348</v>
      </c>
      <c r="P207" s="200"/>
      <c r="Q207" s="200">
        <f>'Link In'!I259</f>
        <v>2496.149771578348</v>
      </c>
    </row>
    <row r="208" spans="1:17" x14ac:dyDescent="0.25">
      <c r="A208" s="229">
        <v>196</v>
      </c>
      <c r="B208" s="229"/>
      <c r="C208" s="258"/>
      <c r="G208" s="357">
        <f>'Link In'!C260</f>
        <v>52578000</v>
      </c>
      <c r="I208" s="228" t="str">
        <f>'Link In'!D260</f>
        <v>Trash Removal</v>
      </c>
      <c r="K208" s="229" t="str">
        <f>'Link In'!E260</f>
        <v>675.8</v>
      </c>
      <c r="M208" s="200">
        <f>'Link In'!F260</f>
        <v>10878</v>
      </c>
      <c r="N208" s="200"/>
      <c r="O208" s="200">
        <f t="shared" si="12"/>
        <v>-10878</v>
      </c>
      <c r="P208" s="200"/>
      <c r="Q208" s="200">
        <f>'Link In'!I260</f>
        <v>0</v>
      </c>
    </row>
    <row r="209" spans="1:17" x14ac:dyDescent="0.25">
      <c r="A209" s="229">
        <v>197</v>
      </c>
      <c r="B209" s="229"/>
      <c r="C209" s="258"/>
      <c r="G209" s="357">
        <f>'Link In'!C261</f>
        <v>52578013</v>
      </c>
      <c r="I209" s="228" t="str">
        <f>'Link In'!D261</f>
        <v>Trash Removal WT</v>
      </c>
      <c r="K209" s="229" t="str">
        <f>'Link In'!E261</f>
        <v>675.3</v>
      </c>
      <c r="M209" s="200">
        <f>'Link In'!F261</f>
        <v>4981</v>
      </c>
      <c r="N209" s="200"/>
      <c r="O209" s="200">
        <f t="shared" si="12"/>
        <v>7916.6369421491181</v>
      </c>
      <c r="P209" s="200"/>
      <c r="Q209" s="200">
        <f>'Link In'!I261</f>
        <v>12897.636942149118</v>
      </c>
    </row>
    <row r="210" spans="1:17" x14ac:dyDescent="0.25">
      <c r="A210" s="229">
        <v>198</v>
      </c>
      <c r="B210" s="229"/>
      <c r="C210" s="258"/>
      <c r="G210" s="357">
        <f>'Link In'!C262</f>
        <v>52578014</v>
      </c>
      <c r="I210" s="228" t="str">
        <f>'Link In'!D262</f>
        <v>Trash Removal TD</v>
      </c>
      <c r="K210" s="229" t="str">
        <f>'Link In'!E262</f>
        <v>675.5</v>
      </c>
      <c r="M210" s="200">
        <f>'Link In'!F262</f>
        <v>0</v>
      </c>
      <c r="N210" s="200"/>
      <c r="O210" s="200">
        <f t="shared" si="12"/>
        <v>0</v>
      </c>
      <c r="P210" s="200"/>
      <c r="Q210" s="200">
        <f>'Link In'!I262</f>
        <v>0</v>
      </c>
    </row>
    <row r="211" spans="1:17" x14ac:dyDescent="0.25">
      <c r="A211" s="229">
        <v>199</v>
      </c>
      <c r="B211" s="229"/>
      <c r="C211" s="258"/>
      <c r="G211" s="357">
        <f>'Link In'!C263</f>
        <v>52578016</v>
      </c>
      <c r="I211" s="228" t="str">
        <f>'Link In'!D263</f>
        <v>Trash Removal AG</v>
      </c>
      <c r="K211" s="229" t="str">
        <f>'Link In'!E263</f>
        <v>675.8</v>
      </c>
      <c r="M211" s="200">
        <f>'Link In'!F263</f>
        <v>6325</v>
      </c>
      <c r="N211" s="200"/>
      <c r="O211" s="200">
        <f t="shared" si="12"/>
        <v>10052.746167254203</v>
      </c>
      <c r="P211" s="200"/>
      <c r="Q211" s="200">
        <f>'Link In'!I263</f>
        <v>16377.746167254203</v>
      </c>
    </row>
    <row r="212" spans="1:17" x14ac:dyDescent="0.25">
      <c r="A212" s="229">
        <v>200</v>
      </c>
      <c r="B212" s="229"/>
      <c r="C212" s="258"/>
      <c r="G212" s="357">
        <f>'Link In'!C264</f>
        <v>52583000</v>
      </c>
      <c r="I212" s="228" t="str">
        <f>'Link In'!D264</f>
        <v>Water &amp; WW</v>
      </c>
      <c r="K212" s="229" t="str">
        <f>'Link In'!E264</f>
        <v>675.8</v>
      </c>
      <c r="M212" s="200">
        <f>'Link In'!F264</f>
        <v>46864</v>
      </c>
      <c r="N212" s="200"/>
      <c r="O212" s="200">
        <f t="shared" si="12"/>
        <v>-46864</v>
      </c>
      <c r="P212" s="200"/>
      <c r="Q212" s="200">
        <f>'Link In'!I264</f>
        <v>0</v>
      </c>
    </row>
    <row r="213" spans="1:17" x14ac:dyDescent="0.25">
      <c r="A213" s="229">
        <v>201</v>
      </c>
      <c r="B213" s="229"/>
      <c r="C213" s="258"/>
      <c r="G213" s="357">
        <f>'Link In'!C265</f>
        <v>52583011</v>
      </c>
      <c r="I213" s="228" t="str">
        <f>'Link In'!D265</f>
        <v>Water &amp; WW SS</v>
      </c>
      <c r="K213" s="229" t="str">
        <f>'Link In'!E265</f>
        <v>675.1</v>
      </c>
      <c r="M213" s="200">
        <f>'Link In'!F265</f>
        <v>39796</v>
      </c>
      <c r="N213" s="200"/>
      <c r="O213" s="200">
        <f t="shared" si="12"/>
        <v>63250.448454078767</v>
      </c>
      <c r="P213" s="200"/>
      <c r="Q213" s="200">
        <f>'Link In'!I265</f>
        <v>103046.44845407877</v>
      </c>
    </row>
    <row r="214" spans="1:17" x14ac:dyDescent="0.25">
      <c r="A214" s="229">
        <v>202</v>
      </c>
      <c r="B214" s="229"/>
      <c r="C214" s="258"/>
      <c r="G214" s="357">
        <f>'Link In'!C266</f>
        <v>52583013</v>
      </c>
      <c r="I214" s="228" t="str">
        <f>'Link In'!D266</f>
        <v>Water &amp; WW WT</v>
      </c>
      <c r="K214" s="229" t="str">
        <f>'Link In'!E266</f>
        <v>675.3</v>
      </c>
      <c r="M214" s="200">
        <f>'Link In'!F266</f>
        <v>0</v>
      </c>
      <c r="N214" s="200"/>
      <c r="O214" s="200">
        <f t="shared" si="12"/>
        <v>0</v>
      </c>
      <c r="P214" s="200"/>
      <c r="Q214" s="200">
        <f>'Link In'!I266</f>
        <v>0</v>
      </c>
    </row>
    <row r="215" spans="1:17" x14ac:dyDescent="0.25">
      <c r="A215" s="229">
        <v>203</v>
      </c>
      <c r="B215" s="229"/>
      <c r="C215" s="258"/>
      <c r="E215" s="388"/>
      <c r="F215" s="372"/>
      <c r="G215" s="373">
        <f>'Link In'!C267</f>
        <v>52583016</v>
      </c>
      <c r="H215" s="372"/>
      <c r="I215" s="393" t="str">
        <f>'Link In'!D267</f>
        <v>Water &amp; WW AG</v>
      </c>
      <c r="J215" s="372"/>
      <c r="K215" s="376" t="str">
        <f>'Link In'!E267</f>
        <v>675.8</v>
      </c>
      <c r="L215" s="372"/>
      <c r="M215" s="390">
        <f>'Link In'!F267</f>
        <v>12671</v>
      </c>
      <c r="N215" s="200"/>
      <c r="O215" s="390">
        <f t="shared" si="12"/>
        <v>20138.869041150676</v>
      </c>
      <c r="P215" s="200"/>
      <c r="Q215" s="390">
        <f>'Link In'!I267</f>
        <v>32809.869041150676</v>
      </c>
    </row>
    <row r="216" spans="1:17" x14ac:dyDescent="0.25">
      <c r="A216" s="229">
        <v>204</v>
      </c>
      <c r="B216" s="229"/>
      <c r="C216" s="258"/>
      <c r="G216" s="357"/>
      <c r="K216" s="258" t="s">
        <v>82</v>
      </c>
      <c r="L216" s="233"/>
      <c r="M216" s="391">
        <f>'Link In'!F268</f>
        <v>529544</v>
      </c>
      <c r="N216" s="200"/>
      <c r="O216" s="391">
        <f>SUM(O185:O215)</f>
        <v>66158</v>
      </c>
      <c r="P216" s="200"/>
      <c r="Q216" s="391">
        <f>SUM(Q185:Q215)</f>
        <v>595702.00000000012</v>
      </c>
    </row>
    <row r="217" spans="1:17" x14ac:dyDescent="0.25">
      <c r="A217" s="229">
        <v>205</v>
      </c>
      <c r="B217" s="229"/>
      <c r="C217" s="258"/>
      <c r="G217" s="357"/>
      <c r="K217" s="229"/>
      <c r="M217" s="200"/>
      <c r="N217" s="200"/>
      <c r="O217" s="200"/>
      <c r="P217" s="200"/>
      <c r="Q217" s="391"/>
    </row>
    <row r="218" spans="1:17" ht="30" x14ac:dyDescent="0.25">
      <c r="A218" s="229">
        <v>206</v>
      </c>
      <c r="B218" s="229"/>
      <c r="C218" s="258">
        <v>401</v>
      </c>
      <c r="E218" s="392" t="str">
        <f>'Link In'!B269</f>
        <v>Telecommunication expenses</v>
      </c>
      <c r="G218" s="357">
        <f>'Link In'!C269</f>
        <v>52574000</v>
      </c>
      <c r="I218" s="228" t="str">
        <f>'Link In'!D269</f>
        <v>Telephone</v>
      </c>
      <c r="K218" s="229" t="str">
        <f>'Link In'!E269</f>
        <v>675.8</v>
      </c>
      <c r="M218" s="200">
        <f>'Link In'!F269</f>
        <v>84025</v>
      </c>
      <c r="N218" s="200"/>
      <c r="O218" s="200">
        <f>Q218-M218</f>
        <v>-84025</v>
      </c>
      <c r="P218" s="200"/>
      <c r="Q218" s="200">
        <v>0</v>
      </c>
    </row>
    <row r="219" spans="1:17" x14ac:dyDescent="0.25">
      <c r="A219" s="229">
        <v>207</v>
      </c>
      <c r="B219" s="229"/>
      <c r="C219" s="258"/>
      <c r="G219" s="357">
        <f>'Link In'!C270</f>
        <v>52574013</v>
      </c>
      <c r="I219" s="228" t="str">
        <f>'Link In'!D270</f>
        <v>Telephone WT</v>
      </c>
      <c r="K219" s="229" t="str">
        <f>'Link In'!E270</f>
        <v>675.3</v>
      </c>
      <c r="M219" s="200">
        <f>'Link In'!F270</f>
        <v>7957</v>
      </c>
      <c r="N219" s="200"/>
      <c r="O219" s="200">
        <f t="shared" ref="O219:O229" si="13">Q219-M219</f>
        <v>8781.8219746265786</v>
      </c>
      <c r="P219" s="200"/>
      <c r="Q219" s="200">
        <f>'Link In'!I270</f>
        <v>16738.821974626579</v>
      </c>
    </row>
    <row r="220" spans="1:17" x14ac:dyDescent="0.25">
      <c r="A220" s="229">
        <v>208</v>
      </c>
      <c r="B220" s="229"/>
      <c r="C220" s="258"/>
      <c r="G220" s="357">
        <f>'Link In'!C271</f>
        <v>52574014</v>
      </c>
      <c r="I220" s="228" t="str">
        <f>'Link In'!D271</f>
        <v>Telephone TD</v>
      </c>
      <c r="K220" s="229" t="str">
        <f>'Link In'!E271</f>
        <v>675.5</v>
      </c>
      <c r="M220" s="200">
        <f>'Link In'!F271</f>
        <v>2416</v>
      </c>
      <c r="N220" s="200"/>
      <c r="O220" s="200">
        <f t="shared" si="13"/>
        <v>2666.4423640439627</v>
      </c>
      <c r="P220" s="200"/>
      <c r="Q220" s="200">
        <f>'Link In'!I271</f>
        <v>5082.4423640439627</v>
      </c>
    </row>
    <row r="221" spans="1:17" x14ac:dyDescent="0.25">
      <c r="A221" s="229">
        <v>209</v>
      </c>
      <c r="B221" s="229"/>
      <c r="C221" s="258"/>
      <c r="G221" s="357">
        <f>'Link In'!C272</f>
        <v>52574015</v>
      </c>
      <c r="I221" s="228" t="str">
        <f>'Link In'!D272</f>
        <v>Telephone CA</v>
      </c>
      <c r="K221" s="229" t="str">
        <f>'Link In'!E272</f>
        <v>675.7</v>
      </c>
      <c r="M221" s="200">
        <f>'Link In'!F272</f>
        <v>52074</v>
      </c>
      <c r="N221" s="200"/>
      <c r="O221" s="200">
        <f t="shared" si="13"/>
        <v>57471.986616401206</v>
      </c>
      <c r="P221" s="200"/>
      <c r="Q221" s="200">
        <f>'Link In'!I272</f>
        <v>109545.98661640121</v>
      </c>
    </row>
    <row r="222" spans="1:17" x14ac:dyDescent="0.25">
      <c r="A222" s="229">
        <v>210</v>
      </c>
      <c r="B222" s="229"/>
      <c r="C222" s="258"/>
      <c r="G222" s="357">
        <f>'Link In'!C273</f>
        <v>52574016</v>
      </c>
      <c r="I222" s="228" t="str">
        <f>'Link In'!D273</f>
        <v>Telephone AG</v>
      </c>
      <c r="K222" s="229" t="str">
        <f>'Link In'!E273</f>
        <v>675.8</v>
      </c>
      <c r="M222" s="200">
        <f>'Link In'!F273</f>
        <v>11605</v>
      </c>
      <c r="N222" s="200"/>
      <c r="O222" s="200">
        <f t="shared" si="13"/>
        <v>12807.973358745938</v>
      </c>
      <c r="P222" s="200"/>
      <c r="Q222" s="200">
        <f>'Link In'!I273</f>
        <v>24412.973358745938</v>
      </c>
    </row>
    <row r="223" spans="1:17" x14ac:dyDescent="0.25">
      <c r="A223" s="229">
        <v>211</v>
      </c>
      <c r="B223" s="229"/>
      <c r="C223" s="258"/>
      <c r="G223" s="357">
        <f>'Link In'!C274</f>
        <v>52574100</v>
      </c>
      <c r="I223" s="228" t="str">
        <f>'Link In'!D274</f>
        <v>Cell Phone</v>
      </c>
      <c r="K223" s="229" t="str">
        <f>'Link In'!E274</f>
        <v>675.8</v>
      </c>
      <c r="M223" s="200">
        <f>'Link In'!F274</f>
        <v>35932</v>
      </c>
      <c r="N223" s="200"/>
      <c r="O223" s="200">
        <f t="shared" si="13"/>
        <v>-35932</v>
      </c>
      <c r="P223" s="200"/>
      <c r="Q223" s="200">
        <f>'Link In'!I274</f>
        <v>0</v>
      </c>
    </row>
    <row r="224" spans="1:17" x14ac:dyDescent="0.25">
      <c r="A224" s="229">
        <v>212</v>
      </c>
      <c r="B224" s="229"/>
      <c r="C224" s="258"/>
      <c r="G224" s="357">
        <f>'Link In'!C275</f>
        <v>52574111</v>
      </c>
      <c r="I224" s="228" t="str">
        <f>'Link In'!D275</f>
        <v>Cell Phone SS</v>
      </c>
      <c r="K224" s="229" t="str">
        <f>'Link In'!E275</f>
        <v>675.1</v>
      </c>
      <c r="M224" s="200">
        <f>'Link In'!F275</f>
        <v>0</v>
      </c>
      <c r="N224" s="200"/>
      <c r="O224" s="200">
        <f t="shared" si="13"/>
        <v>0</v>
      </c>
      <c r="P224" s="200"/>
      <c r="Q224" s="200">
        <f>'Link In'!I275</f>
        <v>0</v>
      </c>
    </row>
    <row r="225" spans="1:17" x14ac:dyDescent="0.25">
      <c r="A225" s="229">
        <v>213</v>
      </c>
      <c r="B225" s="229"/>
      <c r="C225" s="258"/>
      <c r="G225" s="357">
        <f>'Link In'!C276</f>
        <v>52574113</v>
      </c>
      <c r="I225" s="228" t="str">
        <f>'Link In'!D276</f>
        <v>Cell Phone WT</v>
      </c>
      <c r="K225" s="229" t="str">
        <f>'Link In'!E276</f>
        <v>675.3</v>
      </c>
      <c r="M225" s="200">
        <f>'Link In'!F276</f>
        <v>2883</v>
      </c>
      <c r="N225" s="200"/>
      <c r="O225" s="200">
        <f t="shared" si="13"/>
        <v>3181.8515461666993</v>
      </c>
      <c r="P225" s="200"/>
      <c r="Q225" s="200">
        <f>'Link In'!I276</f>
        <v>6064.8515461666993</v>
      </c>
    </row>
    <row r="226" spans="1:17" x14ac:dyDescent="0.25">
      <c r="A226" s="229">
        <v>214</v>
      </c>
      <c r="B226" s="229"/>
      <c r="C226" s="258"/>
      <c r="G226" s="357">
        <f>'Link In'!C277</f>
        <v>52574114</v>
      </c>
      <c r="I226" s="228" t="str">
        <f>'Link In'!D277</f>
        <v>Cell Phone TD</v>
      </c>
      <c r="K226" s="229" t="str">
        <f>'Link In'!E277</f>
        <v>675.5</v>
      </c>
      <c r="M226" s="200">
        <f>'Link In'!F277</f>
        <v>605</v>
      </c>
      <c r="N226" s="200"/>
      <c r="O226" s="200">
        <f t="shared" si="13"/>
        <v>667.71425092988306</v>
      </c>
      <c r="P226" s="200"/>
      <c r="Q226" s="200">
        <f>'Link In'!I277</f>
        <v>1272.7142509298831</v>
      </c>
    </row>
    <row r="227" spans="1:17" x14ac:dyDescent="0.25">
      <c r="A227" s="229">
        <v>215</v>
      </c>
      <c r="B227" s="229"/>
      <c r="C227" s="258"/>
      <c r="G227" s="357">
        <f>'Link In'!C278</f>
        <v>52574115</v>
      </c>
      <c r="I227" s="228" t="str">
        <f>'Link In'!D278</f>
        <v>Cell Phone CA</v>
      </c>
      <c r="K227" s="229" t="str">
        <f>'Link In'!E278</f>
        <v>675.7</v>
      </c>
      <c r="M227" s="200">
        <f>'Link In'!F278</f>
        <v>4192</v>
      </c>
      <c r="N227" s="200"/>
      <c r="O227" s="200">
        <f t="shared" si="13"/>
        <v>4626.5423799968103</v>
      </c>
      <c r="P227" s="200"/>
      <c r="Q227" s="200">
        <f>'Link In'!I278</f>
        <v>8818.5423799968103</v>
      </c>
    </row>
    <row r="228" spans="1:17" x14ac:dyDescent="0.25">
      <c r="A228" s="229">
        <v>216</v>
      </c>
      <c r="B228" s="229"/>
      <c r="C228" s="258"/>
      <c r="G228" s="357">
        <f>'Link In'!C279</f>
        <v>52574116</v>
      </c>
      <c r="I228" s="228" t="str">
        <f>'Link In'!D279</f>
        <v>Cell Phone AG</v>
      </c>
      <c r="K228" s="229" t="str">
        <f>'Link In'!E279</f>
        <v>675.8</v>
      </c>
      <c r="M228" s="200">
        <f>'Link In'!F279</f>
        <v>37316</v>
      </c>
      <c r="N228" s="200"/>
      <c r="O228" s="200">
        <f t="shared" si="13"/>
        <v>41184.173533387628</v>
      </c>
      <c r="P228" s="200"/>
      <c r="Q228" s="200">
        <f>'Link In'!I279</f>
        <v>78500.173533387628</v>
      </c>
    </row>
    <row r="229" spans="1:17" x14ac:dyDescent="0.25">
      <c r="A229" s="229">
        <v>217</v>
      </c>
      <c r="B229" s="229"/>
      <c r="C229" s="258"/>
      <c r="E229" s="388"/>
      <c r="F229" s="372"/>
      <c r="G229" s="373">
        <f>'Link In'!C280</f>
        <v>52574200</v>
      </c>
      <c r="H229" s="372"/>
      <c r="I229" s="393" t="str">
        <f>'Link In'!D280</f>
        <v>Data Lines AG</v>
      </c>
      <c r="J229" s="372"/>
      <c r="K229" s="376" t="str">
        <f>'Link In'!E280</f>
        <v>675.8</v>
      </c>
      <c r="L229" s="372"/>
      <c r="M229" s="390">
        <f>'Link In'!F280</f>
        <v>53</v>
      </c>
      <c r="N229" s="200"/>
      <c r="O229" s="390">
        <f t="shared" si="13"/>
        <v>58.49397570129554</v>
      </c>
      <c r="P229" s="200"/>
      <c r="Q229" s="390">
        <f>'Link In'!I280</f>
        <v>111.49397570129554</v>
      </c>
    </row>
    <row r="230" spans="1:17" x14ac:dyDescent="0.25">
      <c r="A230" s="229">
        <v>218</v>
      </c>
      <c r="B230" s="229"/>
      <c r="C230" s="258"/>
      <c r="G230" s="357"/>
      <c r="K230" s="258" t="s">
        <v>82</v>
      </c>
      <c r="L230" s="233"/>
      <c r="M230" s="391">
        <f>'Link In'!F281</f>
        <v>239058</v>
      </c>
      <c r="N230" s="200"/>
      <c r="O230" s="391">
        <f>SUM(O218:O229)</f>
        <v>11490.000000000005</v>
      </c>
      <c r="P230" s="200"/>
      <c r="Q230" s="391">
        <f>SUM(Q218:Q229)</f>
        <v>250548</v>
      </c>
    </row>
    <row r="231" spans="1:17" x14ac:dyDescent="0.25">
      <c r="A231" s="229">
        <v>219</v>
      </c>
      <c r="B231" s="229"/>
      <c r="C231" s="258"/>
      <c r="G231" s="357"/>
      <c r="K231" s="229"/>
      <c r="M231" s="200"/>
      <c r="N231" s="200"/>
      <c r="O231" s="200" t="s">
        <v>142</v>
      </c>
      <c r="P231" s="200"/>
      <c r="Q231" s="391"/>
    </row>
    <row r="232" spans="1:17" ht="30" x14ac:dyDescent="0.25">
      <c r="A232" s="229">
        <v>220</v>
      </c>
      <c r="B232" s="229"/>
      <c r="C232" s="258">
        <v>401</v>
      </c>
      <c r="E232" s="392" t="str">
        <f>'Link In'!B282</f>
        <v>Postage, printing and stationary</v>
      </c>
      <c r="G232" s="357">
        <f>'Link In'!C282</f>
        <v>52562500</v>
      </c>
      <c r="I232" s="228" t="str">
        <f>'Link In'!D282</f>
        <v>Overnight Shippng</v>
      </c>
      <c r="K232" s="229" t="str">
        <f>'Link In'!E282</f>
        <v>675.8</v>
      </c>
      <c r="M232" s="200">
        <f>'Link In'!F282</f>
        <v>8740</v>
      </c>
      <c r="N232" s="200"/>
      <c r="O232" s="200">
        <f>Q232-M232</f>
        <v>-8740</v>
      </c>
      <c r="P232" s="200"/>
      <c r="Q232" s="200">
        <v>0</v>
      </c>
    </row>
    <row r="233" spans="1:17" x14ac:dyDescent="0.25">
      <c r="A233" s="229">
        <v>221</v>
      </c>
      <c r="B233" s="229"/>
      <c r="C233" s="258"/>
      <c r="G233" s="357">
        <f>'Link In'!C283</f>
        <v>52562511</v>
      </c>
      <c r="I233" s="228" t="str">
        <f>'Link In'!D283</f>
        <v>Overnight Shippng SS</v>
      </c>
      <c r="K233" s="229" t="str">
        <f>'Link In'!E283</f>
        <v>675.1</v>
      </c>
      <c r="M233" s="200">
        <f>'Link In'!F283</f>
        <v>0</v>
      </c>
      <c r="N233" s="200"/>
      <c r="O233" s="200">
        <f t="shared" ref="O233:O239" si="14">Q233-M233</f>
        <v>0</v>
      </c>
      <c r="P233" s="200"/>
      <c r="Q233" s="200">
        <f>'Link In'!I283</f>
        <v>0</v>
      </c>
    </row>
    <row r="234" spans="1:17" x14ac:dyDescent="0.25">
      <c r="A234" s="229">
        <v>222</v>
      </c>
      <c r="B234" s="229"/>
      <c r="C234" s="258"/>
      <c r="G234" s="357">
        <f>'Link In'!C284</f>
        <v>52562513</v>
      </c>
      <c r="I234" s="228" t="str">
        <f>'Link In'!D284</f>
        <v>Overnight Shippng WT</v>
      </c>
      <c r="K234" s="229" t="str">
        <f>'Link In'!E284</f>
        <v>675.3</v>
      </c>
      <c r="M234" s="200">
        <f>'Link In'!F284</f>
        <v>8954</v>
      </c>
      <c r="N234" s="200"/>
      <c r="O234" s="200">
        <f t="shared" si="14"/>
        <v>992.92668014397714</v>
      </c>
      <c r="P234" s="200"/>
      <c r="Q234" s="200">
        <f>'Link In'!I284</f>
        <v>9946.9266801439771</v>
      </c>
    </row>
    <row r="235" spans="1:17" x14ac:dyDescent="0.25">
      <c r="A235" s="229">
        <v>223</v>
      </c>
      <c r="B235" s="229"/>
      <c r="C235" s="258"/>
      <c r="G235" s="357">
        <f>'Link In'!C285</f>
        <v>52562514</v>
      </c>
      <c r="I235" s="228" t="str">
        <f>'Link In'!D285</f>
        <v>Overnight Shippng TD</v>
      </c>
      <c r="K235" s="229" t="str">
        <f>'Link In'!E285</f>
        <v>675.5</v>
      </c>
      <c r="M235" s="200">
        <f>'Link In'!F285</f>
        <v>283</v>
      </c>
      <c r="N235" s="200"/>
      <c r="O235" s="200">
        <f t="shared" si="14"/>
        <v>31.382426902026509</v>
      </c>
      <c r="P235" s="200"/>
      <c r="Q235" s="200">
        <f>'Link In'!I285</f>
        <v>314.38242690202651</v>
      </c>
    </row>
    <row r="236" spans="1:17" x14ac:dyDescent="0.25">
      <c r="A236" s="229">
        <v>224</v>
      </c>
      <c r="B236" s="229"/>
      <c r="C236" s="258"/>
      <c r="G236" s="357">
        <f>'Link In'!C286</f>
        <v>52562516</v>
      </c>
      <c r="I236" s="228" t="str">
        <f>'Link In'!D286</f>
        <v>Overnight Shippng AG</v>
      </c>
      <c r="K236" s="229" t="str">
        <f>'Link In'!E286</f>
        <v>675.8</v>
      </c>
      <c r="M236" s="200">
        <f>'Link In'!F286</f>
        <v>1279</v>
      </c>
      <c r="N236" s="200"/>
      <c r="O236" s="200">
        <f t="shared" si="14"/>
        <v>141.83082688230365</v>
      </c>
      <c r="P236" s="200"/>
      <c r="Q236" s="200">
        <f>'Link In'!I286</f>
        <v>1420.8308268823037</v>
      </c>
    </row>
    <row r="237" spans="1:17" x14ac:dyDescent="0.25">
      <c r="A237" s="229">
        <v>225</v>
      </c>
      <c r="B237" s="229"/>
      <c r="C237" s="258"/>
      <c r="G237" s="357">
        <f>'Link In'!C287</f>
        <v>52566000</v>
      </c>
      <c r="I237" s="228" t="str">
        <f>'Link In'!D287</f>
        <v>Postage</v>
      </c>
      <c r="K237" s="229" t="str">
        <f>'Link In'!E287</f>
        <v>675.8</v>
      </c>
      <c r="M237" s="200">
        <f>'Link In'!F287</f>
        <v>250</v>
      </c>
      <c r="N237" s="200"/>
      <c r="O237" s="200">
        <f t="shared" si="14"/>
        <v>-250</v>
      </c>
      <c r="P237" s="200"/>
      <c r="Q237" s="200">
        <f>'Link In'!I287</f>
        <v>0</v>
      </c>
    </row>
    <row r="238" spans="1:17" x14ac:dyDescent="0.25">
      <c r="A238" s="229">
        <v>226</v>
      </c>
      <c r="B238" s="229"/>
      <c r="C238" s="258"/>
      <c r="G238" s="357">
        <f>'Link In'!C288</f>
        <v>52566016</v>
      </c>
      <c r="I238" s="228" t="str">
        <f>'Link In'!D288</f>
        <v>Postage AG</v>
      </c>
      <c r="K238" s="229" t="str">
        <f>'Link In'!E288</f>
        <v>675.8</v>
      </c>
      <c r="M238" s="200">
        <f>'Link In'!F288</f>
        <v>1179</v>
      </c>
      <c r="N238" s="200"/>
      <c r="O238" s="200">
        <f t="shared" si="14"/>
        <v>130.74163009713538</v>
      </c>
      <c r="P238" s="200"/>
      <c r="Q238" s="200">
        <f>'Link In'!I288</f>
        <v>1309.7416300971354</v>
      </c>
    </row>
    <row r="239" spans="1:17" x14ac:dyDescent="0.25">
      <c r="A239" s="229">
        <v>227</v>
      </c>
      <c r="B239" s="229"/>
      <c r="C239" s="258"/>
      <c r="E239" s="388"/>
      <c r="F239" s="372"/>
      <c r="G239" s="373">
        <f>'Link In'!C289</f>
        <v>52566700</v>
      </c>
      <c r="H239" s="372"/>
      <c r="I239" s="393" t="str">
        <f>'Link In'!D289</f>
        <v>Printing</v>
      </c>
      <c r="J239" s="372"/>
      <c r="K239" s="376" t="str">
        <f>'Link In'!E289</f>
        <v>675.8</v>
      </c>
      <c r="L239" s="372"/>
      <c r="M239" s="390">
        <f>'Link In'!F289</f>
        <v>8586</v>
      </c>
      <c r="N239" s="200"/>
      <c r="O239" s="390">
        <f t="shared" si="14"/>
        <v>952.11843597455845</v>
      </c>
      <c r="P239" s="200"/>
      <c r="Q239" s="390">
        <f>'Link In'!I289</f>
        <v>9538.1184359745585</v>
      </c>
    </row>
    <row r="240" spans="1:17" x14ac:dyDescent="0.25">
      <c r="A240" s="229">
        <v>228</v>
      </c>
      <c r="B240" s="229"/>
      <c r="C240" s="258"/>
      <c r="G240" s="357"/>
      <c r="K240" s="258" t="s">
        <v>82</v>
      </c>
      <c r="M240" s="391">
        <f>'Link In'!F290</f>
        <v>29271</v>
      </c>
      <c r="N240" s="200"/>
      <c r="O240" s="391">
        <f>SUM(O232:O239)</f>
        <v>-6740.9999999999991</v>
      </c>
      <c r="P240" s="200"/>
      <c r="Q240" s="391">
        <f>SUM(Q232:Q239)</f>
        <v>22530</v>
      </c>
    </row>
    <row r="241" spans="1:17" x14ac:dyDescent="0.25">
      <c r="A241" s="229">
        <v>229</v>
      </c>
      <c r="B241" s="229"/>
      <c r="C241" s="258"/>
      <c r="G241" s="357"/>
      <c r="K241" s="229"/>
      <c r="M241" s="200"/>
      <c r="N241" s="200"/>
      <c r="O241" s="200"/>
      <c r="P241" s="200"/>
      <c r="Q241" s="391"/>
    </row>
    <row r="242" spans="1:17" ht="30" x14ac:dyDescent="0.25">
      <c r="A242" s="229">
        <v>230</v>
      </c>
      <c r="B242" s="229"/>
      <c r="C242" s="258">
        <v>401</v>
      </c>
      <c r="E242" s="392" t="str">
        <f>'Link In'!B292</f>
        <v>Office supplies and services</v>
      </c>
      <c r="G242" s="357">
        <f>'Link In'!C291</f>
        <v>52512500</v>
      </c>
      <c r="I242" s="228" t="str">
        <f>'Link In'!D291</f>
        <v>Books&amp;Publications</v>
      </c>
      <c r="K242" s="229" t="str">
        <f>'Link In'!E291</f>
        <v>675.8</v>
      </c>
      <c r="M242" s="200">
        <f>'Link In'!F291</f>
        <v>113</v>
      </c>
      <c r="N242" s="200"/>
      <c r="O242" s="200">
        <f>Q242-M242</f>
        <v>52.886905224340552</v>
      </c>
      <c r="P242" s="200"/>
      <c r="Q242" s="200">
        <f>'Link In'!I291</f>
        <v>165.88690522434055</v>
      </c>
    </row>
    <row r="243" spans="1:17" x14ac:dyDescent="0.25">
      <c r="A243" s="229"/>
      <c r="B243" s="229"/>
      <c r="C243" s="486"/>
      <c r="E243" s="392"/>
      <c r="G243" s="357">
        <f>'Link In'!C292</f>
        <v>52526100</v>
      </c>
      <c r="I243" s="228" t="str">
        <f>'Link In'!D292</f>
        <v>Credit Line Fees I/C</v>
      </c>
      <c r="K243" s="229" t="str">
        <f>'Link In'!E292</f>
        <v>675.8</v>
      </c>
      <c r="M243" s="200">
        <f>'Link In'!F292</f>
        <v>91300</v>
      </c>
      <c r="N243" s="200"/>
      <c r="O243" s="200">
        <f>Q243-M243</f>
        <v>42730.747318427369</v>
      </c>
      <c r="P243" s="200"/>
      <c r="Q243" s="200">
        <f>'Link In'!I292</f>
        <v>134030.74731842737</v>
      </c>
    </row>
    <row r="244" spans="1:17" x14ac:dyDescent="0.25">
      <c r="A244" s="229">
        <v>231</v>
      </c>
      <c r="B244" s="229"/>
      <c r="C244" s="258"/>
      <c r="G244" s="357">
        <f>'Link In'!C293</f>
        <v>52542016</v>
      </c>
      <c r="I244" s="228" t="str">
        <f>'Link In'!D293</f>
        <v>Forms AG</v>
      </c>
      <c r="K244" s="229" t="str">
        <f>'Link In'!E293</f>
        <v>675.8</v>
      </c>
      <c r="M244" s="200">
        <f>'Link In'!F293</f>
        <v>1493</v>
      </c>
      <c r="N244" s="200"/>
      <c r="O244" s="200">
        <f t="shared" ref="O244:O257" si="15">Q244-M244</f>
        <v>698.76238495522512</v>
      </c>
      <c r="P244" s="200"/>
      <c r="Q244" s="200">
        <f>'Link In'!I293</f>
        <v>2191.7623849552251</v>
      </c>
    </row>
    <row r="245" spans="1:17" x14ac:dyDescent="0.25">
      <c r="A245" s="229">
        <v>232</v>
      </c>
      <c r="B245" s="229"/>
      <c r="C245" s="258"/>
      <c r="G245" s="357">
        <f>'Link In'!C294</f>
        <v>52562000</v>
      </c>
      <c r="I245" s="228" t="str">
        <f>'Link In'!D294</f>
        <v>Office Supplies</v>
      </c>
      <c r="K245" s="229" t="str">
        <f>'Link In'!E294</f>
        <v>675.8</v>
      </c>
      <c r="M245" s="200">
        <f>'Link In'!F294</f>
        <v>28030</v>
      </c>
      <c r="N245" s="200"/>
      <c r="O245" s="200">
        <f t="shared" si="15"/>
        <v>-28030</v>
      </c>
      <c r="P245" s="200"/>
      <c r="Q245" s="200">
        <f>'Link In'!I294</f>
        <v>0</v>
      </c>
    </row>
    <row r="246" spans="1:17" x14ac:dyDescent="0.25">
      <c r="A246" s="229">
        <v>233</v>
      </c>
      <c r="B246" s="229"/>
      <c r="C246" s="258"/>
      <c r="G246" s="357">
        <f>'Link In'!C295</f>
        <v>52562011</v>
      </c>
      <c r="I246" s="228" t="str">
        <f>'Link In'!D295</f>
        <v>Off&amp;Adm Supplies SS</v>
      </c>
      <c r="K246" s="229" t="str">
        <f>'Link In'!E295</f>
        <v>675.1</v>
      </c>
      <c r="M246" s="200">
        <f>'Link In'!F295</f>
        <v>0</v>
      </c>
      <c r="N246" s="200"/>
      <c r="O246" s="200">
        <f t="shared" si="15"/>
        <v>0</v>
      </c>
      <c r="P246" s="200"/>
      <c r="Q246" s="200">
        <f>'Link In'!I295</f>
        <v>0</v>
      </c>
    </row>
    <row r="247" spans="1:17" x14ac:dyDescent="0.25">
      <c r="A247" s="229">
        <v>234</v>
      </c>
      <c r="B247" s="229"/>
      <c r="C247" s="258"/>
      <c r="G247" s="357">
        <f>'Link In'!C296</f>
        <v>52562013</v>
      </c>
      <c r="I247" s="228" t="str">
        <f>'Link In'!D296</f>
        <v>Off&amp;Adm Supplies WT</v>
      </c>
      <c r="K247" s="229" t="str">
        <f>'Link In'!E296</f>
        <v>675.3</v>
      </c>
      <c r="M247" s="200">
        <f>'Link In'!F296</f>
        <v>5188</v>
      </c>
      <c r="N247" s="200"/>
      <c r="O247" s="200">
        <f t="shared" si="15"/>
        <v>2428.1173832201666</v>
      </c>
      <c r="P247" s="200"/>
      <c r="Q247" s="200">
        <f>'Link In'!I296</f>
        <v>7616.1173832201666</v>
      </c>
    </row>
    <row r="248" spans="1:17" x14ac:dyDescent="0.25">
      <c r="A248" s="229">
        <v>235</v>
      </c>
      <c r="B248" s="229"/>
      <c r="C248" s="258"/>
      <c r="G248" s="357">
        <f>'Link In'!C297</f>
        <v>52562014</v>
      </c>
      <c r="I248" s="228" t="str">
        <f>'Link In'!D297</f>
        <v>Off&amp;Adm Supplies TD</v>
      </c>
      <c r="K248" s="229" t="str">
        <f>'Link In'!E297</f>
        <v>675.5</v>
      </c>
      <c r="M248" s="200">
        <f>'Link In'!F297</f>
        <v>3411</v>
      </c>
      <c r="N248" s="200"/>
      <c r="O248" s="200">
        <f t="shared" si="15"/>
        <v>1596.4356966391651</v>
      </c>
      <c r="P248" s="200"/>
      <c r="Q248" s="200">
        <f>'Link In'!I297</f>
        <v>5007.4356966391651</v>
      </c>
    </row>
    <row r="249" spans="1:17" x14ac:dyDescent="0.25">
      <c r="A249" s="229">
        <v>236</v>
      </c>
      <c r="B249" s="229"/>
      <c r="C249" s="258"/>
      <c r="G249" s="357">
        <f>'Link In'!C298</f>
        <v>52562015</v>
      </c>
      <c r="I249" s="228" t="str">
        <f>'Link In'!D298</f>
        <v>Off&amp;Adm Supplies CA</v>
      </c>
      <c r="K249" s="229" t="str">
        <f>'Link In'!E298</f>
        <v>675.7</v>
      </c>
      <c r="M249" s="200">
        <f>'Link In'!F298</f>
        <v>0</v>
      </c>
      <c r="N249" s="200"/>
      <c r="O249" s="200">
        <f t="shared" si="15"/>
        <v>0</v>
      </c>
      <c r="P249" s="200"/>
      <c r="Q249" s="200">
        <f>'Link In'!I298</f>
        <v>0</v>
      </c>
    </row>
    <row r="250" spans="1:17" x14ac:dyDescent="0.25">
      <c r="A250" s="229">
        <v>237</v>
      </c>
      <c r="B250" s="229"/>
      <c r="C250" s="258"/>
      <c r="G250" s="357">
        <f>'Link In'!C299</f>
        <v>52562016</v>
      </c>
      <c r="I250" s="228" t="str">
        <f>'Link In'!D299</f>
        <v>Off&amp;Adm Supplies AG</v>
      </c>
      <c r="K250" s="229" t="str">
        <f>'Link In'!E299</f>
        <v>675.8</v>
      </c>
      <c r="M250" s="200">
        <f>'Link In'!F299</f>
        <v>17533</v>
      </c>
      <c r="N250" s="200"/>
      <c r="O250" s="200">
        <f t="shared" si="15"/>
        <v>8205.894772551881</v>
      </c>
      <c r="P250" s="200"/>
      <c r="Q250" s="200">
        <f>'Link In'!I299</f>
        <v>25738.894772551881</v>
      </c>
    </row>
    <row r="251" spans="1:17" x14ac:dyDescent="0.25">
      <c r="A251" s="229">
        <v>238</v>
      </c>
      <c r="B251" s="229"/>
      <c r="C251" s="258"/>
      <c r="G251" s="357">
        <f>'Link In'!C300</f>
        <v>52571500</v>
      </c>
      <c r="I251" s="228" t="str">
        <f>'Link In'!D300</f>
        <v>Software Licenses</v>
      </c>
      <c r="K251" s="229" t="str">
        <f>'Link In'!E300</f>
        <v>675.8</v>
      </c>
      <c r="M251" s="200">
        <f>'Link In'!F300</f>
        <v>57387</v>
      </c>
      <c r="N251" s="200"/>
      <c r="O251" s="200">
        <f t="shared" si="15"/>
        <v>26858.591416895841</v>
      </c>
      <c r="P251" s="200"/>
      <c r="Q251" s="200">
        <f>'Link In'!I300</f>
        <v>84245.591416895841</v>
      </c>
    </row>
    <row r="252" spans="1:17" x14ac:dyDescent="0.25">
      <c r="A252" s="229">
        <v>239</v>
      </c>
      <c r="B252" s="229"/>
      <c r="C252" s="258"/>
      <c r="G252" s="357">
        <f>'Link In'!C301</f>
        <v>52582000</v>
      </c>
      <c r="I252" s="228" t="str">
        <f>'Link In'!D301</f>
        <v>Uniforms</v>
      </c>
      <c r="K252" s="229" t="str">
        <f>'Link In'!E301</f>
        <v>675.7</v>
      </c>
      <c r="M252" s="200">
        <f>'Link In'!F301</f>
        <v>19967</v>
      </c>
      <c r="N252" s="200"/>
      <c r="O252" s="200">
        <f t="shared" si="15"/>
        <v>-19967</v>
      </c>
      <c r="P252" s="200"/>
      <c r="Q252" s="200">
        <f>'Link In'!I301</f>
        <v>0</v>
      </c>
    </row>
    <row r="253" spans="1:17" x14ac:dyDescent="0.25">
      <c r="A253" s="229">
        <v>239</v>
      </c>
      <c r="B253" s="229"/>
      <c r="C253" s="486"/>
      <c r="G253" s="357">
        <f>'Link In'!C302</f>
        <v>52582012</v>
      </c>
      <c r="I253" s="228" t="str">
        <f>'Link In'!D302</f>
        <v>Uniforms P</v>
      </c>
      <c r="K253" s="229" t="str">
        <f>'Link In'!E302</f>
        <v>675.3</v>
      </c>
      <c r="M253" s="200">
        <f>'Link In'!F302</f>
        <v>197</v>
      </c>
      <c r="N253" s="200"/>
      <c r="O253" s="200">
        <f t="shared" si="15"/>
        <v>92.201064860133499</v>
      </c>
      <c r="P253" s="200"/>
      <c r="Q253" s="200">
        <f>'Link In'!I302</f>
        <v>289.2010648601335</v>
      </c>
    </row>
    <row r="254" spans="1:17" x14ac:dyDescent="0.25">
      <c r="A254" s="229">
        <v>240</v>
      </c>
      <c r="B254" s="229"/>
      <c r="C254" s="258"/>
      <c r="G254" s="357">
        <f>'Link In'!C303</f>
        <v>52582013</v>
      </c>
      <c r="I254" s="228" t="str">
        <f>'Link In'!D303</f>
        <v>Uniforms WT</v>
      </c>
      <c r="K254" s="229" t="str">
        <f>'Link In'!E303</f>
        <v>675.3</v>
      </c>
      <c r="M254" s="200">
        <f>'Link In'!F303</f>
        <v>7872</v>
      </c>
      <c r="N254" s="200"/>
      <c r="O254" s="200">
        <f t="shared" si="15"/>
        <v>3684.2983887257415</v>
      </c>
      <c r="P254" s="200"/>
      <c r="Q254" s="200">
        <f>'Link In'!I303</f>
        <v>11556.298388725741</v>
      </c>
    </row>
    <row r="255" spans="1:17" x14ac:dyDescent="0.25">
      <c r="A255" s="229">
        <v>241</v>
      </c>
      <c r="B255" s="229"/>
      <c r="C255" s="258"/>
      <c r="G255" s="357">
        <f>'Link In'!C304</f>
        <v>52582014</v>
      </c>
      <c r="I255" s="228" t="str">
        <f>'Link In'!D304</f>
        <v>Uniforms TD</v>
      </c>
      <c r="K255" s="229" t="str">
        <f>'Link In'!E304</f>
        <v>675.5</v>
      </c>
      <c r="M255" s="200">
        <f>'Link In'!F304</f>
        <v>7511</v>
      </c>
      <c r="N255" s="200"/>
      <c r="O255" s="200">
        <f t="shared" si="15"/>
        <v>3515.3411074338219</v>
      </c>
      <c r="P255" s="200"/>
      <c r="Q255" s="200">
        <f>'Link In'!I304</f>
        <v>11026.341107433822</v>
      </c>
    </row>
    <row r="256" spans="1:17" x14ac:dyDescent="0.25">
      <c r="A256" s="229">
        <v>242</v>
      </c>
      <c r="B256" s="229"/>
      <c r="C256" s="258"/>
      <c r="G256" s="357">
        <f>'Link In'!C305</f>
        <v>52582016</v>
      </c>
      <c r="I256" s="228" t="str">
        <f>'Link In'!D305</f>
        <v>Uniforms AG</v>
      </c>
      <c r="K256" s="229" t="str">
        <f>'Link In'!E305</f>
        <v>675.7</v>
      </c>
      <c r="M256" s="200">
        <f>'Link In'!F305</f>
        <v>1072</v>
      </c>
      <c r="N256" s="200"/>
      <c r="O256" s="200">
        <f t="shared" si="15"/>
        <v>501.72356106631037</v>
      </c>
      <c r="P256" s="200"/>
      <c r="Q256" s="200">
        <f>'Link In'!I305</f>
        <v>1573.7235610663104</v>
      </c>
    </row>
    <row r="257" spans="1:17" x14ac:dyDescent="0.25">
      <c r="A257" s="229">
        <v>243</v>
      </c>
      <c r="B257" s="229"/>
      <c r="C257" s="258"/>
      <c r="E257" s="388"/>
      <c r="F257" s="372"/>
      <c r="G257" s="373">
        <f>'Link In'!C306</f>
        <v>52801100</v>
      </c>
      <c r="H257" s="372"/>
      <c r="I257" s="393" t="str">
        <f>'Link In'!D306</f>
        <v>Indirect OH Clearing</v>
      </c>
      <c r="J257" s="372"/>
      <c r="K257" s="376" t="str">
        <f>'Link In'!E306</f>
        <v>675.8</v>
      </c>
      <c r="L257" s="372"/>
      <c r="M257" s="390">
        <f>'Link In'!F306</f>
        <v>9</v>
      </c>
      <c r="N257" s="200"/>
      <c r="O257" s="390">
        <f t="shared" si="15"/>
        <v>-9</v>
      </c>
      <c r="P257" s="200"/>
      <c r="Q257" s="390">
        <f>'Link In'!I306</f>
        <v>0</v>
      </c>
    </row>
    <row r="258" spans="1:17" x14ac:dyDescent="0.25">
      <c r="A258" s="229">
        <v>244</v>
      </c>
      <c r="B258" s="229"/>
      <c r="C258" s="258"/>
      <c r="G258" s="357"/>
      <c r="K258" s="258" t="s">
        <v>82</v>
      </c>
      <c r="M258" s="391">
        <f>'Link In'!F307</f>
        <v>241083</v>
      </c>
      <c r="N258" s="200"/>
      <c r="O258" s="391">
        <f>SUM(O242:O257)</f>
        <v>42359</v>
      </c>
      <c r="P258" s="200"/>
      <c r="Q258" s="391">
        <f>SUM(Q242:Q257)</f>
        <v>283442.00000000006</v>
      </c>
    </row>
    <row r="259" spans="1:17" x14ac:dyDescent="0.25">
      <c r="A259" s="229">
        <v>245</v>
      </c>
      <c r="B259" s="229"/>
      <c r="C259" s="258"/>
      <c r="G259" s="357"/>
      <c r="K259" s="229"/>
      <c r="M259" s="200"/>
      <c r="N259" s="200"/>
      <c r="O259" s="200"/>
      <c r="P259" s="200"/>
      <c r="Q259" s="391"/>
    </row>
    <row r="260" spans="1:17" ht="30" x14ac:dyDescent="0.25">
      <c r="A260" s="229">
        <v>246</v>
      </c>
      <c r="B260" s="229"/>
      <c r="C260" s="258">
        <v>401</v>
      </c>
      <c r="E260" s="395" t="str">
        <f>'Link In'!B308</f>
        <v>Advertising &amp; marketing expenses</v>
      </c>
      <c r="F260" s="372"/>
      <c r="G260" s="373">
        <f>'Link In'!C308</f>
        <v>52503000</v>
      </c>
      <c r="H260" s="372"/>
      <c r="I260" s="393" t="str">
        <f>'Link In'!D308</f>
        <v>Advertising</v>
      </c>
      <c r="J260" s="372"/>
      <c r="K260" s="376" t="str">
        <f>'Link In'!E308</f>
        <v>660.8</v>
      </c>
      <c r="L260" s="372"/>
      <c r="M260" s="390">
        <f>'Link In'!F308</f>
        <v>20040</v>
      </c>
      <c r="N260" s="200"/>
      <c r="O260" s="390">
        <f t="shared" ref="O260" si="16">Q260-M260</f>
        <v>-20040</v>
      </c>
      <c r="P260" s="200"/>
      <c r="Q260" s="390">
        <f>'Link In'!I308</f>
        <v>0</v>
      </c>
    </row>
    <row r="261" spans="1:17" x14ac:dyDescent="0.25">
      <c r="A261" s="229">
        <v>247</v>
      </c>
      <c r="B261" s="229"/>
      <c r="C261" s="258"/>
      <c r="K261" s="397" t="s">
        <v>82</v>
      </c>
      <c r="M261" s="391">
        <f>'Link In'!F308</f>
        <v>20040</v>
      </c>
      <c r="N261" s="200"/>
      <c r="O261" s="391">
        <f>O260</f>
        <v>-20040</v>
      </c>
      <c r="P261" s="200"/>
      <c r="Q261" s="391">
        <f>Q260</f>
        <v>0</v>
      </c>
    </row>
    <row r="262" spans="1:17" x14ac:dyDescent="0.25">
      <c r="A262" s="229">
        <v>248</v>
      </c>
      <c r="B262" s="229"/>
      <c r="C262" s="258"/>
      <c r="M262" s="200"/>
      <c r="N262" s="200"/>
      <c r="O262" s="200"/>
      <c r="P262" s="200"/>
      <c r="Q262" s="391"/>
    </row>
    <row r="263" spans="1:17" ht="30" x14ac:dyDescent="0.25">
      <c r="A263" s="229">
        <v>249</v>
      </c>
      <c r="B263" s="229"/>
      <c r="C263" s="258">
        <v>401</v>
      </c>
      <c r="E263" s="392" t="s">
        <v>32</v>
      </c>
      <c r="G263" s="396">
        <f>'Link In'!C310</f>
        <v>52534000</v>
      </c>
      <c r="I263" s="228" t="str">
        <f>'Link In'!D310</f>
        <v>Employee Expenses</v>
      </c>
      <c r="K263" s="229" t="str">
        <f>'Link In'!E310</f>
        <v>675.8</v>
      </c>
      <c r="M263" s="200">
        <f>'Link In'!F310</f>
        <v>106511</v>
      </c>
      <c r="N263" s="200"/>
      <c r="O263" s="200">
        <f>Q263-M263</f>
        <v>-4072.7319451359654</v>
      </c>
      <c r="P263" s="200"/>
      <c r="Q263" s="200">
        <f>'Link In'!I310</f>
        <v>102438.26805486403</v>
      </c>
    </row>
    <row r="264" spans="1:17" x14ac:dyDescent="0.25">
      <c r="A264" s="229">
        <v>250</v>
      </c>
      <c r="B264" s="229"/>
      <c r="C264" s="258"/>
      <c r="G264" s="396">
        <f>'Link In'!C311</f>
        <v>52534021</v>
      </c>
      <c r="I264" s="228" t="str">
        <f>'Link In'!D311</f>
        <v>Travel - Meals</v>
      </c>
      <c r="K264" s="229" t="str">
        <f>'Link In'!E311</f>
        <v>675.8</v>
      </c>
      <c r="M264" s="200">
        <f>'Link In'!F311</f>
        <v>12163</v>
      </c>
      <c r="N264" s="200"/>
      <c r="O264" s="200">
        <f t="shared" ref="O264:O267" si="17">Q264-M264</f>
        <v>-465.08472034521037</v>
      </c>
      <c r="P264" s="200"/>
      <c r="Q264" s="200">
        <f>'Link In'!I311</f>
        <v>11697.91527965479</v>
      </c>
    </row>
    <row r="265" spans="1:17" x14ac:dyDescent="0.25">
      <c r="A265" s="229">
        <v>251</v>
      </c>
      <c r="B265" s="229"/>
      <c r="C265" s="258"/>
      <c r="G265" s="396">
        <f>'Link In'!C312</f>
        <v>52534200</v>
      </c>
      <c r="I265" s="228" t="str">
        <f>'Link In'!D312</f>
        <v>Conferences &amp; Reg</v>
      </c>
      <c r="K265" s="229" t="str">
        <f>'Link In'!E312</f>
        <v>675.8</v>
      </c>
      <c r="M265" s="200">
        <f>'Link In'!F312</f>
        <v>12410</v>
      </c>
      <c r="N265" s="200"/>
      <c r="O265" s="200">
        <f t="shared" si="17"/>
        <v>-474.52942361950772</v>
      </c>
      <c r="P265" s="200"/>
      <c r="Q265" s="200">
        <f>'Link In'!I312</f>
        <v>11935.470576380492</v>
      </c>
    </row>
    <row r="266" spans="1:17" x14ac:dyDescent="0.25">
      <c r="A266" s="229">
        <v>252</v>
      </c>
      <c r="B266" s="229"/>
      <c r="C266" s="258"/>
      <c r="G266" s="396">
        <f>'Link In'!C313</f>
        <v>52535000</v>
      </c>
      <c r="I266" s="228" t="str">
        <f>'Link In'!D313</f>
        <v>Meals Deductible</v>
      </c>
      <c r="K266" s="229" t="str">
        <f>'Link In'!E313</f>
        <v>675.8</v>
      </c>
      <c r="M266" s="200">
        <f>'Link In'!F313</f>
        <v>37355</v>
      </c>
      <c r="N266" s="200"/>
      <c r="O266" s="200">
        <f t="shared" si="17"/>
        <v>-1428.3679789932939</v>
      </c>
      <c r="P266" s="200"/>
      <c r="Q266" s="200">
        <f>'Link In'!I313</f>
        <v>35926.632021006706</v>
      </c>
    </row>
    <row r="267" spans="1:17" x14ac:dyDescent="0.25">
      <c r="A267" s="229">
        <v>253</v>
      </c>
      <c r="B267" s="229"/>
      <c r="C267" s="258"/>
      <c r="G267" s="396">
        <f>'Link In'!C314</f>
        <v>52535100</v>
      </c>
      <c r="I267" s="228" t="str">
        <f>'Link In'!D314</f>
        <v>Meals Nondeductible</v>
      </c>
      <c r="K267" s="229" t="str">
        <f>'Link In'!E314</f>
        <v>675.8</v>
      </c>
      <c r="M267" s="200">
        <f>'Link In'!F314</f>
        <v>0</v>
      </c>
      <c r="N267" s="200"/>
      <c r="O267" s="200">
        <f t="shared" si="17"/>
        <v>0</v>
      </c>
      <c r="P267" s="200"/>
      <c r="Q267" s="200">
        <f>'Link In'!I314</f>
        <v>0</v>
      </c>
    </row>
    <row r="268" spans="1:17" x14ac:dyDescent="0.25">
      <c r="A268" s="229">
        <v>254</v>
      </c>
      <c r="B268" s="229"/>
      <c r="C268" s="258"/>
      <c r="E268" s="388"/>
      <c r="F268" s="372"/>
      <c r="G268" s="398">
        <f>'Link In'!C315</f>
        <v>52567000</v>
      </c>
      <c r="H268" s="372"/>
      <c r="I268" s="393" t="str">
        <f>'Link In'!D315</f>
        <v>Relocation Expenses</v>
      </c>
      <c r="J268" s="372"/>
      <c r="K268" s="376" t="str">
        <f>'Link In'!E315</f>
        <v>675.8</v>
      </c>
      <c r="L268" s="372"/>
      <c r="M268" s="390">
        <f>'Link In'!F315</f>
        <v>269</v>
      </c>
      <c r="N268" s="200"/>
      <c r="O268" s="390">
        <f t="shared" ref="O268" si="18">Q268-M268</f>
        <v>-10.285931906015094</v>
      </c>
      <c r="P268" s="200"/>
      <c r="Q268" s="390">
        <f>'Link In'!I315</f>
        <v>258.71406809398491</v>
      </c>
    </row>
    <row r="269" spans="1:17" x14ac:dyDescent="0.25">
      <c r="A269" s="229">
        <v>255</v>
      </c>
      <c r="B269" s="229"/>
      <c r="C269" s="258"/>
      <c r="K269" s="229"/>
      <c r="M269" s="391">
        <f>'Link In'!F316</f>
        <v>168708</v>
      </c>
      <c r="N269" s="200"/>
      <c r="O269" s="391">
        <f>SUM(O263:O268)</f>
        <v>-6450.9999999999927</v>
      </c>
      <c r="P269" s="200"/>
      <c r="Q269" s="391">
        <f>SUM(Q263:Q268)</f>
        <v>162257</v>
      </c>
    </row>
    <row r="270" spans="1:17" x14ac:dyDescent="0.25">
      <c r="A270" s="229">
        <v>256</v>
      </c>
      <c r="B270" s="229"/>
      <c r="C270" s="258"/>
      <c r="K270" s="229"/>
      <c r="M270" s="200"/>
      <c r="N270" s="200"/>
      <c r="O270" s="200"/>
      <c r="P270" s="200"/>
      <c r="Q270" s="391"/>
    </row>
    <row r="271" spans="1:17" ht="30" x14ac:dyDescent="0.25">
      <c r="A271" s="229">
        <v>257</v>
      </c>
      <c r="B271" s="229"/>
      <c r="C271" s="258">
        <v>401</v>
      </c>
      <c r="E271" s="392" t="str">
        <f>'Link In'!B317</f>
        <v>Miscellaneous expenses</v>
      </c>
      <c r="G271" s="396">
        <f>'Link In'!C317</f>
        <v>52000000</v>
      </c>
      <c r="I271" s="228" t="str">
        <f>'Link In'!D317</f>
        <v>M&amp;S Expense (O&amp;M)</v>
      </c>
      <c r="K271" s="229" t="str">
        <f>'Link In'!E317</f>
        <v>620.5</v>
      </c>
      <c r="M271" s="200">
        <f>'Link In'!F317</f>
        <v>65368</v>
      </c>
      <c r="N271" s="200"/>
      <c r="O271" s="200">
        <f>Q271-M271</f>
        <v>-65368</v>
      </c>
      <c r="P271" s="200"/>
      <c r="Q271" s="200">
        <v>0</v>
      </c>
    </row>
    <row r="272" spans="1:17" x14ac:dyDescent="0.25">
      <c r="A272" s="229">
        <v>258</v>
      </c>
      <c r="B272" s="229"/>
      <c r="C272" s="258"/>
      <c r="G272" s="396">
        <f>'Link In'!C318</f>
        <v>52001000</v>
      </c>
      <c r="I272" s="228" t="str">
        <f>'Link In'!D318</f>
        <v>M&amp;S Expense (O&amp;M)</v>
      </c>
      <c r="K272" s="229" t="str">
        <f>'Link In'!E318</f>
        <v>620.5</v>
      </c>
      <c r="M272" s="200">
        <f>'Link In'!F318</f>
        <v>82096</v>
      </c>
      <c r="N272" s="200"/>
      <c r="O272" s="200">
        <f t="shared" ref="O272:O309" si="19">Q272-M272</f>
        <v>-82096</v>
      </c>
      <c r="P272" s="200"/>
      <c r="Q272" s="200">
        <f>'Link In'!I318</f>
        <v>0</v>
      </c>
    </row>
    <row r="273" spans="1:17" x14ac:dyDescent="0.25">
      <c r="A273" s="229">
        <v>259</v>
      </c>
      <c r="B273" s="229"/>
      <c r="C273" s="258"/>
      <c r="G273" s="396">
        <f>'Link In'!C319</f>
        <v>52001100</v>
      </c>
      <c r="I273" s="228" t="str">
        <f>'Link In'!D319</f>
        <v>M&amp;S Oper SS</v>
      </c>
      <c r="K273" s="229" t="str">
        <f>'Link In'!E319</f>
        <v>620.1</v>
      </c>
      <c r="M273" s="200">
        <f>'Link In'!F319</f>
        <v>117</v>
      </c>
      <c r="N273" s="200"/>
      <c r="O273" s="200">
        <f t="shared" si="19"/>
        <v>-22.534359696931702</v>
      </c>
      <c r="P273" s="200"/>
      <c r="Q273" s="200">
        <f>'Link In'!I319</f>
        <v>94.465640303068298</v>
      </c>
    </row>
    <row r="274" spans="1:17" x14ac:dyDescent="0.25">
      <c r="A274" s="229">
        <v>260</v>
      </c>
      <c r="B274" s="229"/>
      <c r="C274" s="258"/>
      <c r="G274" s="396">
        <f>'Link In'!C320</f>
        <v>52001200</v>
      </c>
      <c r="I274" s="228" t="str">
        <f>'Link In'!D320</f>
        <v>M&amp;S Oper P</v>
      </c>
      <c r="K274" s="229" t="str">
        <f>'Link In'!E320</f>
        <v>620.1</v>
      </c>
      <c r="M274" s="200">
        <f>'Link In'!F320</f>
        <v>306</v>
      </c>
      <c r="N274" s="200"/>
      <c r="O274" s="200">
        <f t="shared" si="19"/>
        <v>-58.936017668898359</v>
      </c>
      <c r="P274" s="200"/>
      <c r="Q274" s="200">
        <f>'Link In'!I320</f>
        <v>247.06398233110164</v>
      </c>
    </row>
    <row r="275" spans="1:17" x14ac:dyDescent="0.25">
      <c r="A275" s="229">
        <v>261</v>
      </c>
      <c r="B275" s="229"/>
      <c r="C275" s="258"/>
      <c r="G275" s="396">
        <f>'Link In'!C321</f>
        <v>52001300</v>
      </c>
      <c r="I275" s="228" t="str">
        <f>'Link In'!D321</f>
        <v>M&amp;S Oper WT</v>
      </c>
      <c r="K275" s="229" t="str">
        <f>'Link In'!E321</f>
        <v>620.3</v>
      </c>
      <c r="M275" s="200">
        <f>'Link In'!F321</f>
        <v>34148</v>
      </c>
      <c r="N275" s="200"/>
      <c r="O275" s="200">
        <f t="shared" si="19"/>
        <v>-6576.9514096651656</v>
      </c>
      <c r="P275" s="200"/>
      <c r="Q275" s="200">
        <f>'Link In'!I321</f>
        <v>27571.048590334834</v>
      </c>
    </row>
    <row r="276" spans="1:17" x14ac:dyDescent="0.25">
      <c r="A276" s="229">
        <v>262</v>
      </c>
      <c r="B276" s="229"/>
      <c r="C276" s="258"/>
      <c r="G276" s="396">
        <f>'Link In'!C322</f>
        <v>52001400</v>
      </c>
      <c r="I276" s="228" t="str">
        <f>'Link In'!D322</f>
        <v>M&amp;S Oper TD</v>
      </c>
      <c r="K276" s="229" t="str">
        <f>'Link In'!E322</f>
        <v>620.5</v>
      </c>
      <c r="M276" s="200">
        <f>'Link In'!F322</f>
        <v>-16385</v>
      </c>
      <c r="N276" s="200"/>
      <c r="O276" s="200">
        <f t="shared" si="19"/>
        <v>3155.7733643950942</v>
      </c>
      <c r="P276" s="200"/>
      <c r="Q276" s="200">
        <f>'Link In'!I322</f>
        <v>-13229.226635604906</v>
      </c>
    </row>
    <row r="277" spans="1:17" x14ac:dyDescent="0.25">
      <c r="A277" s="229">
        <v>263</v>
      </c>
      <c r="B277" s="229"/>
      <c r="C277" s="258"/>
      <c r="G277" s="396">
        <f>'Link In'!C323</f>
        <v>52001600</v>
      </c>
      <c r="I277" s="228" t="str">
        <f>'Link In'!D323</f>
        <v>M&amp;S Oper AG</v>
      </c>
      <c r="K277" s="229" t="str">
        <f>'Link In'!E323</f>
        <v>620.8</v>
      </c>
      <c r="M277" s="200">
        <f>'Link In'!F323</f>
        <v>10496</v>
      </c>
      <c r="N277" s="200"/>
      <c r="O277" s="200">
        <f t="shared" si="19"/>
        <v>-2021.5439263161988</v>
      </c>
      <c r="P277" s="200"/>
      <c r="Q277" s="200">
        <f>'Link In'!I323</f>
        <v>8474.4560736838012</v>
      </c>
    </row>
    <row r="278" spans="1:17" x14ac:dyDescent="0.25">
      <c r="A278" s="229">
        <v>264</v>
      </c>
      <c r="B278" s="229"/>
      <c r="C278" s="258"/>
      <c r="G278" s="396">
        <f>'Link In'!C324</f>
        <v>52500000</v>
      </c>
      <c r="I278" s="228" t="str">
        <f>'Link In'!D324</f>
        <v>Misc Expense (O&amp;M)</v>
      </c>
      <c r="K278" s="229" t="str">
        <f>'Link In'!E324</f>
        <v>675.8</v>
      </c>
      <c r="M278" s="200">
        <f>'Link In'!F324</f>
        <v>14942</v>
      </c>
      <c r="N278" s="200"/>
      <c r="O278" s="200">
        <f t="shared" si="19"/>
        <v>-14942</v>
      </c>
      <c r="P278" s="200"/>
      <c r="Q278" s="200">
        <f>'Link In'!I324</f>
        <v>0</v>
      </c>
    </row>
    <row r="279" spans="1:17" x14ac:dyDescent="0.25">
      <c r="A279" s="229">
        <v>265</v>
      </c>
      <c r="B279" s="229"/>
      <c r="C279" s="258"/>
      <c r="G279" s="396">
        <f>'Link In'!C325</f>
        <v>52501200</v>
      </c>
      <c r="I279" s="228" t="str">
        <f>'Link In'!D325</f>
        <v>Misc Oper P</v>
      </c>
      <c r="K279" s="229" t="str">
        <f>'Link In'!E325</f>
        <v>675.1</v>
      </c>
      <c r="M279" s="200">
        <f>'Link In'!F325</f>
        <v>16</v>
      </c>
      <c r="N279" s="200"/>
      <c r="O279" s="200">
        <f t="shared" si="19"/>
        <v>-3.0816218388966448</v>
      </c>
      <c r="P279" s="200"/>
      <c r="Q279" s="200">
        <f>'Link In'!I325</f>
        <v>12.918378161103355</v>
      </c>
    </row>
    <row r="280" spans="1:17" x14ac:dyDescent="0.25">
      <c r="A280" s="229">
        <v>266</v>
      </c>
      <c r="B280" s="229"/>
      <c r="C280" s="258"/>
      <c r="G280" s="396">
        <f>'Link In'!C326</f>
        <v>52501300</v>
      </c>
      <c r="I280" s="228" t="str">
        <f>'Link In'!D326</f>
        <v>Misc Oper WT</v>
      </c>
      <c r="K280" s="229" t="str">
        <f>'Link In'!E326</f>
        <v>675.3</v>
      </c>
      <c r="M280" s="200">
        <f>'Link In'!F326</f>
        <v>11355</v>
      </c>
      <c r="N280" s="200"/>
      <c r="O280" s="200">
        <f t="shared" si="19"/>
        <v>-2186.9884987919631</v>
      </c>
      <c r="P280" s="200"/>
      <c r="Q280" s="200">
        <f>'Link In'!I326</f>
        <v>9168.0115012080369</v>
      </c>
    </row>
    <row r="281" spans="1:17" x14ac:dyDescent="0.25">
      <c r="A281" s="229">
        <v>267</v>
      </c>
      <c r="B281" s="229"/>
      <c r="C281" s="258"/>
      <c r="G281" s="396">
        <f>'Link In'!C327</f>
        <v>52501400</v>
      </c>
      <c r="I281" s="228" t="str">
        <f>'Link In'!D327</f>
        <v>Misc Oper TD</v>
      </c>
      <c r="K281" s="229" t="str">
        <f>'Link In'!E327</f>
        <v>675.5</v>
      </c>
      <c r="M281" s="200">
        <f>'Link In'!F327</f>
        <v>30441</v>
      </c>
      <c r="N281" s="200"/>
      <c r="O281" s="200">
        <f t="shared" si="19"/>
        <v>-5862.9781498657976</v>
      </c>
      <c r="P281" s="200"/>
      <c r="Q281" s="200">
        <f>'Link In'!I327</f>
        <v>24578.021850134202</v>
      </c>
    </row>
    <row r="282" spans="1:17" x14ac:dyDescent="0.25">
      <c r="A282" s="229">
        <v>268</v>
      </c>
      <c r="B282" s="229"/>
      <c r="C282" s="258"/>
      <c r="G282" s="396">
        <f>'Link In'!C328</f>
        <v>52501600</v>
      </c>
      <c r="I282" s="228" t="str">
        <f>'Link In'!D328</f>
        <v>Misc Oper AG</v>
      </c>
      <c r="K282" s="229" t="str">
        <f>'Link In'!E328</f>
        <v>675.8</v>
      </c>
      <c r="M282" s="200">
        <f>'Link In'!F328</f>
        <v>64326</v>
      </c>
      <c r="N282" s="200"/>
      <c r="O282" s="200">
        <f t="shared" si="19"/>
        <v>-12389.275400554099</v>
      </c>
      <c r="P282" s="200"/>
      <c r="Q282" s="200">
        <f>'Link In'!I328</f>
        <v>51936.724599445901</v>
      </c>
    </row>
    <row r="283" spans="1:17" x14ac:dyDescent="0.25">
      <c r="A283" s="229">
        <v>269</v>
      </c>
      <c r="B283" s="229"/>
      <c r="C283" s="258"/>
      <c r="G283" s="396">
        <f>'Link In'!C329</f>
        <v>52514000</v>
      </c>
      <c r="I283" s="228" t="str">
        <f>'Link In'!D329</f>
        <v>Charitb Contr Deduct</v>
      </c>
      <c r="K283" s="229" t="str">
        <f>'Link In'!E329</f>
        <v>675.8</v>
      </c>
      <c r="M283" s="200">
        <f>'Link In'!F329</f>
        <v>2968</v>
      </c>
      <c r="N283" s="200"/>
      <c r="O283" s="200">
        <f t="shared" si="19"/>
        <v>-571.64085111532768</v>
      </c>
      <c r="P283" s="200"/>
      <c r="Q283" s="200">
        <f>'Link In'!I329</f>
        <v>2396.3591488846723</v>
      </c>
    </row>
    <row r="284" spans="1:17" x14ac:dyDescent="0.25">
      <c r="A284" s="229">
        <v>270</v>
      </c>
      <c r="B284" s="229"/>
      <c r="C284" s="258"/>
      <c r="G284" s="396">
        <f>'Link In'!C330</f>
        <v>52514500</v>
      </c>
      <c r="I284" s="228" t="str">
        <f>'Link In'!D330</f>
        <v>Charitb Don-H/Ed/En</v>
      </c>
      <c r="K284" s="229" t="str">
        <f>'Link In'!E330</f>
        <v>675.8</v>
      </c>
      <c r="M284" s="200">
        <f>'Link In'!F330</f>
        <v>76700</v>
      </c>
      <c r="N284" s="200"/>
      <c r="O284" s="200">
        <f t="shared" si="19"/>
        <v>-14772.524690210797</v>
      </c>
      <c r="P284" s="200"/>
      <c r="Q284" s="200">
        <f>'Link In'!I330</f>
        <v>61927.475309789203</v>
      </c>
    </row>
    <row r="285" spans="1:17" x14ac:dyDescent="0.25">
      <c r="A285" s="229">
        <v>271</v>
      </c>
      <c r="B285" s="229"/>
      <c r="C285" s="258"/>
      <c r="G285" s="396">
        <f>'Link In'!C331</f>
        <v>52514600</v>
      </c>
      <c r="I285" s="228" t="str">
        <f>'Link In'!D331</f>
        <v>Charitb Don-Commnty</v>
      </c>
      <c r="K285" s="229" t="str">
        <f>'Link In'!E331</f>
        <v>675.8</v>
      </c>
      <c r="M285" s="200">
        <f>'Link In'!F331</f>
        <v>45386</v>
      </c>
      <c r="N285" s="200"/>
      <c r="O285" s="200">
        <f t="shared" si="19"/>
        <v>-8741.4055487601945</v>
      </c>
      <c r="P285" s="200"/>
      <c r="Q285" s="200">
        <f>'Link In'!I331</f>
        <v>36644.594451239805</v>
      </c>
    </row>
    <row r="286" spans="1:17" x14ac:dyDescent="0.25">
      <c r="A286" s="229">
        <v>272</v>
      </c>
      <c r="B286" s="229"/>
      <c r="C286" s="258"/>
      <c r="G286" s="396">
        <f>'Link In'!C332</f>
        <v>52514700</v>
      </c>
      <c r="I286" s="228" t="str">
        <f>'Link In'!D332</f>
        <v>Community Partnrshps</v>
      </c>
      <c r="K286" s="229" t="str">
        <f>'Link In'!E332</f>
        <v>675.8</v>
      </c>
      <c r="M286" s="200">
        <f>'Link In'!F332</f>
        <v>74064</v>
      </c>
      <c r="N286" s="200"/>
      <c r="O286" s="200">
        <f t="shared" si="19"/>
        <v>-14264.827492252567</v>
      </c>
      <c r="P286" s="200"/>
      <c r="Q286" s="200">
        <f>'Link In'!I332</f>
        <v>59799.172507747433</v>
      </c>
    </row>
    <row r="287" spans="1:17" x14ac:dyDescent="0.25">
      <c r="A287" s="229">
        <v>273</v>
      </c>
      <c r="B287" s="229"/>
      <c r="C287" s="258"/>
      <c r="G287" s="396">
        <f>'Link In'!C333</f>
        <v>52514901</v>
      </c>
      <c r="I287" s="228" t="str">
        <f>'Link In'!D333</f>
        <v>Cust Edu Comm-Reg</v>
      </c>
      <c r="K287" s="229" t="str">
        <f>'Link In'!E333</f>
        <v>675.8</v>
      </c>
      <c r="M287" s="200">
        <f>'Link In'!F333</f>
        <v>2070</v>
      </c>
      <c r="N287" s="200"/>
      <c r="O287" s="200">
        <f t="shared" si="19"/>
        <v>-398.68482540725336</v>
      </c>
      <c r="P287" s="200"/>
      <c r="Q287" s="200">
        <f>'Link In'!I333</f>
        <v>1671.3151745927466</v>
      </c>
    </row>
    <row r="288" spans="1:17" x14ac:dyDescent="0.25">
      <c r="A288" s="229">
        <v>274</v>
      </c>
      <c r="B288" s="229"/>
      <c r="C288" s="258"/>
      <c r="G288" s="396">
        <f>'Link In'!C334</f>
        <v>52514903</v>
      </c>
      <c r="I288" s="228" t="str">
        <f>'Link In'!D334</f>
        <v>Cust Edu Comm-Issues</v>
      </c>
      <c r="K288" s="229" t="str">
        <f>'Link In'!E334</f>
        <v>675.8</v>
      </c>
      <c r="M288" s="200">
        <f>'Link In'!F334</f>
        <v>25211</v>
      </c>
      <c r="N288" s="200"/>
      <c r="O288" s="200">
        <f t="shared" si="19"/>
        <v>-4855.6730112764562</v>
      </c>
      <c r="P288" s="200"/>
      <c r="Q288" s="200">
        <f>'Link In'!I334</f>
        <v>20355.326988723544</v>
      </c>
    </row>
    <row r="289" spans="1:17" x14ac:dyDescent="0.25">
      <c r="A289" s="229">
        <v>275</v>
      </c>
      <c r="B289" s="229"/>
      <c r="C289" s="258"/>
      <c r="G289" s="396">
        <f>'Link In'!C335</f>
        <v>52514904</v>
      </c>
      <c r="I289" s="228" t="str">
        <f>'Link In'!D335</f>
        <v>Cust Edu Comm-Consrv</v>
      </c>
      <c r="K289" s="229" t="str">
        <f>'Link In'!E335</f>
        <v>675.8</v>
      </c>
      <c r="M289" s="200">
        <f>'Link In'!F335</f>
        <v>99659</v>
      </c>
      <c r="N289" s="200"/>
      <c r="O289" s="200">
        <f t="shared" si="19"/>
        <v>-19194.459427662543</v>
      </c>
      <c r="P289" s="200"/>
      <c r="Q289" s="200">
        <f>'Link In'!I335</f>
        <v>80464.540572337457</v>
      </c>
    </row>
    <row r="290" spans="1:17" x14ac:dyDescent="0.25">
      <c r="A290" s="229">
        <v>276</v>
      </c>
      <c r="B290" s="229"/>
      <c r="C290" s="258"/>
      <c r="G290" s="396">
        <f>'Link In'!C336</f>
        <v>52514905</v>
      </c>
      <c r="I290" s="228" t="str">
        <f>'Link In'!D336</f>
        <v>Cust Edu Comm-Printd</v>
      </c>
      <c r="K290" s="229" t="str">
        <f>'Link In'!E336</f>
        <v>675.8</v>
      </c>
      <c r="M290" s="200">
        <f>'Link In'!F336</f>
        <v>16101</v>
      </c>
      <c r="N290" s="200"/>
      <c r="O290" s="200">
        <f t="shared" si="19"/>
        <v>-3101.0745767546796</v>
      </c>
      <c r="P290" s="200"/>
      <c r="Q290" s="200">
        <f>'Link In'!I336</f>
        <v>12999.92542324532</v>
      </c>
    </row>
    <row r="291" spans="1:17" x14ac:dyDescent="0.25">
      <c r="A291" s="229">
        <v>277</v>
      </c>
      <c r="B291" s="229"/>
      <c r="C291" s="258"/>
      <c r="G291" s="396">
        <f>'Link In'!C337</f>
        <v>52514907</v>
      </c>
      <c r="I291" s="228" t="str">
        <f>'Link In'!D337</f>
        <v>Cust Edu-Press Rls</v>
      </c>
      <c r="K291" s="229" t="str">
        <f>'Link In'!E337</f>
        <v>675.8</v>
      </c>
      <c r="M291" s="200">
        <f>'Link In'!F337</f>
        <v>1025</v>
      </c>
      <c r="N291" s="200"/>
      <c r="O291" s="200">
        <f t="shared" si="19"/>
        <v>-197.41639905431623</v>
      </c>
      <c r="P291" s="200"/>
      <c r="Q291" s="200">
        <f>'Link In'!I337</f>
        <v>827.58360094568377</v>
      </c>
    </row>
    <row r="292" spans="1:17" x14ac:dyDescent="0.25">
      <c r="A292" s="229">
        <v>278</v>
      </c>
      <c r="B292" s="229"/>
      <c r="C292" s="258"/>
      <c r="G292" s="396">
        <f>'Link In'!C338</f>
        <v>52514909</v>
      </c>
      <c r="I292" s="228" t="str">
        <f>'Link In'!D338</f>
        <v>Cust Edu-Video&amp;Photo</v>
      </c>
      <c r="K292" s="229" t="str">
        <f>'Link In'!E338</f>
        <v>675.8</v>
      </c>
      <c r="M292" s="200">
        <f>'Link In'!F338</f>
        <v>5653</v>
      </c>
      <c r="N292" s="200"/>
      <c r="O292" s="200">
        <f t="shared" si="19"/>
        <v>-1088.7755159551707</v>
      </c>
      <c r="P292" s="200"/>
      <c r="Q292" s="200">
        <f>'Link In'!I338</f>
        <v>4564.2244840448293</v>
      </c>
    </row>
    <row r="293" spans="1:17" x14ac:dyDescent="0.25">
      <c r="A293" s="229">
        <v>279</v>
      </c>
      <c r="B293" s="229"/>
      <c r="C293" s="258"/>
      <c r="G293" s="396">
        <f>'Link In'!C339</f>
        <v>52515000</v>
      </c>
      <c r="I293" s="228" t="str">
        <f>'Link In'!D339</f>
        <v>Commun Relations-E</v>
      </c>
      <c r="K293" s="229" t="str">
        <f>'Link In'!E339</f>
        <v>675.8</v>
      </c>
      <c r="M293" s="200">
        <f>'Link In'!F339</f>
        <v>15128</v>
      </c>
      <c r="N293" s="200"/>
      <c r="O293" s="200">
        <f t="shared" si="19"/>
        <v>-2913.6734486767782</v>
      </c>
      <c r="P293" s="200"/>
      <c r="Q293" s="200">
        <f>'Link In'!I339</f>
        <v>12214.326551323222</v>
      </c>
    </row>
    <row r="294" spans="1:17" x14ac:dyDescent="0.25">
      <c r="A294" s="229">
        <v>280</v>
      </c>
      <c r="B294" s="229"/>
      <c r="C294" s="258"/>
      <c r="G294" s="396">
        <f>'Link In'!C340</f>
        <v>52515001</v>
      </c>
      <c r="I294" s="228" t="str">
        <f>'Link In'!D340</f>
        <v>Commun Relations-S</v>
      </c>
      <c r="K294" s="229" t="str">
        <f>'Link In'!E340</f>
        <v>675.8</v>
      </c>
      <c r="M294" s="200">
        <f>'Link In'!F340</f>
        <v>11872</v>
      </c>
      <c r="N294" s="200"/>
      <c r="O294" s="200">
        <f t="shared" si="19"/>
        <v>-2286.5634044613107</v>
      </c>
      <c r="P294" s="200"/>
      <c r="Q294" s="200">
        <f>'Link In'!I340</f>
        <v>9585.4365955386893</v>
      </c>
    </row>
    <row r="295" spans="1:17" x14ac:dyDescent="0.25">
      <c r="A295" s="229">
        <v>281</v>
      </c>
      <c r="B295" s="229"/>
      <c r="C295" s="258"/>
      <c r="G295" s="396">
        <f>'Link In'!C341</f>
        <v>52522000</v>
      </c>
      <c r="I295" s="228" t="str">
        <f>'Link In'!D341</f>
        <v>Community Relations</v>
      </c>
      <c r="K295" s="229" t="str">
        <f>'Link In'!E341</f>
        <v>675.8</v>
      </c>
      <c r="M295" s="200">
        <f>'Link In'!F341</f>
        <v>2161</v>
      </c>
      <c r="N295" s="200"/>
      <c r="O295" s="200">
        <f t="shared" si="19"/>
        <v>-416.21154961597813</v>
      </c>
      <c r="P295" s="200"/>
      <c r="Q295" s="200">
        <f>'Link In'!I341</f>
        <v>1744.7884503840219</v>
      </c>
    </row>
    <row r="296" spans="1:17" x14ac:dyDescent="0.25">
      <c r="A296" s="229">
        <v>282</v>
      </c>
      <c r="B296" s="229"/>
      <c r="C296" s="258"/>
      <c r="G296" s="396">
        <f>'Link In'!C342</f>
        <v>52524000</v>
      </c>
      <c r="I296" s="228" t="str">
        <f>'Link In'!D342</f>
        <v>Co Dues/Mmbrshp Ded</v>
      </c>
      <c r="K296" s="229" t="str">
        <f>'Link In'!E342</f>
        <v>675.8</v>
      </c>
      <c r="M296" s="200">
        <f>'Link In'!F342</f>
        <v>95455</v>
      </c>
      <c r="N296" s="200"/>
      <c r="O296" s="200">
        <f t="shared" si="19"/>
        <v>-18384.763289492461</v>
      </c>
      <c r="P296" s="200"/>
      <c r="Q296" s="200">
        <f>'Link In'!I342</f>
        <v>77070.236710507539</v>
      </c>
    </row>
    <row r="297" spans="1:17" x14ac:dyDescent="0.25">
      <c r="A297" s="229">
        <v>283</v>
      </c>
      <c r="B297" s="229"/>
      <c r="C297" s="258"/>
      <c r="G297" s="396">
        <f>'Link In'!C343</f>
        <v>52527000</v>
      </c>
      <c r="I297" s="228" t="str">
        <f>'Link In'!D343</f>
        <v>Directors Fees</v>
      </c>
      <c r="K297" s="229" t="str">
        <f>'Link In'!E343</f>
        <v>675.8</v>
      </c>
      <c r="M297" s="200">
        <f>'Link In'!F343</f>
        <v>38500</v>
      </c>
      <c r="N297" s="200"/>
      <c r="O297" s="200">
        <f t="shared" si="19"/>
        <v>-7415.1525498450501</v>
      </c>
      <c r="P297" s="200"/>
      <c r="Q297" s="200">
        <f>'Link In'!I343</f>
        <v>31084.84745015495</v>
      </c>
    </row>
    <row r="298" spans="1:17" x14ac:dyDescent="0.25">
      <c r="A298" s="229">
        <v>284</v>
      </c>
      <c r="B298" s="229"/>
      <c r="C298" s="258"/>
      <c r="G298" s="396">
        <f>'Link In'!C344</f>
        <v>52528000</v>
      </c>
      <c r="I298" s="228" t="str">
        <f>'Link In'!D344</f>
        <v>Dues/Membership Deductible</v>
      </c>
      <c r="K298" s="229" t="str">
        <f>'Link In'!E344</f>
        <v>675.8</v>
      </c>
      <c r="M298" s="200">
        <f>'Link In'!F344</f>
        <v>805</v>
      </c>
      <c r="N298" s="200"/>
      <c r="O298" s="200">
        <f t="shared" si="19"/>
        <v>-155.04409876948739</v>
      </c>
      <c r="P298" s="200"/>
      <c r="Q298" s="200">
        <f>'Link In'!I344</f>
        <v>649.95590123051261</v>
      </c>
    </row>
    <row r="299" spans="1:17" x14ac:dyDescent="0.25">
      <c r="A299" s="229">
        <v>285</v>
      </c>
      <c r="B299" s="229"/>
      <c r="C299" s="258"/>
      <c r="G299" s="396">
        <f>'Link In'!C345</f>
        <v>52540000</v>
      </c>
      <c r="I299" s="228" t="str">
        <f>'Link In'!D345</f>
        <v>Amort Bus Svc ProjXp</v>
      </c>
      <c r="K299" s="229" t="str">
        <f>'Link In'!E345</f>
        <v>675.8</v>
      </c>
      <c r="M299" s="200">
        <f>'Link In'!F345</f>
        <v>0</v>
      </c>
      <c r="N299" s="200"/>
      <c r="O299" s="200">
        <f t="shared" si="19"/>
        <v>0</v>
      </c>
      <c r="P299" s="200"/>
      <c r="Q299" s="200">
        <f>'Link In'!I345</f>
        <v>0</v>
      </c>
    </row>
    <row r="300" spans="1:17" x14ac:dyDescent="0.25">
      <c r="A300" s="229">
        <v>286</v>
      </c>
      <c r="B300" s="229"/>
      <c r="C300" s="258"/>
      <c r="G300" s="396">
        <f>'Link In'!C346</f>
        <v>52548100</v>
      </c>
      <c r="I300" s="228" t="str">
        <f>'Link In'!D346</f>
        <v>Hiring Costs</v>
      </c>
      <c r="K300" s="229" t="str">
        <f>'Link In'!E346</f>
        <v>675.8</v>
      </c>
      <c r="M300" s="200">
        <f>'Link In'!F346</f>
        <v>137</v>
      </c>
      <c r="N300" s="200"/>
      <c r="O300" s="200">
        <f t="shared" si="19"/>
        <v>-26.386386995552527</v>
      </c>
      <c r="P300" s="200"/>
      <c r="Q300" s="200">
        <f>'Link In'!I346</f>
        <v>110.61361300444747</v>
      </c>
    </row>
    <row r="301" spans="1:17" x14ac:dyDescent="0.25">
      <c r="A301" s="229">
        <v>287</v>
      </c>
      <c r="B301" s="229"/>
      <c r="C301" s="258"/>
      <c r="G301" s="396">
        <f>'Link In'!C347</f>
        <v>52549000</v>
      </c>
      <c r="I301" s="228" t="str">
        <f>'Link In'!D347</f>
        <v>Injuries and Damages</v>
      </c>
      <c r="K301" s="229" t="str">
        <f>'Link In'!E347</f>
        <v>675.8</v>
      </c>
      <c r="M301" s="200">
        <f>'Link In'!F347</f>
        <v>234</v>
      </c>
      <c r="N301" s="200"/>
      <c r="O301" s="200">
        <f t="shared" si="19"/>
        <v>-45.068719393863404</v>
      </c>
      <c r="P301" s="200"/>
      <c r="Q301" s="200">
        <f>'Link In'!I347</f>
        <v>188.9312806061366</v>
      </c>
    </row>
    <row r="302" spans="1:17" x14ac:dyDescent="0.25">
      <c r="A302" s="229">
        <v>288</v>
      </c>
      <c r="B302" s="229"/>
      <c r="C302" s="258"/>
      <c r="G302" s="396">
        <f>'Link In'!C348</f>
        <v>52549500</v>
      </c>
      <c r="I302" s="228" t="str">
        <f>'Link In'!D348</f>
        <v>Inv Phys W/O Scrap</v>
      </c>
      <c r="K302" s="229" t="str">
        <f>'Link In'!E348</f>
        <v>675.8</v>
      </c>
      <c r="M302" s="200">
        <f>'Link In'!F348</f>
        <v>28244</v>
      </c>
      <c r="N302" s="200"/>
      <c r="O302" s="200">
        <f t="shared" si="19"/>
        <v>-5439.8329511123047</v>
      </c>
      <c r="P302" s="200"/>
      <c r="Q302" s="200">
        <f>'Link In'!I348</f>
        <v>22804.167048887695</v>
      </c>
    </row>
    <row r="303" spans="1:17" x14ac:dyDescent="0.25">
      <c r="A303" s="229">
        <v>289</v>
      </c>
      <c r="B303" s="229"/>
      <c r="C303" s="258"/>
      <c r="G303" s="396">
        <f>'Link In'!C349</f>
        <v>52554500</v>
      </c>
      <c r="I303" s="228" t="str">
        <f>'Link In'!D349</f>
        <v>Lab Supplies</v>
      </c>
      <c r="K303" s="229" t="str">
        <f>'Link In'!E349</f>
        <v>675.3</v>
      </c>
      <c r="M303" s="200">
        <f>'Link In'!F349</f>
        <v>104087</v>
      </c>
      <c r="N303" s="200"/>
      <c r="O303" s="200">
        <f t="shared" si="19"/>
        <v>-20047.298271577194</v>
      </c>
      <c r="P303" s="200"/>
      <c r="Q303" s="200">
        <f>'Link In'!I349</f>
        <v>84039.701728422806</v>
      </c>
    </row>
    <row r="304" spans="1:17" x14ac:dyDescent="0.25">
      <c r="A304" s="229">
        <v>290</v>
      </c>
      <c r="B304" s="229"/>
      <c r="C304" s="258"/>
      <c r="G304" s="396">
        <f>'Link In'!C350</f>
        <v>52556500</v>
      </c>
      <c r="I304" s="228" t="str">
        <f>'Link In'!D350</f>
        <v>Low Income Pay Prog</v>
      </c>
      <c r="K304" s="229" t="str">
        <f>'Link In'!E350</f>
        <v>675.8</v>
      </c>
      <c r="M304" s="200">
        <f>'Link In'!F350</f>
        <v>60000</v>
      </c>
      <c r="N304" s="200"/>
      <c r="O304" s="200">
        <f t="shared" si="19"/>
        <v>-11556.081895862415</v>
      </c>
      <c r="P304" s="200"/>
      <c r="Q304" s="200">
        <f>'Link In'!I350</f>
        <v>48443.918104137585</v>
      </c>
    </row>
    <row r="305" spans="1:17" x14ac:dyDescent="0.25">
      <c r="A305" s="229">
        <v>291</v>
      </c>
      <c r="B305" s="229"/>
      <c r="C305" s="258"/>
      <c r="G305" s="396">
        <f>'Link In'!C351</f>
        <v>52564000</v>
      </c>
      <c r="I305" s="228" t="str">
        <f>'Link In'!D351</f>
        <v>Penalties Non-deduct</v>
      </c>
      <c r="K305" s="229" t="str">
        <f>'Link In'!E351</f>
        <v>675.8</v>
      </c>
      <c r="M305" s="200">
        <f>'Link In'!F351</f>
        <v>309395</v>
      </c>
      <c r="N305" s="200"/>
      <c r="O305" s="200">
        <f t="shared" si="19"/>
        <v>-59589.899302839185</v>
      </c>
      <c r="P305" s="200"/>
      <c r="Q305" s="200">
        <f>'Link In'!I351</f>
        <v>249805.10069716081</v>
      </c>
    </row>
    <row r="306" spans="1:17" x14ac:dyDescent="0.25">
      <c r="A306" s="229">
        <v>292</v>
      </c>
      <c r="B306" s="229"/>
      <c r="C306" s="258"/>
      <c r="G306" s="396">
        <f>'Link In'!C352</f>
        <v>52568000</v>
      </c>
      <c r="I306" s="228" t="str">
        <f>'Link In'!D352</f>
        <v>Research &amp; Develop</v>
      </c>
      <c r="K306" s="229" t="str">
        <f>'Link In'!E352</f>
        <v>675.8</v>
      </c>
      <c r="M306" s="200">
        <f>'Link In'!F352</f>
        <v>22392</v>
      </c>
      <c r="N306" s="200"/>
      <c r="O306" s="200">
        <f t="shared" si="19"/>
        <v>-4312.7297635358555</v>
      </c>
      <c r="P306" s="200"/>
      <c r="Q306" s="200">
        <f>'Link In'!I352</f>
        <v>18079.270236464145</v>
      </c>
    </row>
    <row r="307" spans="1:17" x14ac:dyDescent="0.25">
      <c r="A307" s="229">
        <v>293</v>
      </c>
      <c r="B307" s="229"/>
      <c r="C307" s="258"/>
      <c r="G307" s="396">
        <f>'Link In'!C353</f>
        <v>52579000</v>
      </c>
      <c r="I307" s="228" t="str">
        <f>'Link In'!D353</f>
        <v>Trustee Fees</v>
      </c>
      <c r="K307" s="229" t="str">
        <f>'Link In'!E353</f>
        <v>675.8</v>
      </c>
      <c r="M307" s="200">
        <f>'Link In'!F353</f>
        <v>20165</v>
      </c>
      <c r="N307" s="200"/>
      <c r="O307" s="200">
        <f t="shared" si="19"/>
        <v>-3883.8065238344298</v>
      </c>
      <c r="P307" s="200"/>
      <c r="Q307" s="200">
        <f>'Link In'!I353</f>
        <v>16281.19347616557</v>
      </c>
    </row>
    <row r="308" spans="1:17" x14ac:dyDescent="0.25">
      <c r="A308" s="229">
        <v>294</v>
      </c>
      <c r="B308" s="229"/>
      <c r="C308" s="258"/>
      <c r="G308" s="396">
        <f>'Link In'!C354</f>
        <v>52585000</v>
      </c>
      <c r="I308" s="228" t="str">
        <f>'Link In'!D354</f>
        <v>Discounts Available</v>
      </c>
      <c r="K308" s="229" t="str">
        <f>'Link In'!E354</f>
        <v>675.8</v>
      </c>
      <c r="M308" s="200">
        <f>'Link In'!F354</f>
        <v>-35743</v>
      </c>
      <c r="N308" s="200"/>
      <c r="O308" s="200">
        <f t="shared" si="19"/>
        <v>6884.1505867301748</v>
      </c>
      <c r="P308" s="200"/>
      <c r="Q308" s="200">
        <f>'Link In'!I354</f>
        <v>-28858.849413269825</v>
      </c>
    </row>
    <row r="309" spans="1:17" x14ac:dyDescent="0.25">
      <c r="A309" s="229">
        <v>295</v>
      </c>
      <c r="B309" s="229"/>
      <c r="C309" s="258"/>
      <c r="E309" s="388"/>
      <c r="F309" s="372"/>
      <c r="G309" s="398">
        <f>'Link In'!C355</f>
        <v>52586000</v>
      </c>
      <c r="H309" s="372"/>
      <c r="I309" s="393" t="str">
        <f>'Link In'!D355</f>
        <v>PO Small Differences</v>
      </c>
      <c r="J309" s="372"/>
      <c r="K309" s="376" t="str">
        <f>'Link In'!E355</f>
        <v>675.8</v>
      </c>
      <c r="L309" s="372"/>
      <c r="M309" s="390">
        <f>'Link In'!F355</f>
        <v>346</v>
      </c>
      <c r="N309" s="200"/>
      <c r="O309" s="390">
        <f t="shared" si="19"/>
        <v>-66.640072266139953</v>
      </c>
      <c r="P309" s="200"/>
      <c r="Q309" s="390">
        <f>'Link In'!I355</f>
        <v>279.35992773386005</v>
      </c>
    </row>
    <row r="310" spans="1:17" x14ac:dyDescent="0.25">
      <c r="A310" s="229">
        <v>296</v>
      </c>
      <c r="B310" s="229"/>
      <c r="C310" s="258"/>
      <c r="K310" s="258" t="s">
        <v>82</v>
      </c>
      <c r="L310" s="233"/>
      <c r="M310" s="391">
        <f>'Link In'!F356</f>
        <v>1319241</v>
      </c>
      <c r="N310" s="200"/>
      <c r="O310" s="391">
        <f>SUM(O271:O309)</f>
        <v>-385214.00000000006</v>
      </c>
      <c r="P310" s="200"/>
      <c r="Q310" s="391">
        <f>SUM(Q271:Q309)</f>
        <v>934027</v>
      </c>
    </row>
    <row r="311" spans="1:17" x14ac:dyDescent="0.25">
      <c r="A311" s="229">
        <v>297</v>
      </c>
      <c r="B311" s="229"/>
      <c r="C311" s="258"/>
      <c r="K311" s="229"/>
      <c r="M311" s="200"/>
      <c r="N311" s="200"/>
      <c r="O311" s="200"/>
      <c r="P311" s="200"/>
      <c r="Q311" s="391"/>
    </row>
    <row r="312" spans="1:17" x14ac:dyDescent="0.25">
      <c r="A312" s="229">
        <v>298</v>
      </c>
      <c r="B312" s="229"/>
      <c r="C312" s="258">
        <v>401</v>
      </c>
      <c r="E312" s="392" t="str">
        <f>'Link In'!B357</f>
        <v>Rents</v>
      </c>
      <c r="G312" s="396">
        <f>'Link In'!C357</f>
        <v>54110000</v>
      </c>
      <c r="I312" s="228" t="str">
        <f>'Link In'!D357</f>
        <v>Rents-Real Prop</v>
      </c>
      <c r="K312" s="229" t="str">
        <f>'Link In'!E357</f>
        <v>641.8</v>
      </c>
      <c r="M312" s="200">
        <f>'Link In'!F357</f>
        <v>5214</v>
      </c>
      <c r="N312" s="200"/>
      <c r="O312" s="200">
        <f>Q312-M312</f>
        <v>-5214</v>
      </c>
      <c r="P312" s="200"/>
      <c r="Q312" s="200">
        <v>0</v>
      </c>
    </row>
    <row r="313" spans="1:17" x14ac:dyDescent="0.25">
      <c r="A313" s="229">
        <v>299</v>
      </c>
      <c r="B313" s="229"/>
      <c r="C313" s="258"/>
      <c r="G313" s="396">
        <f>'Link In'!C358</f>
        <v>54110014</v>
      </c>
      <c r="I313" s="228" t="str">
        <f>'Link In'!D358</f>
        <v>Rents-Real Prop TD</v>
      </c>
      <c r="K313" s="229" t="str">
        <f>'Link In'!E358</f>
        <v>641.5</v>
      </c>
      <c r="M313" s="200">
        <f>'Link In'!F358</f>
        <v>1948</v>
      </c>
      <c r="N313" s="200"/>
      <c r="O313" s="200">
        <f t="shared" ref="O313:O317" si="20">Q313-M313</f>
        <v>3206.4913637535446</v>
      </c>
      <c r="P313" s="200"/>
      <c r="Q313" s="200">
        <f>'Link In'!I358</f>
        <v>5154.4913637535446</v>
      </c>
    </row>
    <row r="314" spans="1:17" x14ac:dyDescent="0.25">
      <c r="A314" s="229">
        <v>300</v>
      </c>
      <c r="B314" s="229"/>
      <c r="C314" s="258"/>
      <c r="G314" s="396">
        <f>'Link In'!C359</f>
        <v>54140000</v>
      </c>
      <c r="I314" s="228" t="str">
        <f>'Link In'!D359</f>
        <v>Rents-Equip</v>
      </c>
      <c r="K314" s="229" t="str">
        <f>'Link In'!E359</f>
        <v>642.8</v>
      </c>
      <c r="M314" s="200">
        <f>'Link In'!F359</f>
        <v>7526</v>
      </c>
      <c r="N314" s="200"/>
      <c r="O314" s="200">
        <f t="shared" si="20"/>
        <v>-7526</v>
      </c>
      <c r="P314" s="200"/>
      <c r="Q314" s="200">
        <f>'Link In'!I359</f>
        <v>0</v>
      </c>
    </row>
    <row r="315" spans="1:17" x14ac:dyDescent="0.25">
      <c r="A315" s="229"/>
      <c r="B315" s="229"/>
      <c r="C315" s="486"/>
      <c r="G315" s="396">
        <f>'Link In'!C360</f>
        <v>54140013</v>
      </c>
      <c r="I315" s="228" t="str">
        <f>'Link In'!D360</f>
        <v>Rents-Equip WT</v>
      </c>
      <c r="K315" s="229" t="str">
        <f>'Link In'!E360</f>
        <v>642.3</v>
      </c>
      <c r="M315" s="200">
        <f>'Link In'!F360</f>
        <v>4408</v>
      </c>
      <c r="N315" s="200"/>
      <c r="O315" s="200">
        <f t="shared" ref="O315" si="21">Q315-M315</f>
        <v>7255.7566383088433</v>
      </c>
      <c r="P315" s="200"/>
      <c r="Q315" s="200">
        <f>'Link In'!I360</f>
        <v>11663.756638308843</v>
      </c>
    </row>
    <row r="316" spans="1:17" x14ac:dyDescent="0.25">
      <c r="A316" s="229">
        <v>301</v>
      </c>
      <c r="B316" s="229"/>
      <c r="C316" s="258"/>
      <c r="G316" s="396">
        <f>'Link In'!C361</f>
        <v>54140014</v>
      </c>
      <c r="I316" s="228" t="str">
        <f>'Link In'!D361</f>
        <v>Rents-Equip TD</v>
      </c>
      <c r="K316" s="229" t="str">
        <f>'Link In'!E361</f>
        <v>642.5</v>
      </c>
      <c r="M316" s="200">
        <f>'Link In'!F361</f>
        <v>63</v>
      </c>
      <c r="N316" s="200"/>
      <c r="O316" s="200">
        <f t="shared" si="20"/>
        <v>103.70069605568446</v>
      </c>
      <c r="P316" s="200"/>
      <c r="Q316" s="200">
        <f>'Link In'!I361</f>
        <v>166.70069605568446</v>
      </c>
    </row>
    <row r="317" spans="1:17" x14ac:dyDescent="0.25">
      <c r="A317" s="229">
        <v>302</v>
      </c>
      <c r="B317" s="229"/>
      <c r="C317" s="258"/>
      <c r="E317" s="388"/>
      <c r="F317" s="372"/>
      <c r="G317" s="398">
        <f>'Link In'!C362</f>
        <v>54140016</v>
      </c>
      <c r="H317" s="372"/>
      <c r="I317" s="393" t="str">
        <f>'Link In'!D362</f>
        <v>Rents-Equip AG</v>
      </c>
      <c r="J317" s="372"/>
      <c r="K317" s="376" t="str">
        <f>'Link In'!E362</f>
        <v>642.8</v>
      </c>
      <c r="L317" s="372"/>
      <c r="M317" s="390">
        <f>'Link In'!F362</f>
        <v>1339</v>
      </c>
      <c r="N317" s="200"/>
      <c r="O317" s="390">
        <f t="shared" si="20"/>
        <v>2204.0513018819283</v>
      </c>
      <c r="P317" s="200"/>
      <c r="Q317" s="390">
        <f>'Link In'!I362</f>
        <v>3543.0513018819283</v>
      </c>
    </row>
    <row r="318" spans="1:17" x14ac:dyDescent="0.25">
      <c r="A318" s="229">
        <v>303</v>
      </c>
      <c r="B318" s="229"/>
      <c r="C318" s="258"/>
      <c r="K318" s="258" t="s">
        <v>82</v>
      </c>
      <c r="M318" s="391">
        <f>'Link In'!F363</f>
        <v>20498</v>
      </c>
      <c r="N318" s="200"/>
      <c r="O318" s="391">
        <f>SUM(O312:O317)</f>
        <v>30.000000000000909</v>
      </c>
      <c r="P318" s="200"/>
      <c r="Q318" s="391">
        <f>SUM(Q312:Q317)</f>
        <v>20528</v>
      </c>
    </row>
    <row r="319" spans="1:17" x14ac:dyDescent="0.25">
      <c r="A319" s="229">
        <v>304</v>
      </c>
      <c r="B319" s="229"/>
      <c r="C319" s="258"/>
      <c r="K319" s="229"/>
      <c r="M319" s="200"/>
      <c r="N319" s="200"/>
      <c r="O319" s="200"/>
      <c r="P319" s="200"/>
      <c r="Q319" s="391"/>
    </row>
    <row r="320" spans="1:17" x14ac:dyDescent="0.25">
      <c r="A320" s="229">
        <v>305</v>
      </c>
      <c r="B320" s="229"/>
      <c r="C320" s="258">
        <v>401</v>
      </c>
      <c r="E320" s="392" t="str">
        <f>'Link In'!B364</f>
        <v>Transportation</v>
      </c>
      <c r="G320" s="396">
        <f>'Link In'!C364</f>
        <v>55000000</v>
      </c>
      <c r="I320" s="228" t="str">
        <f>'Link In'!D364</f>
        <v>Transportation (O&amp;M)</v>
      </c>
      <c r="K320" s="229" t="str">
        <f>'Link In'!E364</f>
        <v>650.8</v>
      </c>
      <c r="M320" s="200">
        <f>'Link In'!F364</f>
        <v>-4914</v>
      </c>
      <c r="N320" s="200"/>
      <c r="O320" s="200">
        <f>Q320-M320</f>
        <v>4914</v>
      </c>
      <c r="P320" s="200"/>
      <c r="Q320" s="200">
        <v>0</v>
      </c>
    </row>
    <row r="321" spans="1:17" x14ac:dyDescent="0.25">
      <c r="A321" s="229">
        <v>306</v>
      </c>
      <c r="B321" s="229"/>
      <c r="C321" s="258"/>
      <c r="G321" s="396">
        <f>'Link In'!C365</f>
        <v>55000010</v>
      </c>
      <c r="I321" s="228" t="str">
        <f>'Link In'!D365</f>
        <v>Transportation</v>
      </c>
      <c r="K321" s="229" t="str">
        <f>'Link In'!E365</f>
        <v>650.8</v>
      </c>
      <c r="M321" s="200">
        <f>'Link In'!F365</f>
        <v>2000</v>
      </c>
      <c r="N321" s="200"/>
      <c r="O321" s="200">
        <f t="shared" ref="O321:O333" si="22">Q321-M321</f>
        <v>-2000</v>
      </c>
      <c r="P321" s="200"/>
      <c r="Q321" s="200">
        <f>'Link In'!I365</f>
        <v>0</v>
      </c>
    </row>
    <row r="322" spans="1:17" x14ac:dyDescent="0.25">
      <c r="A322" s="229">
        <v>307</v>
      </c>
      <c r="B322" s="229"/>
      <c r="C322" s="258"/>
      <c r="G322" s="396">
        <f>'Link In'!C366</f>
        <v>55000012</v>
      </c>
      <c r="I322" s="228" t="str">
        <f>'Link In'!D366</f>
        <v>Trans Oper P</v>
      </c>
      <c r="K322" s="229" t="str">
        <f>'Link In'!E366</f>
        <v>650.1</v>
      </c>
      <c r="M322" s="200">
        <f>'Link In'!F366</f>
        <v>0</v>
      </c>
      <c r="N322" s="200"/>
      <c r="O322" s="200">
        <f t="shared" si="22"/>
        <v>0</v>
      </c>
      <c r="P322" s="200"/>
      <c r="Q322" s="200">
        <f>'Link In'!I366</f>
        <v>0</v>
      </c>
    </row>
    <row r="323" spans="1:17" x14ac:dyDescent="0.25">
      <c r="A323" s="229">
        <v>308</v>
      </c>
      <c r="B323" s="229"/>
      <c r="C323" s="258"/>
      <c r="G323" s="396">
        <f>'Link In'!C367</f>
        <v>55000013</v>
      </c>
      <c r="I323" s="228" t="str">
        <f>'Link In'!D367</f>
        <v>Trans Oper WT</v>
      </c>
      <c r="K323" s="229" t="str">
        <f>'Link In'!E367</f>
        <v>650.3</v>
      </c>
      <c r="M323" s="200">
        <f>'Link In'!F367</f>
        <v>-165</v>
      </c>
      <c r="N323" s="200"/>
      <c r="O323" s="200">
        <f t="shared" si="22"/>
        <v>-8.4564047125269894</v>
      </c>
      <c r="P323" s="200"/>
      <c r="Q323" s="200">
        <f>'Link In'!I367</f>
        <v>-173.45640471252699</v>
      </c>
    </row>
    <row r="324" spans="1:17" x14ac:dyDescent="0.25">
      <c r="A324" s="229">
        <v>309</v>
      </c>
      <c r="B324" s="229"/>
      <c r="C324" s="258"/>
      <c r="G324" s="396">
        <f>'Link In'!C368</f>
        <v>55000014</v>
      </c>
      <c r="I324" s="228" t="str">
        <f>'Link In'!D368</f>
        <v>Trans Oper TD</v>
      </c>
      <c r="K324" s="229" t="str">
        <f>'Link In'!E368</f>
        <v>650.5</v>
      </c>
      <c r="M324" s="200">
        <f>'Link In'!F368</f>
        <v>118</v>
      </c>
      <c r="N324" s="200"/>
      <c r="O324" s="200">
        <f t="shared" si="22"/>
        <v>6.0476106428980927</v>
      </c>
      <c r="P324" s="200"/>
      <c r="Q324" s="200">
        <f>'Link In'!I368</f>
        <v>124.04761064289809</v>
      </c>
    </row>
    <row r="325" spans="1:17" x14ac:dyDescent="0.25">
      <c r="A325" s="229">
        <v>310</v>
      </c>
      <c r="B325" s="229"/>
      <c r="C325" s="258"/>
      <c r="G325" s="396">
        <f>'Link In'!C369</f>
        <v>55000015</v>
      </c>
      <c r="I325" s="228" t="str">
        <f>'Link In'!D369</f>
        <v>Trans Oper CA</v>
      </c>
      <c r="K325" s="229" t="str">
        <f>'Link In'!E369</f>
        <v>650.7</v>
      </c>
      <c r="M325" s="200">
        <f>'Link In'!F369</f>
        <v>0</v>
      </c>
      <c r="N325" s="200"/>
      <c r="O325" s="200">
        <f t="shared" si="22"/>
        <v>0</v>
      </c>
      <c r="P325" s="200"/>
      <c r="Q325" s="200">
        <f>'Link In'!I369</f>
        <v>0</v>
      </c>
    </row>
    <row r="326" spans="1:17" x14ac:dyDescent="0.25">
      <c r="A326" s="229">
        <v>311</v>
      </c>
      <c r="B326" s="229"/>
      <c r="C326" s="258"/>
      <c r="G326" s="396">
        <f>'Link In'!C370</f>
        <v>55000016</v>
      </c>
      <c r="I326" s="228" t="str">
        <f>'Link In'!D370</f>
        <v>Trans Oper AG</v>
      </c>
      <c r="K326" s="229" t="str">
        <f>'Link In'!E370</f>
        <v>650.8</v>
      </c>
      <c r="M326" s="200">
        <f>'Link In'!F370</f>
        <v>1007</v>
      </c>
      <c r="N326" s="200"/>
      <c r="O326" s="200">
        <f t="shared" si="22"/>
        <v>51.609694215240552</v>
      </c>
      <c r="P326" s="200"/>
      <c r="Q326" s="200">
        <f>'Link In'!I370</f>
        <v>1058.6096942152406</v>
      </c>
    </row>
    <row r="327" spans="1:17" x14ac:dyDescent="0.25">
      <c r="A327" s="229">
        <v>312</v>
      </c>
      <c r="B327" s="229"/>
      <c r="C327" s="258"/>
      <c r="G327" s="396">
        <f>'Link In'!C371</f>
        <v>55000023</v>
      </c>
      <c r="I327" s="228" t="str">
        <f>'Link In'!D371</f>
        <v>Trans Maint WT</v>
      </c>
      <c r="K327" s="229" t="str">
        <f>'Link In'!E371</f>
        <v>650.4</v>
      </c>
      <c r="M327" s="200">
        <f>'Link In'!F371</f>
        <v>316</v>
      </c>
      <c r="N327" s="200"/>
      <c r="O327" s="200">
        <f t="shared" si="22"/>
        <v>16.195296297930497</v>
      </c>
      <c r="P327" s="200"/>
      <c r="Q327" s="200">
        <f>'Link In'!I371</f>
        <v>332.1952962979305</v>
      </c>
    </row>
    <row r="328" spans="1:17" x14ac:dyDescent="0.25">
      <c r="A328" s="229">
        <v>313</v>
      </c>
      <c r="B328" s="229"/>
      <c r="C328" s="258"/>
      <c r="G328" s="396">
        <f>'Link In'!C372</f>
        <v>55000024</v>
      </c>
      <c r="I328" s="228" t="str">
        <f>'Link In'!D372</f>
        <v>Trans Maint TD</v>
      </c>
      <c r="K328" s="229" t="str">
        <f>'Link In'!E372</f>
        <v>650.6</v>
      </c>
      <c r="M328" s="200">
        <f>'Link In'!F372</f>
        <v>0</v>
      </c>
      <c r="N328" s="200"/>
      <c r="O328" s="200">
        <f t="shared" si="22"/>
        <v>0</v>
      </c>
      <c r="P328" s="200"/>
      <c r="Q328" s="200">
        <f>'Link In'!I372</f>
        <v>0</v>
      </c>
    </row>
    <row r="329" spans="1:17" x14ac:dyDescent="0.25">
      <c r="A329" s="229">
        <v>314</v>
      </c>
      <c r="B329" s="229"/>
      <c r="C329" s="258"/>
      <c r="G329" s="396">
        <f>'Link In'!C373</f>
        <v>55000100</v>
      </c>
      <c r="I329" s="228" t="str">
        <f>'Link In'!D373</f>
        <v>Trans Cap Credits</v>
      </c>
      <c r="K329" s="229" t="str">
        <f>'Link In'!E373</f>
        <v>650.8</v>
      </c>
      <c r="M329" s="200">
        <f>'Link In'!F373</f>
        <v>-104098</v>
      </c>
      <c r="N329" s="200"/>
      <c r="O329" s="200">
        <f t="shared" si="22"/>
        <v>-5335.1201076644502</v>
      </c>
      <c r="P329" s="200"/>
      <c r="Q329" s="200">
        <f>'Link In'!I373</f>
        <v>-109433.12010766445</v>
      </c>
    </row>
    <row r="330" spans="1:17" x14ac:dyDescent="0.25">
      <c r="A330" s="229">
        <v>315</v>
      </c>
      <c r="B330" s="229"/>
      <c r="C330" s="258"/>
      <c r="G330" s="396">
        <f>'Link In'!C374</f>
        <v>55010100</v>
      </c>
      <c r="I330" s="228" t="str">
        <f>'Link In'!D374</f>
        <v>Trans Lease Costs</v>
      </c>
      <c r="K330" s="229" t="str">
        <f>'Link In'!E374</f>
        <v>650.8</v>
      </c>
      <c r="M330" s="200">
        <f>'Link In'!F374</f>
        <v>53371</v>
      </c>
      <c r="N330" s="200"/>
      <c r="O330" s="200">
        <f t="shared" si="22"/>
        <v>2735.3137934077458</v>
      </c>
      <c r="P330" s="200"/>
      <c r="Q330" s="200">
        <f>'Link In'!I374</f>
        <v>56106.313793407746</v>
      </c>
    </row>
    <row r="331" spans="1:17" x14ac:dyDescent="0.25">
      <c r="A331" s="229">
        <v>316</v>
      </c>
      <c r="B331" s="229"/>
      <c r="C331" s="258"/>
      <c r="G331" s="396">
        <f>'Link In'!C375</f>
        <v>55010200</v>
      </c>
      <c r="I331" s="228" t="str">
        <f>'Link In'!D375</f>
        <v>Trans Lease Fuel</v>
      </c>
      <c r="K331" s="229" t="str">
        <f>'Link In'!E375</f>
        <v>650.8</v>
      </c>
      <c r="M331" s="200">
        <f>'Link In'!F375</f>
        <v>258583</v>
      </c>
      <c r="N331" s="200"/>
      <c r="O331" s="200">
        <f t="shared" si="22"/>
        <v>13252.621210784069</v>
      </c>
      <c r="P331" s="200"/>
      <c r="Q331" s="200">
        <f>'Link In'!I375</f>
        <v>271835.62121078407</v>
      </c>
    </row>
    <row r="332" spans="1:17" x14ac:dyDescent="0.25">
      <c r="A332" s="229">
        <v>317</v>
      </c>
      <c r="B332" s="229"/>
      <c r="C332" s="258"/>
      <c r="G332" s="396">
        <f>'Link In'!C376</f>
        <v>55010300</v>
      </c>
      <c r="I332" s="228" t="str">
        <f>'Link In'!D376</f>
        <v>Trans Lease Maint</v>
      </c>
      <c r="K332" s="229" t="str">
        <f>'Link In'!E376</f>
        <v>650.8</v>
      </c>
      <c r="M332" s="200">
        <f>'Link In'!F376</f>
        <v>194472</v>
      </c>
      <c r="N332" s="200"/>
      <c r="O332" s="200">
        <f t="shared" si="22"/>
        <v>9966.8723469972902</v>
      </c>
      <c r="P332" s="200"/>
      <c r="Q332" s="200">
        <f>'Link In'!I376</f>
        <v>204438.87234699729</v>
      </c>
    </row>
    <row r="333" spans="1:17" x14ac:dyDescent="0.25">
      <c r="A333" s="229">
        <v>318</v>
      </c>
      <c r="B333" s="229"/>
      <c r="C333" s="258"/>
      <c r="G333" s="396">
        <f>'Link In'!C377</f>
        <v>55010400</v>
      </c>
      <c r="I333" s="228" t="str">
        <f>'Link In'!D377</f>
        <v>Trans Emp Reimb Co</v>
      </c>
      <c r="K333" s="229" t="str">
        <f>'Link In'!E377</f>
        <v>650.8</v>
      </c>
      <c r="M333" s="200">
        <f>'Link In'!F377</f>
        <v>0</v>
      </c>
      <c r="N333" s="200"/>
      <c r="O333" s="200">
        <f t="shared" si="22"/>
        <v>0</v>
      </c>
      <c r="P333" s="200"/>
      <c r="Q333" s="200">
        <f>'Link In'!I377</f>
        <v>0</v>
      </c>
    </row>
    <row r="334" spans="1:17" x14ac:dyDescent="0.25">
      <c r="A334" s="229">
        <v>319</v>
      </c>
      <c r="B334" s="229"/>
      <c r="C334" s="258"/>
      <c r="E334" s="388"/>
      <c r="F334" s="372"/>
      <c r="G334" s="398">
        <f>'Link In'!C378</f>
        <v>55010500</v>
      </c>
      <c r="H334" s="372"/>
      <c r="I334" s="393" t="str">
        <f>'Link In'!D378</f>
        <v>Trans Reimb EE Prsnl</v>
      </c>
      <c r="J334" s="372"/>
      <c r="K334" s="376" t="str">
        <f>'Link In'!E378</f>
        <v>650.8</v>
      </c>
      <c r="L334" s="372"/>
      <c r="M334" s="390">
        <f>'Link In'!F378</f>
        <v>4330</v>
      </c>
      <c r="N334" s="200"/>
      <c r="O334" s="390">
        <f t="shared" ref="O334" si="23">Q334-M334</f>
        <v>221.91656003176922</v>
      </c>
      <c r="P334" s="200"/>
      <c r="Q334" s="390">
        <f>'Link In'!I378</f>
        <v>4551.9165600317692</v>
      </c>
    </row>
    <row r="335" spans="1:17" x14ac:dyDescent="0.25">
      <c r="A335" s="229">
        <v>320</v>
      </c>
      <c r="B335" s="229"/>
      <c r="C335" s="258"/>
      <c r="K335" s="258" t="s">
        <v>82</v>
      </c>
      <c r="M335" s="391">
        <f>'Link In'!F379</f>
        <v>405020</v>
      </c>
      <c r="N335" s="200"/>
      <c r="O335" s="391">
        <f>SUM(O320:O334)</f>
        <v>23820.999999999967</v>
      </c>
      <c r="P335" s="200"/>
      <c r="Q335" s="391">
        <f>SUM(Q320:Q334)</f>
        <v>428840.99999999994</v>
      </c>
    </row>
    <row r="336" spans="1:17" x14ac:dyDescent="0.25">
      <c r="A336" s="229">
        <v>321</v>
      </c>
      <c r="B336" s="229"/>
      <c r="C336" s="258"/>
      <c r="K336" s="229"/>
      <c r="M336" s="200"/>
      <c r="N336" s="200"/>
      <c r="O336" s="200"/>
      <c r="P336" s="200"/>
      <c r="Q336" s="391"/>
    </row>
    <row r="337" spans="1:17" ht="30" x14ac:dyDescent="0.25">
      <c r="A337" s="229">
        <v>322</v>
      </c>
      <c r="B337" s="229"/>
      <c r="C337" s="258">
        <v>401</v>
      </c>
      <c r="E337" s="392" t="str">
        <f>'Link In'!B380</f>
        <v>Uncollectible accounts expense</v>
      </c>
      <c r="G337" s="396">
        <f>'Link In'!C380</f>
        <v>57010000</v>
      </c>
      <c r="I337" s="228" t="str">
        <f>'Link In'!D380</f>
        <v>Uncoll Accts Exp</v>
      </c>
      <c r="K337" s="229" t="str">
        <f>'Link In'!E380</f>
        <v>670.7</v>
      </c>
      <c r="M337" s="200">
        <f>'Link In'!F380</f>
        <v>190457</v>
      </c>
      <c r="N337" s="200"/>
      <c r="O337" s="200">
        <f>Q337-M337</f>
        <v>-26175.652323874703</v>
      </c>
      <c r="P337" s="200"/>
      <c r="Q337" s="200">
        <f>'Link In'!I380</f>
        <v>164281.3476761253</v>
      </c>
    </row>
    <row r="338" spans="1:17" x14ac:dyDescent="0.25">
      <c r="A338" s="229">
        <v>323</v>
      </c>
      <c r="B338" s="229"/>
      <c r="C338" s="258"/>
      <c r="E338" s="392"/>
      <c r="G338" s="396">
        <f>'Link In'!C381</f>
        <v>57010015</v>
      </c>
      <c r="I338" s="228" t="str">
        <f>'Link In'!D381</f>
        <v>Uncoll Accts Exp CA</v>
      </c>
      <c r="K338" s="229" t="str">
        <f>'Link In'!E381</f>
        <v>670.7</v>
      </c>
      <c r="M338" s="200">
        <f>'Link In'!F381</f>
        <v>527475</v>
      </c>
      <c r="N338" s="200"/>
      <c r="O338" s="200">
        <f>Q338-M338</f>
        <v>-72494.065377149731</v>
      </c>
      <c r="P338" s="200"/>
      <c r="Q338" s="200">
        <f>'Link In'!I381</f>
        <v>454980.93462285027</v>
      </c>
    </row>
    <row r="339" spans="1:17" x14ac:dyDescent="0.25">
      <c r="A339" s="229">
        <v>324</v>
      </c>
      <c r="B339" s="229"/>
      <c r="C339" s="258"/>
      <c r="E339" s="388"/>
      <c r="F339" s="372"/>
      <c r="G339" s="398">
        <f>'Link In'!C382</f>
        <v>57010016</v>
      </c>
      <c r="H339" s="372"/>
      <c r="I339" s="393" t="str">
        <f>'Link In'!D382</f>
        <v>Uncoll Accts Exp AG</v>
      </c>
      <c r="J339" s="372"/>
      <c r="K339" s="376" t="str">
        <f>'Link In'!E382</f>
        <v>670.7</v>
      </c>
      <c r="L339" s="372"/>
      <c r="M339" s="390">
        <f>'Link In'!F382</f>
        <v>76474</v>
      </c>
      <c r="N339" s="200"/>
      <c r="O339" s="390">
        <f>Q339-M339</f>
        <v>-10510.282298975595</v>
      </c>
      <c r="P339" s="200"/>
      <c r="Q339" s="390">
        <f>'Link In'!I382</f>
        <v>65963.717701024405</v>
      </c>
    </row>
    <row r="340" spans="1:17" x14ac:dyDescent="0.25">
      <c r="A340" s="229">
        <v>325</v>
      </c>
      <c r="B340" s="229"/>
      <c r="C340" s="258"/>
      <c r="K340" s="258" t="s">
        <v>82</v>
      </c>
      <c r="M340" s="391">
        <f>'Link In'!F383</f>
        <v>794406</v>
      </c>
      <c r="N340" s="200"/>
      <c r="O340" s="391">
        <f>SUM(O337:O339)</f>
        <v>-109180.00000000003</v>
      </c>
      <c r="P340" s="200"/>
      <c r="Q340" s="391">
        <f>SUM(Q337:Q339)</f>
        <v>685226</v>
      </c>
    </row>
    <row r="341" spans="1:17" x14ac:dyDescent="0.25">
      <c r="A341" s="229">
        <v>326</v>
      </c>
      <c r="B341" s="229"/>
      <c r="C341" s="258"/>
      <c r="K341" s="229"/>
      <c r="M341" s="200"/>
      <c r="N341" s="200"/>
      <c r="O341" s="200"/>
      <c r="P341" s="200"/>
      <c r="Q341" s="391"/>
    </row>
    <row r="342" spans="1:17" ht="30" x14ac:dyDescent="0.25">
      <c r="A342" s="229">
        <v>327</v>
      </c>
      <c r="B342" s="229"/>
      <c r="C342" s="258">
        <v>401</v>
      </c>
      <c r="E342" s="392" t="str">
        <f>'Link In'!B384</f>
        <v>Customer accounting, other</v>
      </c>
      <c r="G342" s="396">
        <f>'Link In'!C384</f>
        <v>52501500</v>
      </c>
      <c r="I342" s="228" t="str">
        <f>'Link In'!D384</f>
        <v>Misc Oper CA</v>
      </c>
      <c r="K342" s="229" t="str">
        <f>'Link In'!E384</f>
        <v>675.7</v>
      </c>
      <c r="M342" s="200">
        <f>'Link In'!F384</f>
        <v>891</v>
      </c>
      <c r="N342" s="200"/>
      <c r="O342" s="200">
        <f>Q342-M342</f>
        <v>25.68855496700553</v>
      </c>
      <c r="P342" s="200"/>
      <c r="Q342" s="200">
        <f>'Link In'!I384</f>
        <v>916.68855496700553</v>
      </c>
    </row>
    <row r="343" spans="1:17" x14ac:dyDescent="0.25">
      <c r="A343" s="229">
        <v>328</v>
      </c>
      <c r="B343" s="229"/>
      <c r="C343" s="258"/>
      <c r="G343" s="396">
        <f>'Link In'!C385</f>
        <v>52510015</v>
      </c>
      <c r="I343" s="228" t="str">
        <f>'Link In'!D385</f>
        <v>Bank Svc Charges-CA</v>
      </c>
      <c r="K343" s="229" t="str">
        <f>'Link In'!E385</f>
        <v>675.7</v>
      </c>
      <c r="M343" s="200">
        <f>'Link In'!F385</f>
        <v>150342</v>
      </c>
      <c r="N343" s="200"/>
      <c r="O343" s="200">
        <f t="shared" ref="O343:O347" si="24">Q343-M343</f>
        <v>4334.5328067896189</v>
      </c>
      <c r="P343" s="200"/>
      <c r="Q343" s="200">
        <f>'Link In'!I385</f>
        <v>154676.53280678962</v>
      </c>
    </row>
    <row r="344" spans="1:17" x14ac:dyDescent="0.25">
      <c r="A344" s="229">
        <v>329</v>
      </c>
      <c r="B344" s="229"/>
      <c r="C344" s="258"/>
      <c r="G344" s="396">
        <f>'Link In'!C386</f>
        <v>52514906</v>
      </c>
      <c r="I344" s="228" t="str">
        <f>'Link In'!D386</f>
        <v>Cust Edu-Bill Insert</v>
      </c>
      <c r="K344" s="229" t="str">
        <f>'Link In'!E386</f>
        <v>675.8</v>
      </c>
      <c r="M344" s="200">
        <f>'Link In'!F386</f>
        <v>32981</v>
      </c>
      <c r="N344" s="200"/>
      <c r="O344" s="200">
        <f t="shared" si="24"/>
        <v>950.88016988418531</v>
      </c>
      <c r="P344" s="200"/>
      <c r="Q344" s="200">
        <f>'Link In'!I386</f>
        <v>33931.880169884185</v>
      </c>
    </row>
    <row r="345" spans="1:17" x14ac:dyDescent="0.25">
      <c r="A345" s="229">
        <v>330</v>
      </c>
      <c r="B345" s="229"/>
      <c r="C345" s="258"/>
      <c r="G345" s="396">
        <f>'Link In'!C387</f>
        <v>52520000</v>
      </c>
      <c r="I345" s="228" t="str">
        <f>'Link In'!D387</f>
        <v>Collection Agencies</v>
      </c>
      <c r="K345" s="229" t="str">
        <f>'Link In'!E387</f>
        <v>675.7</v>
      </c>
      <c r="M345" s="200">
        <f>'Link In'!F387</f>
        <v>151932</v>
      </c>
      <c r="N345" s="200"/>
      <c r="O345" s="200">
        <f t="shared" si="24"/>
        <v>323280.3743358553</v>
      </c>
      <c r="P345" s="200"/>
      <c r="Q345" s="200">
        <f>'Link In'!I387</f>
        <v>475212.3743358553</v>
      </c>
    </row>
    <row r="346" spans="1:17" x14ac:dyDescent="0.25">
      <c r="A346" s="229">
        <v>331</v>
      </c>
      <c r="B346" s="229"/>
      <c r="C346" s="258"/>
      <c r="G346" s="396">
        <f>'Link In'!C388</f>
        <v>52542015</v>
      </c>
      <c r="I346" s="228" t="str">
        <f>'Link In'!D388</f>
        <v>Forms CA</v>
      </c>
      <c r="K346" s="229" t="str">
        <f>'Link In'!E388</f>
        <v>675.7</v>
      </c>
      <c r="M346" s="200">
        <f>'Link In'!F388</f>
        <v>142513</v>
      </c>
      <c r="N346" s="200"/>
      <c r="O346" s="200">
        <f t="shared" si="24"/>
        <v>4108.8137306541612</v>
      </c>
      <c r="P346" s="200"/>
      <c r="Q346" s="200">
        <f>'Link In'!I388</f>
        <v>146621.81373065416</v>
      </c>
    </row>
    <row r="347" spans="1:17" x14ac:dyDescent="0.25">
      <c r="A347" s="229">
        <v>332</v>
      </c>
      <c r="B347" s="229"/>
      <c r="C347" s="258"/>
      <c r="E347" s="388"/>
      <c r="F347" s="372"/>
      <c r="G347" s="398">
        <f>'Link In'!C389</f>
        <v>52566015</v>
      </c>
      <c r="H347" s="372"/>
      <c r="I347" s="393" t="str">
        <f>'Link In'!D389</f>
        <v>Postage CA</v>
      </c>
      <c r="J347" s="372"/>
      <c r="K347" s="376" t="str">
        <f>'Link In'!E389</f>
        <v>675.7</v>
      </c>
      <c r="L347" s="372"/>
      <c r="M347" s="390">
        <f>'Link In'!F389</f>
        <v>631980</v>
      </c>
      <c r="N347" s="200"/>
      <c r="O347" s="200">
        <f t="shared" si="24"/>
        <v>18220.710401849705</v>
      </c>
      <c r="P347" s="200"/>
      <c r="Q347" s="200">
        <f>'Link In'!I389</f>
        <v>650200.7104018497</v>
      </c>
    </row>
    <row r="348" spans="1:17" x14ac:dyDescent="0.25">
      <c r="A348" s="229">
        <v>333</v>
      </c>
      <c r="B348" s="229"/>
      <c r="C348" s="258"/>
      <c r="K348" s="258" t="s">
        <v>82</v>
      </c>
      <c r="L348" s="233"/>
      <c r="M348" s="391">
        <f>'Link In'!F390</f>
        <v>1110639</v>
      </c>
      <c r="N348" s="200"/>
      <c r="O348" s="399">
        <f>SUM(O342:O347)</f>
        <v>350921</v>
      </c>
      <c r="P348" s="200"/>
      <c r="Q348" s="399">
        <f>SUM(Q342:Q347)</f>
        <v>1461560</v>
      </c>
    </row>
    <row r="349" spans="1:17" x14ac:dyDescent="0.25">
      <c r="A349" s="229">
        <v>334</v>
      </c>
      <c r="B349" s="229"/>
      <c r="C349" s="258"/>
      <c r="K349" s="229"/>
      <c r="M349" s="200"/>
      <c r="N349" s="200"/>
      <c r="O349" s="200"/>
      <c r="P349" s="200"/>
      <c r="Q349" s="391"/>
    </row>
    <row r="350" spans="1:17" x14ac:dyDescent="0.25">
      <c r="A350" s="229">
        <v>335</v>
      </c>
      <c r="B350" s="229"/>
      <c r="C350" s="258">
        <v>401</v>
      </c>
      <c r="E350" s="392" t="str">
        <f>'Link In'!B391</f>
        <v>Regulatory expense</v>
      </c>
      <c r="G350" s="396">
        <f>'Link In'!C391</f>
        <v>56610000</v>
      </c>
      <c r="I350" s="228" t="str">
        <f>'Link In'!D391</f>
        <v>Reg Exp-Amort</v>
      </c>
      <c r="K350" s="229" t="str">
        <f>'Link In'!E391</f>
        <v>666.8</v>
      </c>
      <c r="M350" s="200">
        <f>'Link In'!F391</f>
        <v>283744</v>
      </c>
      <c r="N350" s="200"/>
      <c r="O350" s="200">
        <f>Q350-M350</f>
        <v>2987.8247674170416</v>
      </c>
      <c r="P350" s="200"/>
      <c r="Q350" s="200">
        <f>'Link In'!I391</f>
        <v>286731.82476741704</v>
      </c>
    </row>
    <row r="351" spans="1:17" x14ac:dyDescent="0.25">
      <c r="A351" s="229">
        <v>336</v>
      </c>
      <c r="B351" s="229"/>
      <c r="C351" s="258"/>
      <c r="E351" s="388"/>
      <c r="F351" s="372"/>
      <c r="G351" s="398">
        <f>'Link In'!C392</f>
        <v>56620000</v>
      </c>
      <c r="H351" s="372"/>
      <c r="I351" s="393" t="str">
        <f>'Link In'!D392</f>
        <v>Reg Exp-Depr Stdy</v>
      </c>
      <c r="J351" s="372"/>
      <c r="K351" s="376" t="str">
        <f>'Link In'!E392</f>
        <v>667.8</v>
      </c>
      <c r="L351" s="372"/>
      <c r="M351" s="390">
        <f>'Link In'!F392</f>
        <v>3752</v>
      </c>
      <c r="N351" s="200"/>
      <c r="O351" s="390">
        <f>Q351-M351</f>
        <v>39.508565916279167</v>
      </c>
      <c r="P351" s="200"/>
      <c r="Q351" s="390">
        <f>'Link In'!I392</f>
        <v>3791.5085659162792</v>
      </c>
    </row>
    <row r="352" spans="1:17" x14ac:dyDescent="0.25">
      <c r="A352" s="229">
        <v>337</v>
      </c>
      <c r="B352" s="229"/>
      <c r="C352" s="258"/>
      <c r="K352" s="397" t="s">
        <v>82</v>
      </c>
      <c r="M352" s="391">
        <f>'Link In'!F393</f>
        <v>287496</v>
      </c>
      <c r="N352" s="200"/>
      <c r="O352" s="391">
        <f>SUM(O350:O351)</f>
        <v>3027.3333333333208</v>
      </c>
      <c r="P352" s="200"/>
      <c r="Q352" s="391">
        <f>SUM(Q350:Q351)</f>
        <v>290523.33333333331</v>
      </c>
    </row>
    <row r="353" spans="1:17" x14ac:dyDescent="0.25">
      <c r="A353" s="229">
        <v>338</v>
      </c>
      <c r="B353" s="229"/>
      <c r="C353" s="258"/>
      <c r="M353" s="200"/>
      <c r="N353" s="200"/>
      <c r="O353" s="200"/>
      <c r="P353" s="200"/>
      <c r="Q353" s="391"/>
    </row>
    <row r="354" spans="1:17" ht="30" x14ac:dyDescent="0.25">
      <c r="A354" s="229">
        <v>339</v>
      </c>
      <c r="B354" s="229"/>
      <c r="C354" s="258">
        <v>401</v>
      </c>
      <c r="E354" s="392" t="str">
        <f>'Link In'!B394</f>
        <v>Insurance other than group</v>
      </c>
      <c r="G354" s="396">
        <f>'Link In'!C394</f>
        <v>55110000</v>
      </c>
      <c r="I354" s="228" t="str">
        <f>'Link In'!D394</f>
        <v>Ins Vehicle</v>
      </c>
      <c r="K354" s="229" t="str">
        <f>'Link In'!E394</f>
        <v>656.8</v>
      </c>
      <c r="M354" s="200">
        <f>'Link In'!F394</f>
        <v>33494</v>
      </c>
      <c r="N354" s="200"/>
      <c r="O354" s="200">
        <f>Q354-M354</f>
        <v>405.76727298222977</v>
      </c>
      <c r="P354" s="200"/>
      <c r="Q354" s="200">
        <f>'Link In'!I394</f>
        <v>33899.76727298223</v>
      </c>
    </row>
    <row r="355" spans="1:17" x14ac:dyDescent="0.25">
      <c r="A355" s="229">
        <v>340</v>
      </c>
      <c r="B355" s="229"/>
      <c r="C355" s="258"/>
      <c r="G355" s="396">
        <f>'Link In'!C395</f>
        <v>55115000</v>
      </c>
      <c r="I355" s="228" t="str">
        <f>'Link In'!D395</f>
        <v>Ins Vehicle - I/C</v>
      </c>
      <c r="K355" s="229" t="str">
        <f>'Link In'!E395</f>
        <v>656.8</v>
      </c>
      <c r="M355" s="200">
        <f>'Link In'!F395</f>
        <v>0</v>
      </c>
      <c r="N355" s="200"/>
      <c r="O355" s="200">
        <f t="shared" ref="O355:O362" si="25">Q355-M355</f>
        <v>0</v>
      </c>
      <c r="P355" s="200"/>
      <c r="Q355" s="200">
        <f>'Link In'!I395</f>
        <v>0</v>
      </c>
    </row>
    <row r="356" spans="1:17" x14ac:dyDescent="0.25">
      <c r="A356" s="229">
        <v>341</v>
      </c>
      <c r="B356" s="229"/>
      <c r="C356" s="258"/>
      <c r="G356" s="396">
        <f>'Link In'!C396</f>
        <v>55710000</v>
      </c>
      <c r="I356" s="228" t="str">
        <f>'Link In'!D396</f>
        <v>Ins General Liabilty</v>
      </c>
      <c r="K356" s="229" t="str">
        <f>'Link In'!E396</f>
        <v>657.8</v>
      </c>
      <c r="M356" s="200">
        <f>'Link In'!F396</f>
        <v>459905</v>
      </c>
      <c r="N356" s="200"/>
      <c r="O356" s="200">
        <f t="shared" si="25"/>
        <v>4554.5769296259969</v>
      </c>
      <c r="P356" s="200"/>
      <c r="Q356" s="200">
        <f>'Link In'!I396</f>
        <v>464459.576929626</v>
      </c>
    </row>
    <row r="357" spans="1:17" x14ac:dyDescent="0.25">
      <c r="A357" s="229">
        <v>342</v>
      </c>
      <c r="B357" s="229"/>
      <c r="C357" s="258"/>
      <c r="G357" s="396">
        <f>'Link In'!C397</f>
        <v>55715000</v>
      </c>
      <c r="I357" s="228" t="str">
        <f>'Link In'!D397</f>
        <v>Ins General Liab-I/C</v>
      </c>
      <c r="K357" s="229" t="str">
        <f>'Link In'!E397</f>
        <v>657.8</v>
      </c>
      <c r="M357" s="200">
        <f>'Link In'!F397</f>
        <v>0</v>
      </c>
      <c r="N357" s="200"/>
      <c r="O357" s="200">
        <f t="shared" si="25"/>
        <v>0</v>
      </c>
      <c r="P357" s="200"/>
      <c r="Q357" s="200">
        <f>'Link In'!I397</f>
        <v>0</v>
      </c>
    </row>
    <row r="358" spans="1:17" x14ac:dyDescent="0.25">
      <c r="A358" s="229">
        <v>343</v>
      </c>
      <c r="B358" s="229"/>
      <c r="C358" s="258"/>
      <c r="G358" s="396">
        <f>'Link In'!C398</f>
        <v>55720000</v>
      </c>
      <c r="I358" s="228" t="str">
        <f>'Link In'!D398</f>
        <v>Ins Work Comp</v>
      </c>
      <c r="K358" s="229" t="str">
        <f>'Link In'!E398</f>
        <v>658.8</v>
      </c>
      <c r="M358" s="200">
        <f>'Link In'!F398</f>
        <v>147973</v>
      </c>
      <c r="N358" s="200"/>
      <c r="O358" s="200">
        <f t="shared" si="25"/>
        <v>8.637507762585301</v>
      </c>
      <c r="P358" s="200"/>
      <c r="Q358" s="200">
        <f>'Link In'!I398</f>
        <v>147981.63750776259</v>
      </c>
    </row>
    <row r="359" spans="1:17" x14ac:dyDescent="0.25">
      <c r="A359" s="229">
        <v>344</v>
      </c>
      <c r="B359" s="229"/>
      <c r="C359" s="258"/>
      <c r="G359" s="396">
        <f>'Link In'!C399</f>
        <v>55720100</v>
      </c>
      <c r="I359" s="228" t="str">
        <f>'Link In'!D399</f>
        <v>Ins W/C Cap Credits</v>
      </c>
      <c r="K359" s="229" t="str">
        <f>'Link In'!E399</f>
        <v>658.8</v>
      </c>
      <c r="M359" s="200">
        <f>'Link In'!F399</f>
        <v>-34975</v>
      </c>
      <c r="N359" s="200"/>
      <c r="O359" s="200">
        <f t="shared" si="25"/>
        <v>-423.70903363449179</v>
      </c>
      <c r="P359" s="200"/>
      <c r="Q359" s="200">
        <f>'Link In'!I399</f>
        <v>-35398.709033634492</v>
      </c>
    </row>
    <row r="360" spans="1:17" x14ac:dyDescent="0.25">
      <c r="A360" s="229">
        <v>345</v>
      </c>
      <c r="B360" s="229"/>
      <c r="C360" s="258"/>
      <c r="G360" s="396">
        <f>'Link In'!C400</f>
        <v>55725000</v>
      </c>
      <c r="I360" s="228" t="str">
        <f>'Link In'!D400</f>
        <v>Ins Work Comp-I/C</v>
      </c>
      <c r="K360" s="229" t="str">
        <f>'Link In'!E400</f>
        <v>658.8</v>
      </c>
      <c r="M360" s="200">
        <f>'Link In'!F400</f>
        <v>0</v>
      </c>
      <c r="N360" s="200"/>
      <c r="O360" s="200">
        <f t="shared" si="25"/>
        <v>0</v>
      </c>
      <c r="P360" s="200"/>
      <c r="Q360" s="200">
        <f>'Link In'!I400</f>
        <v>0</v>
      </c>
    </row>
    <row r="361" spans="1:17" x14ac:dyDescent="0.25">
      <c r="A361" s="229">
        <v>346</v>
      </c>
      <c r="B361" s="229"/>
      <c r="C361" s="258"/>
      <c r="G361" s="396">
        <f>'Link In'!C401</f>
        <v>55730000</v>
      </c>
      <c r="I361" s="228" t="str">
        <f>'Link In'!D401</f>
        <v>Ins Other</v>
      </c>
      <c r="K361" s="229" t="str">
        <f>'Link In'!E401</f>
        <v>659.8</v>
      </c>
      <c r="M361" s="200">
        <f>'Link In'!F401</f>
        <v>192307</v>
      </c>
      <c r="N361" s="200"/>
      <c r="O361" s="200">
        <f t="shared" si="25"/>
        <v>2329.7273232636799</v>
      </c>
      <c r="P361" s="200"/>
      <c r="Q361" s="200">
        <f>'Link In'!I401</f>
        <v>194636.72732326368</v>
      </c>
    </row>
    <row r="362" spans="1:17" x14ac:dyDescent="0.25">
      <c r="A362" s="229">
        <v>347</v>
      </c>
      <c r="B362" s="229"/>
      <c r="C362" s="258"/>
      <c r="E362" s="388"/>
      <c r="F362" s="372"/>
      <c r="G362" s="398">
        <f>'Link In'!C402</f>
        <v>55735000</v>
      </c>
      <c r="H362" s="372"/>
      <c r="I362" s="393" t="str">
        <f>'Link In'!D402</f>
        <v>Ins Other - I/C</v>
      </c>
      <c r="J362" s="372"/>
      <c r="K362" s="376" t="str">
        <f>'Link In'!E402</f>
        <v>659.8</v>
      </c>
      <c r="L362" s="372"/>
      <c r="M362" s="390">
        <f>'Link In'!F402</f>
        <v>0</v>
      </c>
      <c r="N362" s="200"/>
      <c r="O362" s="390">
        <f t="shared" si="25"/>
        <v>0</v>
      </c>
      <c r="P362" s="200"/>
      <c r="Q362" s="390">
        <f>'Link In'!I402</f>
        <v>0</v>
      </c>
    </row>
    <row r="363" spans="1:17" x14ac:dyDescent="0.25">
      <c r="A363" s="229">
        <v>348</v>
      </c>
      <c r="B363" s="229"/>
      <c r="C363" s="258"/>
      <c r="K363" s="397" t="s">
        <v>82</v>
      </c>
      <c r="M363" s="391">
        <f>'Link In'!F403</f>
        <v>798704</v>
      </c>
      <c r="N363" s="200"/>
      <c r="O363" s="391">
        <f>SUM(O354:O362)</f>
        <v>6875</v>
      </c>
      <c r="P363" s="200"/>
      <c r="Q363" s="391">
        <f>SUM(Q354:Q362)</f>
        <v>805579</v>
      </c>
    </row>
    <row r="364" spans="1:17" x14ac:dyDescent="0.25">
      <c r="A364" s="229">
        <v>349</v>
      </c>
      <c r="B364" s="229"/>
      <c r="C364" s="258"/>
      <c r="K364" s="229"/>
      <c r="M364" s="200"/>
      <c r="N364" s="200"/>
      <c r="O364" s="200"/>
      <c r="P364" s="200"/>
      <c r="Q364" s="391"/>
    </row>
    <row r="365" spans="1:17" ht="30" x14ac:dyDescent="0.25">
      <c r="A365" s="229">
        <v>350</v>
      </c>
      <c r="B365" s="229"/>
      <c r="C365" s="258">
        <v>401</v>
      </c>
      <c r="E365" s="392" t="str">
        <f>'Link In'!B404</f>
        <v>Maintenance supplies and services</v>
      </c>
      <c r="G365" s="396">
        <f>'Link In'!C404</f>
        <v>62002100</v>
      </c>
      <c r="I365" s="228" t="str">
        <f>'Link In'!D404</f>
        <v>M&amp;S Maint SS</v>
      </c>
      <c r="K365" s="229" t="str">
        <f>'Link In'!E404</f>
        <v>620.2</v>
      </c>
      <c r="M365" s="200">
        <f>'Link In'!F404</f>
        <v>33907</v>
      </c>
      <c r="N365" s="200"/>
      <c r="O365" s="200">
        <f>Q365-M365</f>
        <v>840.60539243688254</v>
      </c>
      <c r="P365" s="200"/>
      <c r="Q365" s="200">
        <f>'Link In'!I404</f>
        <v>34747.605392436883</v>
      </c>
    </row>
    <row r="366" spans="1:17" x14ac:dyDescent="0.25">
      <c r="A366" s="229">
        <v>351</v>
      </c>
      <c r="B366" s="229"/>
      <c r="C366" s="258"/>
      <c r="G366" s="396">
        <f>'Link In'!C405</f>
        <v>62002300</v>
      </c>
      <c r="I366" s="228" t="str">
        <f>'Link In'!D405</f>
        <v>M&amp;S Maint WT</v>
      </c>
      <c r="K366" s="229" t="str">
        <f>'Link In'!E405</f>
        <v>620.4</v>
      </c>
      <c r="M366" s="200">
        <f>'Link In'!F405</f>
        <v>247722</v>
      </c>
      <c r="N366" s="200"/>
      <c r="O366" s="200">
        <f t="shared" ref="O366:O387" si="26">Q366-M366</f>
        <v>6141.3999771506933</v>
      </c>
      <c r="P366" s="200"/>
      <c r="Q366" s="200">
        <f>'Link In'!I405</f>
        <v>253863.39997715069</v>
      </c>
    </row>
    <row r="367" spans="1:17" x14ac:dyDescent="0.25">
      <c r="A367" s="229">
        <v>352</v>
      </c>
      <c r="B367" s="229"/>
      <c r="C367" s="258"/>
      <c r="G367" s="396">
        <f>'Link In'!C406</f>
        <v>62002400</v>
      </c>
      <c r="I367" s="228" t="str">
        <f>'Link In'!D406</f>
        <v>M&amp;S Maint TD</v>
      </c>
      <c r="K367" s="229" t="str">
        <f>'Link In'!E406</f>
        <v>620.6</v>
      </c>
      <c r="M367" s="200">
        <f>'Link In'!F406</f>
        <v>225636</v>
      </c>
      <c r="N367" s="200"/>
      <c r="O367" s="200">
        <f t="shared" si="26"/>
        <v>5593.854906889057</v>
      </c>
      <c r="P367" s="200"/>
      <c r="Q367" s="200">
        <f>'Link In'!I406</f>
        <v>231229.85490688906</v>
      </c>
    </row>
    <row r="368" spans="1:17" x14ac:dyDescent="0.25">
      <c r="A368" s="229">
        <v>353</v>
      </c>
      <c r="B368" s="229"/>
      <c r="C368" s="258"/>
      <c r="G368" s="396">
        <f>'Link In'!C407</f>
        <v>62002600</v>
      </c>
      <c r="I368" s="228" t="str">
        <f>'Link In'!D407</f>
        <v>M&amp;S Maint AG</v>
      </c>
      <c r="K368" s="229" t="str">
        <f>'Link In'!E407</f>
        <v>620.8</v>
      </c>
      <c r="M368" s="200">
        <f>'Link In'!F407</f>
        <v>17600</v>
      </c>
      <c r="N368" s="200"/>
      <c r="O368" s="200">
        <f t="shared" si="26"/>
        <v>436.33040100536891</v>
      </c>
      <c r="P368" s="200"/>
      <c r="Q368" s="200">
        <f>'Link In'!I407</f>
        <v>18036.330401005369</v>
      </c>
    </row>
    <row r="369" spans="1:17" x14ac:dyDescent="0.25">
      <c r="A369" s="229">
        <v>354</v>
      </c>
      <c r="B369" s="229"/>
      <c r="C369" s="258"/>
      <c r="G369" s="396">
        <f>'Link In'!C408</f>
        <v>62502100</v>
      </c>
      <c r="I369" s="228" t="str">
        <f>'Link In'!D408</f>
        <v>Misc Maint SS</v>
      </c>
      <c r="K369" s="229" t="str">
        <f>'Link In'!E408</f>
        <v>675.2</v>
      </c>
      <c r="M369" s="200">
        <f>'Link In'!F408</f>
        <v>18</v>
      </c>
      <c r="N369" s="200"/>
      <c r="O369" s="200">
        <f t="shared" si="26"/>
        <v>0.4462470010282189</v>
      </c>
      <c r="P369" s="200"/>
      <c r="Q369" s="200">
        <f>'Link In'!I408</f>
        <v>18.446247001028219</v>
      </c>
    </row>
    <row r="370" spans="1:17" x14ac:dyDescent="0.25">
      <c r="A370" s="229">
        <v>355</v>
      </c>
      <c r="B370" s="229"/>
      <c r="C370" s="258"/>
      <c r="G370" s="396">
        <f>'Link In'!C409</f>
        <v>62502300</v>
      </c>
      <c r="I370" s="228" t="str">
        <f>'Link In'!D409</f>
        <v>Misc Maint WT</v>
      </c>
      <c r="K370" s="229" t="str">
        <f>'Link In'!E409</f>
        <v>675.4</v>
      </c>
      <c r="M370" s="200">
        <f>'Link In'!F409</f>
        <v>26345</v>
      </c>
      <c r="N370" s="200"/>
      <c r="O370" s="200">
        <f t="shared" si="26"/>
        <v>653.13206900491423</v>
      </c>
      <c r="P370" s="200"/>
      <c r="Q370" s="200">
        <f>'Link In'!I409</f>
        <v>26998.132069004914</v>
      </c>
    </row>
    <row r="371" spans="1:17" x14ac:dyDescent="0.25">
      <c r="A371" s="229">
        <v>356</v>
      </c>
      <c r="B371" s="229"/>
      <c r="C371" s="258"/>
      <c r="G371" s="396">
        <f>'Link In'!C410</f>
        <v>62502400</v>
      </c>
      <c r="I371" s="228" t="str">
        <f>'Link In'!D410</f>
        <v>Misc Maint TD</v>
      </c>
      <c r="K371" s="229" t="str">
        <f>'Link In'!E410</f>
        <v>675.6</v>
      </c>
      <c r="M371" s="200">
        <f>'Link In'!F410</f>
        <v>158465</v>
      </c>
      <c r="N371" s="200"/>
      <c r="O371" s="200">
        <f t="shared" si="26"/>
        <v>3928.5850565520232</v>
      </c>
      <c r="P371" s="200"/>
      <c r="Q371" s="200">
        <f>'Link In'!I410</f>
        <v>162393.58505655202</v>
      </c>
    </row>
    <row r="372" spans="1:17" x14ac:dyDescent="0.25">
      <c r="A372" s="229">
        <v>357</v>
      </c>
      <c r="B372" s="229"/>
      <c r="C372" s="258"/>
      <c r="G372" s="396">
        <f>'Link In'!C411</f>
        <v>62502420</v>
      </c>
      <c r="I372" s="228" t="str">
        <f>'Link In'!D411</f>
        <v>Misc Maint TD Mains</v>
      </c>
      <c r="K372" s="229" t="str">
        <f>'Link In'!E411</f>
        <v>675.6</v>
      </c>
      <c r="M372" s="200">
        <f>'Link In'!F411</f>
        <v>0</v>
      </c>
      <c r="N372" s="200"/>
      <c r="O372" s="200">
        <f t="shared" si="26"/>
        <v>0</v>
      </c>
      <c r="P372" s="200"/>
      <c r="Q372" s="200">
        <f>'Link In'!I411</f>
        <v>0</v>
      </c>
    </row>
    <row r="373" spans="1:17" x14ac:dyDescent="0.25">
      <c r="A373" s="229">
        <v>358</v>
      </c>
      <c r="B373" s="229"/>
      <c r="C373" s="258"/>
      <c r="G373" s="396">
        <f>'Link In'!C412</f>
        <v>62502435</v>
      </c>
      <c r="I373" s="228" t="str">
        <f>'Link In'!D412</f>
        <v>Misc Maint TD Meters</v>
      </c>
      <c r="K373" s="229" t="str">
        <f>'Link In'!E412</f>
        <v>675.6</v>
      </c>
      <c r="M373" s="200">
        <f>'Link In'!F412</f>
        <v>201</v>
      </c>
      <c r="N373" s="200"/>
      <c r="O373" s="200">
        <f t="shared" si="26"/>
        <v>4.9830915114817742</v>
      </c>
      <c r="P373" s="200"/>
      <c r="Q373" s="200">
        <f>'Link In'!I412</f>
        <v>205.98309151148177</v>
      </c>
    </row>
    <row r="374" spans="1:17" x14ac:dyDescent="0.25">
      <c r="A374" s="229">
        <v>359</v>
      </c>
      <c r="B374" s="229"/>
      <c r="C374" s="258"/>
      <c r="G374" s="396">
        <f>'Link In'!C413</f>
        <v>62502600</v>
      </c>
      <c r="I374" s="228" t="str">
        <f>'Link In'!D413</f>
        <v>Misc Maint AG</v>
      </c>
      <c r="K374" s="229" t="str">
        <f>'Link In'!E413</f>
        <v>675.8</v>
      </c>
      <c r="M374" s="200">
        <f>'Link In'!F413</f>
        <v>480831</v>
      </c>
      <c r="N374" s="200"/>
      <c r="O374" s="200">
        <f t="shared" si="26"/>
        <v>11920.521763966652</v>
      </c>
      <c r="P374" s="200"/>
      <c r="Q374" s="200">
        <f>'Link In'!I413</f>
        <v>492751.52176396665</v>
      </c>
    </row>
    <row r="375" spans="1:17" x14ac:dyDescent="0.25">
      <c r="A375" s="229">
        <v>360</v>
      </c>
      <c r="B375" s="229"/>
      <c r="C375" s="258"/>
      <c r="G375" s="396">
        <f>'Link In'!C414</f>
        <v>62510000</v>
      </c>
      <c r="I375" s="228" t="str">
        <f>'Link In'!D414</f>
        <v>Amort Def Maint</v>
      </c>
      <c r="K375" s="229" t="str">
        <f>'Link In'!E414</f>
        <v>675.6</v>
      </c>
      <c r="M375" s="200">
        <f>'Link In'!F414</f>
        <v>142437</v>
      </c>
      <c r="N375" s="200"/>
      <c r="O375" s="200">
        <f t="shared" si="26"/>
        <v>3531.2268936364562</v>
      </c>
      <c r="P375" s="200"/>
      <c r="Q375" s="200">
        <f>'Link In'!I414</f>
        <v>145968.22689363646</v>
      </c>
    </row>
    <row r="376" spans="1:17" x14ac:dyDescent="0.25">
      <c r="A376" s="229">
        <v>361</v>
      </c>
      <c r="B376" s="229"/>
      <c r="C376" s="258"/>
      <c r="G376" s="396">
        <f>'Link In'!C415</f>
        <v>62512000</v>
      </c>
      <c r="I376" s="228" t="str">
        <f>'Link In'!D415</f>
        <v>Amort Def Maint</v>
      </c>
      <c r="K376" s="229" t="str">
        <f>'Link In'!E415</f>
        <v>675.6</v>
      </c>
      <c r="M376" s="200">
        <f>'Link In'!F415</f>
        <v>79211</v>
      </c>
      <c r="N376" s="200"/>
      <c r="O376" s="200">
        <f t="shared" si="26"/>
        <v>1963.759511024793</v>
      </c>
      <c r="P376" s="200"/>
      <c r="Q376" s="200">
        <f>'Link In'!I415</f>
        <v>81174.759511024793</v>
      </c>
    </row>
    <row r="377" spans="1:17" x14ac:dyDescent="0.25">
      <c r="A377" s="229">
        <v>362</v>
      </c>
      <c r="B377" s="229"/>
      <c r="C377" s="258"/>
      <c r="G377" s="396">
        <f>'Link In'!C416</f>
        <v>62512300</v>
      </c>
      <c r="I377" s="228" t="str">
        <f>'Link In'!D416</f>
        <v>Amort Def Maint WT</v>
      </c>
      <c r="K377" s="229" t="str">
        <f>'Link In'!E416</f>
        <v>675.4</v>
      </c>
      <c r="M377" s="200">
        <f>'Link In'!F416</f>
        <v>58074</v>
      </c>
      <c r="N377" s="200"/>
      <c r="O377" s="200">
        <f t="shared" si="26"/>
        <v>1439.7415743173769</v>
      </c>
      <c r="P377" s="200"/>
      <c r="Q377" s="200">
        <f>'Link In'!I416</f>
        <v>59513.741574317377</v>
      </c>
    </row>
    <row r="378" spans="1:17" x14ac:dyDescent="0.25">
      <c r="A378" s="229">
        <v>363</v>
      </c>
      <c r="B378" s="229"/>
      <c r="C378" s="258"/>
      <c r="G378" s="396">
        <f>'Link In'!C417</f>
        <v>62512400</v>
      </c>
      <c r="I378" s="228" t="str">
        <f>'Link In'!D417</f>
        <v>Amort Def Maint TD</v>
      </c>
      <c r="K378" s="229" t="str">
        <f>'Link In'!E417</f>
        <v>675.6</v>
      </c>
      <c r="M378" s="200">
        <f>'Link In'!F417</f>
        <v>159999</v>
      </c>
      <c r="N378" s="200"/>
      <c r="O378" s="200">
        <f t="shared" si="26"/>
        <v>3966.6152176396572</v>
      </c>
      <c r="P378" s="200"/>
      <c r="Q378" s="200">
        <f>'Link In'!I417</f>
        <v>163965.61521763966</v>
      </c>
    </row>
    <row r="379" spans="1:17" x14ac:dyDescent="0.25">
      <c r="A379" s="229">
        <v>364</v>
      </c>
      <c r="B379" s="229"/>
      <c r="C379" s="258"/>
      <c r="G379" s="396">
        <f>'Link In'!C418</f>
        <v>62520700</v>
      </c>
      <c r="I379" s="228" t="str">
        <f>'Link In'!D418</f>
        <v>Misc Main Pvg/Bckfll</v>
      </c>
      <c r="K379" s="229" t="str">
        <f>'Link In'!E418</f>
        <v>675.6</v>
      </c>
      <c r="M379" s="200">
        <f>'Link In'!F418</f>
        <v>143846</v>
      </c>
      <c r="N379" s="200"/>
      <c r="O379" s="200">
        <f t="shared" si="26"/>
        <v>3566.1581172169535</v>
      </c>
      <c r="P379" s="200"/>
      <c r="Q379" s="200">
        <f>'Link In'!I418</f>
        <v>147412.15811721695</v>
      </c>
    </row>
    <row r="380" spans="1:17" x14ac:dyDescent="0.25">
      <c r="A380" s="229">
        <v>365</v>
      </c>
      <c r="B380" s="229"/>
      <c r="C380" s="258"/>
      <c r="G380" s="396">
        <f>'Link In'!C419</f>
        <v>62520800</v>
      </c>
      <c r="I380" s="228" t="str">
        <f>'Link In'!D419</f>
        <v>Misc Maint Permits</v>
      </c>
      <c r="K380" s="229" t="str">
        <f>'Link In'!E419</f>
        <v>675.6</v>
      </c>
      <c r="M380" s="200">
        <f>'Link In'!F419</f>
        <v>0</v>
      </c>
      <c r="N380" s="200"/>
      <c r="O380" s="200">
        <f t="shared" si="26"/>
        <v>0</v>
      </c>
      <c r="P380" s="200"/>
      <c r="Q380" s="200">
        <f>'Link In'!I419</f>
        <v>0</v>
      </c>
    </row>
    <row r="381" spans="1:17" x14ac:dyDescent="0.25">
      <c r="A381" s="229">
        <v>366</v>
      </c>
      <c r="B381" s="229"/>
      <c r="C381" s="258"/>
      <c r="G381" s="396">
        <f>'Link In'!C420</f>
        <v>63110000</v>
      </c>
      <c r="I381" s="228" t="str">
        <f>'Link In'!D420</f>
        <v>Contract Svc - Other Maint</v>
      </c>
      <c r="K381" s="229" t="str">
        <f>'Link In'!E420</f>
        <v>631.6</v>
      </c>
      <c r="M381" s="200">
        <f>'Link In'!F420</f>
        <v>147310</v>
      </c>
      <c r="N381" s="200"/>
      <c r="O381" s="200">
        <f t="shared" si="26"/>
        <v>3652.0358734148322</v>
      </c>
      <c r="P381" s="200"/>
      <c r="Q381" s="200">
        <f>'Link In'!I420</f>
        <v>150962.03587341483</v>
      </c>
    </row>
    <row r="382" spans="1:17" x14ac:dyDescent="0.25">
      <c r="A382" s="229">
        <v>367</v>
      </c>
      <c r="B382" s="229"/>
      <c r="C382" s="258"/>
      <c r="G382" s="396">
        <f>'Link In'!C421</f>
        <v>63110024</v>
      </c>
      <c r="I382" s="228" t="str">
        <f>'Link In'!D421</f>
        <v>Contr Svc-Maint TD</v>
      </c>
      <c r="K382" s="229" t="str">
        <f>'Link In'!E421</f>
        <v>631.6</v>
      </c>
      <c r="M382" s="200">
        <f>'Link In'!F421</f>
        <v>0</v>
      </c>
      <c r="N382" s="200"/>
      <c r="O382" s="200">
        <f t="shared" si="26"/>
        <v>0</v>
      </c>
      <c r="P382" s="200"/>
      <c r="Q382" s="200">
        <f>'Link In'!I421</f>
        <v>0</v>
      </c>
    </row>
    <row r="383" spans="1:17" x14ac:dyDescent="0.25">
      <c r="A383" s="229">
        <v>368</v>
      </c>
      <c r="B383" s="229"/>
      <c r="C383" s="258"/>
      <c r="G383" s="396">
        <f>'Link In'!C422</f>
        <v>63150021</v>
      </c>
      <c r="I383" s="228" t="str">
        <f>'Link In'!D422</f>
        <v>Contr Svc-Maint SS</v>
      </c>
      <c r="K383" s="229" t="str">
        <f>'Link In'!E422</f>
        <v>636.2</v>
      </c>
      <c r="M383" s="200">
        <f>'Link In'!F422</f>
        <v>9301</v>
      </c>
      <c r="N383" s="200"/>
      <c r="O383" s="200">
        <f t="shared" si="26"/>
        <v>230.58574203130411</v>
      </c>
      <c r="P383" s="200"/>
      <c r="Q383" s="200">
        <f>'Link In'!I422</f>
        <v>9531.5857420313041</v>
      </c>
    </row>
    <row r="384" spans="1:17" x14ac:dyDescent="0.25">
      <c r="A384" s="229">
        <v>369</v>
      </c>
      <c r="B384" s="229"/>
      <c r="C384" s="258"/>
      <c r="G384" s="396">
        <f>'Link In'!C423</f>
        <v>63150022</v>
      </c>
      <c r="I384" s="228" t="str">
        <f>'Link In'!D423</f>
        <v>Contr Svc-Maint P</v>
      </c>
      <c r="K384" s="229" t="str">
        <f>'Link In'!E423</f>
        <v>636.3</v>
      </c>
      <c r="M384" s="200">
        <f>'Link In'!F423</f>
        <v>0</v>
      </c>
      <c r="N384" s="200"/>
      <c r="O384" s="200">
        <f t="shared" si="26"/>
        <v>0</v>
      </c>
      <c r="P384" s="200"/>
      <c r="Q384" s="200">
        <f>'Link In'!I423</f>
        <v>0</v>
      </c>
    </row>
    <row r="385" spans="1:17" x14ac:dyDescent="0.25">
      <c r="A385" s="229">
        <v>370</v>
      </c>
      <c r="B385" s="229"/>
      <c r="C385" s="258"/>
      <c r="G385" s="396">
        <f>'Link In'!C424</f>
        <v>63150023</v>
      </c>
      <c r="I385" s="228" t="str">
        <f>'Link In'!D424</f>
        <v>Contr Svc-Maint WT</v>
      </c>
      <c r="K385" s="229" t="str">
        <f>'Link In'!E424</f>
        <v>636.4</v>
      </c>
      <c r="M385" s="200">
        <f>'Link In'!F424</f>
        <v>124231</v>
      </c>
      <c r="N385" s="200"/>
      <c r="O385" s="200">
        <f t="shared" si="26"/>
        <v>3079.8728435964877</v>
      </c>
      <c r="P385" s="200"/>
      <c r="Q385" s="200">
        <f>'Link In'!I424</f>
        <v>127310.87284359649</v>
      </c>
    </row>
    <row r="386" spans="1:17" x14ac:dyDescent="0.25">
      <c r="A386" s="229">
        <v>371</v>
      </c>
      <c r="B386" s="229"/>
      <c r="C386" s="258"/>
      <c r="G386" s="396">
        <f>'Link In'!C425</f>
        <v>63150024</v>
      </c>
      <c r="I386" s="228" t="str">
        <f>'Link In'!D425</f>
        <v>Contr Svc-Maint TD</v>
      </c>
      <c r="K386" s="229" t="str">
        <f>'Link In'!E425</f>
        <v>636.6</v>
      </c>
      <c r="M386" s="200">
        <f>'Link In'!F425</f>
        <v>106313</v>
      </c>
      <c r="N386" s="200"/>
      <c r="O386" s="200">
        <f t="shared" si="26"/>
        <v>2635.6587455729459</v>
      </c>
      <c r="P386" s="200"/>
      <c r="Q386" s="200">
        <f>'Link In'!I425</f>
        <v>108948.65874557295</v>
      </c>
    </row>
    <row r="387" spans="1:17" x14ac:dyDescent="0.25">
      <c r="A387" s="229">
        <v>372</v>
      </c>
      <c r="B387" s="229"/>
      <c r="C387" s="258"/>
      <c r="G387" s="398">
        <f>'Link In'!C426</f>
        <v>63150026</v>
      </c>
      <c r="H387" s="372"/>
      <c r="I387" s="393" t="str">
        <f>'Link In'!D426</f>
        <v>Contr Svc-Maint AG</v>
      </c>
      <c r="J387" s="372"/>
      <c r="K387" s="376" t="str">
        <f>'Link In'!E426</f>
        <v>636.8</v>
      </c>
      <c r="L387" s="372"/>
      <c r="M387" s="390">
        <f>'Link In'!F426</f>
        <v>544</v>
      </c>
      <c r="N387" s="200"/>
      <c r="O387" s="390">
        <f t="shared" si="26"/>
        <v>13.48657603107506</v>
      </c>
      <c r="P387" s="200"/>
      <c r="Q387" s="390">
        <f>'Link In'!I426</f>
        <v>557.48657603107506</v>
      </c>
    </row>
    <row r="388" spans="1:17" x14ac:dyDescent="0.25">
      <c r="A388" s="229">
        <v>373</v>
      </c>
      <c r="B388" s="229"/>
      <c r="C388" s="258"/>
      <c r="K388" s="258" t="s">
        <v>82</v>
      </c>
      <c r="M388" s="391">
        <f>'Link In'!F427</f>
        <v>2161991</v>
      </c>
      <c r="N388" s="200"/>
      <c r="O388" s="391">
        <f>SUM(O365:O387)</f>
        <v>53598.999999999993</v>
      </c>
      <c r="P388" s="200"/>
      <c r="Q388" s="391">
        <f>SUM(Q365:Q387)</f>
        <v>2215590</v>
      </c>
    </row>
    <row r="389" spans="1:17" x14ac:dyDescent="0.25">
      <c r="A389" s="229">
        <v>374</v>
      </c>
      <c r="B389" s="229"/>
      <c r="C389" s="258"/>
      <c r="K389" s="229"/>
      <c r="M389" s="200"/>
      <c r="N389" s="200"/>
      <c r="O389" s="200"/>
      <c r="P389" s="200"/>
      <c r="Q389" s="391"/>
    </row>
    <row r="390" spans="1:17" x14ac:dyDescent="0.25">
      <c r="A390" s="229">
        <v>375</v>
      </c>
      <c r="B390" s="229"/>
      <c r="C390" s="258">
        <v>403</v>
      </c>
      <c r="E390" s="392" t="str">
        <f>'Link In'!B428</f>
        <v>Depreciation</v>
      </c>
      <c r="G390" s="396">
        <f>'Link In'!C428</f>
        <v>68011000</v>
      </c>
      <c r="I390" s="228" t="str">
        <f>'Link In'!D428</f>
        <v>Depr -UPIS General</v>
      </c>
      <c r="K390" s="229" t="str">
        <f>'Link In'!E428</f>
        <v>403.</v>
      </c>
      <c r="M390" s="200">
        <f>'Link In'!F428</f>
        <v>12909086</v>
      </c>
      <c r="N390" s="200"/>
      <c r="O390" s="200">
        <f t="shared" ref="O390:O396" si="27">Q390-M390</f>
        <v>1045345</v>
      </c>
      <c r="P390" s="200"/>
      <c r="Q390" s="200">
        <f>'Link In'!I428</f>
        <v>13954431</v>
      </c>
    </row>
    <row r="391" spans="1:17" x14ac:dyDescent="0.25">
      <c r="A391" s="229">
        <v>376</v>
      </c>
      <c r="B391" s="229"/>
      <c r="C391" s="258"/>
      <c r="G391" s="396">
        <f>'Link In'!C429</f>
        <v>68011500</v>
      </c>
      <c r="I391" s="228" t="str">
        <f>'Link In'!D429</f>
        <v>Depr -Amort Def Depreciation</v>
      </c>
      <c r="K391" s="229" t="str">
        <f>'Link In'!E429</f>
        <v>403.</v>
      </c>
      <c r="M391" s="200">
        <f>'Link In'!F429</f>
        <v>-34848</v>
      </c>
      <c r="N391" s="200"/>
      <c r="O391" s="200">
        <f t="shared" si="27"/>
        <v>34848</v>
      </c>
      <c r="P391" s="200"/>
      <c r="Q391" s="200">
        <f>'Link In'!I429</f>
        <v>0</v>
      </c>
    </row>
    <row r="392" spans="1:17" x14ac:dyDescent="0.25">
      <c r="A392" s="229"/>
      <c r="B392" s="229"/>
      <c r="C392" s="258"/>
      <c r="G392" s="396">
        <f>'Link In'!C430</f>
        <v>68012000</v>
      </c>
      <c r="I392" s="228" t="str">
        <f>'Link In'!D430</f>
        <v>Depr -Amort CIAC Tx</v>
      </c>
      <c r="K392" s="229" t="str">
        <f>'Link In'!E430</f>
        <v>403.</v>
      </c>
      <c r="M392" s="200">
        <f>'Link In'!F430</f>
        <v>-148984</v>
      </c>
      <c r="N392" s="200"/>
      <c r="O392" s="200">
        <f t="shared" si="27"/>
        <v>-22612</v>
      </c>
      <c r="P392" s="200"/>
      <c r="Q392" s="200">
        <f>'Link In'!I430</f>
        <v>-171596</v>
      </c>
    </row>
    <row r="393" spans="1:17" x14ac:dyDescent="0.25">
      <c r="A393" s="229"/>
      <c r="B393" s="229"/>
      <c r="C393" s="258"/>
      <c r="G393" s="396">
        <f>'Link In'!C431</f>
        <v>68012500</v>
      </c>
      <c r="I393" s="228" t="str">
        <f>'Link In'!D431</f>
        <v>Depr-Amort CIAC Nntx</v>
      </c>
      <c r="K393" s="229" t="str">
        <f>'Link In'!E431</f>
        <v>403.</v>
      </c>
      <c r="M393" s="200">
        <f>'Link In'!F431</f>
        <v>-1069093</v>
      </c>
      <c r="N393" s="200"/>
      <c r="O393" s="200">
        <f t="shared" si="27"/>
        <v>-144721</v>
      </c>
      <c r="P393" s="200"/>
      <c r="Q393" s="200">
        <f>'Link In'!I431</f>
        <v>-1213814</v>
      </c>
    </row>
    <row r="394" spans="1:17" x14ac:dyDescent="0.25">
      <c r="A394" s="229"/>
      <c r="B394" s="229"/>
      <c r="C394" s="475"/>
      <c r="G394" s="396">
        <f>'Link In'!C438</f>
        <v>68311000</v>
      </c>
      <c r="I394" s="228" t="str">
        <f>'Link In'!D438</f>
        <v>Rem Costs-ARO/NNS</v>
      </c>
      <c r="K394" s="229" t="str">
        <f>'Link In'!E438</f>
        <v>403.</v>
      </c>
      <c r="M394" s="200">
        <f>'Link In'!F438</f>
        <v>2207298</v>
      </c>
      <c r="N394" s="200"/>
      <c r="O394" s="200">
        <f t="shared" si="27"/>
        <v>639307.27537494479</v>
      </c>
      <c r="P394" s="200"/>
      <c r="Q394" s="200">
        <f>'Link In'!I438</f>
        <v>2846605.2753749448</v>
      </c>
    </row>
    <row r="395" spans="1:17" x14ac:dyDescent="0.25">
      <c r="A395" s="229">
        <v>377</v>
      </c>
      <c r="B395" s="229"/>
      <c r="C395" s="475"/>
      <c r="G395" s="396">
        <f>'Link In'!C439</f>
        <v>68312000</v>
      </c>
      <c r="I395" s="228" t="str">
        <f>'Link In'!D439</f>
        <v>Rmv Csts-NNS CIAC Tx</v>
      </c>
      <c r="K395" s="229" t="str">
        <f>'Link In'!E439</f>
        <v>403.</v>
      </c>
      <c r="M395" s="200">
        <f>'Link In'!F439</f>
        <v>-121677</v>
      </c>
      <c r="N395" s="200"/>
      <c r="O395" s="200">
        <f t="shared" si="27"/>
        <v>-173914.88460176066</v>
      </c>
      <c r="P395" s="200"/>
      <c r="Q395" s="200">
        <f>'Link In'!I439</f>
        <v>-295591.88460176066</v>
      </c>
    </row>
    <row r="396" spans="1:17" x14ac:dyDescent="0.25">
      <c r="A396" s="229">
        <v>378</v>
      </c>
      <c r="B396" s="229"/>
      <c r="C396" s="475"/>
      <c r="E396" s="388"/>
      <c r="F396" s="372"/>
      <c r="G396" s="398">
        <f>'Link In'!C440</f>
        <v>68312500</v>
      </c>
      <c r="H396" s="372"/>
      <c r="I396" s="393" t="str">
        <f>'Link In'!D440</f>
        <v>Rmv Csts-NNS CIAC NT</v>
      </c>
      <c r="J396" s="372"/>
      <c r="K396" s="376" t="str">
        <f>'Link In'!E440</f>
        <v>403.</v>
      </c>
      <c r="L396" s="372"/>
      <c r="M396" s="390">
        <f>'Link In'!F440</f>
        <v>-241000</v>
      </c>
      <c r="N396" s="200"/>
      <c r="O396" s="390">
        <f t="shared" si="27"/>
        <v>114015.7146154486</v>
      </c>
      <c r="P396" s="200"/>
      <c r="Q396" s="390">
        <f>'Link In'!I440</f>
        <v>-126984.2853845514</v>
      </c>
    </row>
    <row r="397" spans="1:17" x14ac:dyDescent="0.25">
      <c r="A397" s="229">
        <v>379</v>
      </c>
      <c r="B397" s="229"/>
      <c r="C397" s="258"/>
      <c r="K397" s="258" t="s">
        <v>82</v>
      </c>
      <c r="M397" s="391">
        <f>'Link In'!F432+'Link In'!F441</f>
        <v>13500782</v>
      </c>
      <c r="N397" s="200"/>
      <c r="O397" s="391">
        <f>SUM(O390:O396)</f>
        <v>1492268.1053886327</v>
      </c>
      <c r="P397" s="200"/>
      <c r="Q397" s="391">
        <f>SUM(Q390:Q396)</f>
        <v>14993050.105388634</v>
      </c>
    </row>
    <row r="398" spans="1:17" x14ac:dyDescent="0.25">
      <c r="A398" s="229">
        <v>380</v>
      </c>
      <c r="B398" s="229"/>
      <c r="C398" s="258"/>
      <c r="K398" s="229"/>
      <c r="M398" s="200"/>
      <c r="N398" s="200"/>
      <c r="O398" s="200"/>
      <c r="P398" s="200"/>
      <c r="Q398" s="391"/>
    </row>
    <row r="399" spans="1:17" x14ac:dyDescent="0.25">
      <c r="A399" s="229">
        <v>381</v>
      </c>
      <c r="B399" s="229"/>
      <c r="C399" s="258" t="s">
        <v>207</v>
      </c>
      <c r="E399" s="392" t="str">
        <f>'Link In'!B433</f>
        <v>Amortization</v>
      </c>
      <c r="G399" s="396">
        <f>'Link In'!C433</f>
        <v>68254000</v>
      </c>
      <c r="I399" s="228" t="str">
        <f>'Link In'!D433</f>
        <v>Amort-RegAsset AFUDC</v>
      </c>
      <c r="K399" s="229" t="str">
        <f>'Link In'!E433</f>
        <v>407.1</v>
      </c>
      <c r="M399" s="200">
        <f>'Link In'!F433</f>
        <v>166530</v>
      </c>
      <c r="N399" s="200"/>
      <c r="O399" s="200">
        <f>Q399-M399</f>
        <v>3509</v>
      </c>
      <c r="P399" s="200"/>
      <c r="Q399" s="200">
        <f>'Link In'!I433</f>
        <v>170039</v>
      </c>
    </row>
    <row r="400" spans="1:17" x14ac:dyDescent="0.25">
      <c r="A400" s="229">
        <v>382</v>
      </c>
      <c r="B400" s="229"/>
      <c r="C400" s="258"/>
      <c r="G400" s="396">
        <f>'Link In'!C434</f>
        <v>68255000</v>
      </c>
      <c r="I400" s="228" t="str">
        <f>'Link In'!D434</f>
        <v>Amort-UPAA</v>
      </c>
      <c r="K400" s="229" t="str">
        <f>'Link In'!E434</f>
        <v>406.</v>
      </c>
      <c r="M400" s="200">
        <f>'Link In'!F434</f>
        <v>8556</v>
      </c>
      <c r="N400" s="200"/>
      <c r="O400" s="200">
        <f t="shared" ref="O400:O402" si="28">Q400-M400</f>
        <v>-8556</v>
      </c>
      <c r="P400" s="200"/>
      <c r="Q400" s="200">
        <f>'Link In'!I434</f>
        <v>0</v>
      </c>
    </row>
    <row r="401" spans="1:17" x14ac:dyDescent="0.25">
      <c r="A401" s="229">
        <v>383</v>
      </c>
      <c r="B401" s="229"/>
      <c r="C401" s="258"/>
      <c r="G401" s="396">
        <f>'Link In'!C435</f>
        <v>68257000</v>
      </c>
      <c r="I401" s="228" t="str">
        <f>'Link In'!D435</f>
        <v>Amort-Prop Losses</v>
      </c>
      <c r="K401" s="229" t="str">
        <f>'Link In'!E435</f>
        <v>407.2</v>
      </c>
      <c r="M401" s="200">
        <f>'Link In'!F435</f>
        <v>57084</v>
      </c>
      <c r="N401" s="200"/>
      <c r="O401" s="200">
        <f t="shared" si="28"/>
        <v>4</v>
      </c>
      <c r="P401" s="200"/>
      <c r="Q401" s="200">
        <f>'Link In'!I435</f>
        <v>57088</v>
      </c>
    </row>
    <row r="402" spans="1:17" x14ac:dyDescent="0.25">
      <c r="A402" s="229">
        <v>384</v>
      </c>
      <c r="B402" s="229"/>
      <c r="C402" s="258"/>
      <c r="E402" s="388"/>
      <c r="F402" s="372"/>
      <c r="G402" s="398">
        <f>'Link In'!C436</f>
        <v>68258000</v>
      </c>
      <c r="H402" s="372"/>
      <c r="I402" s="393" t="str">
        <f>'Link In'!D436</f>
        <v>Amort-Reg Asset</v>
      </c>
      <c r="J402" s="372"/>
      <c r="K402" s="376" t="str">
        <f>'Link In'!E436</f>
        <v>407.4</v>
      </c>
      <c r="L402" s="372"/>
      <c r="M402" s="390">
        <f>'Link In'!F436</f>
        <v>6900</v>
      </c>
      <c r="N402" s="200"/>
      <c r="O402" s="390">
        <f t="shared" si="28"/>
        <v>-6900</v>
      </c>
      <c r="P402" s="200"/>
      <c r="Q402" s="390">
        <f>'Link In'!I436</f>
        <v>0</v>
      </c>
    </row>
    <row r="403" spans="1:17" x14ac:dyDescent="0.25">
      <c r="A403" s="229">
        <v>385</v>
      </c>
      <c r="B403" s="229"/>
      <c r="C403" s="258"/>
      <c r="K403" s="229"/>
      <c r="M403" s="391">
        <f>'Link In'!F437</f>
        <v>239070</v>
      </c>
      <c r="N403" s="200"/>
      <c r="O403" s="391">
        <f>SUM(O399:O402)</f>
        <v>-11943</v>
      </c>
      <c r="P403" s="200"/>
      <c r="Q403" s="391">
        <f>SUM(Q399:Q402)</f>
        <v>227127</v>
      </c>
    </row>
    <row r="404" spans="1:17" x14ac:dyDescent="0.25">
      <c r="A404" s="229">
        <v>386</v>
      </c>
      <c r="B404" s="229"/>
      <c r="C404" s="258"/>
      <c r="K404" s="229"/>
      <c r="M404" s="200"/>
      <c r="N404" s="200"/>
      <c r="O404" s="200"/>
      <c r="P404" s="200"/>
      <c r="Q404" s="391"/>
    </row>
    <row r="405" spans="1:17" ht="45" x14ac:dyDescent="0.25">
      <c r="A405" s="229">
        <v>387</v>
      </c>
      <c r="B405" s="229"/>
      <c r="C405" s="258">
        <v>409</v>
      </c>
      <c r="E405" s="392" t="str">
        <f>'Link In'!B442</f>
        <v>Current federal income taxes - operating</v>
      </c>
      <c r="G405" s="396">
        <f>'Link In'!C442</f>
        <v>69011000</v>
      </c>
      <c r="I405" s="228" t="str">
        <f>'Link In'!D442</f>
        <v>FIT-Current</v>
      </c>
      <c r="K405" s="229" t="str">
        <f>'Link In'!E442</f>
        <v>409.10</v>
      </c>
      <c r="M405" s="200">
        <f>'Link In'!F442</f>
        <v>6205380</v>
      </c>
      <c r="N405" s="200"/>
      <c r="O405" s="200">
        <f>'Link In'!K442</f>
        <v>-1080005.2207974428</v>
      </c>
      <c r="P405" s="200"/>
      <c r="Q405" s="200">
        <f>M405+O405</f>
        <v>5125374.7792025572</v>
      </c>
    </row>
    <row r="406" spans="1:17" x14ac:dyDescent="0.25">
      <c r="A406" s="229">
        <v>388</v>
      </c>
      <c r="B406" s="229"/>
      <c r="C406" s="258"/>
      <c r="G406" s="396">
        <f>'Link In'!C443</f>
        <v>69012000</v>
      </c>
      <c r="I406" s="228" t="str">
        <f>'Link In'!D443</f>
        <v>FIT-Prior Year Adj</v>
      </c>
      <c r="K406" s="229" t="str">
        <f>'Link In'!E443</f>
        <v>409.10</v>
      </c>
      <c r="M406" s="200">
        <f>'Link In'!F443</f>
        <v>-659862</v>
      </c>
      <c r="N406" s="200"/>
      <c r="O406" s="200">
        <f>'Link In'!K443</f>
        <v>659862</v>
      </c>
      <c r="P406" s="200"/>
      <c r="Q406" s="200">
        <f t="shared" ref="Q406:Q408" si="29">M406+O406</f>
        <v>0</v>
      </c>
    </row>
    <row r="407" spans="1:17" x14ac:dyDescent="0.25">
      <c r="A407" s="229">
        <v>389</v>
      </c>
      <c r="B407" s="229"/>
      <c r="C407" s="258"/>
      <c r="G407" s="396">
        <f>'Link In'!C444</f>
        <v>69021000</v>
      </c>
      <c r="I407" s="228" t="str">
        <f>'Link In'!D444</f>
        <v>SIT-Current</v>
      </c>
      <c r="K407" s="229" t="str">
        <f>'Link In'!E444</f>
        <v>409.11</v>
      </c>
      <c r="M407" s="200">
        <f>'Link In'!F444</f>
        <v>1123753</v>
      </c>
      <c r="N407" s="200"/>
      <c r="O407" s="200">
        <f>'Link In'!K444</f>
        <v>31006.159197972389</v>
      </c>
      <c r="P407" s="200"/>
      <c r="Q407" s="200">
        <f t="shared" si="29"/>
        <v>1154759.1591979724</v>
      </c>
    </row>
    <row r="408" spans="1:17" x14ac:dyDescent="0.25">
      <c r="A408" s="229">
        <v>390</v>
      </c>
      <c r="B408" s="229"/>
      <c r="C408" s="258"/>
      <c r="E408" s="388"/>
      <c r="F408" s="372"/>
      <c r="G408" s="398">
        <f>'Link In'!C445</f>
        <v>69022000</v>
      </c>
      <c r="H408" s="372"/>
      <c r="I408" s="393" t="str">
        <f>'Link In'!D445</f>
        <v>SIT-Prior Year Adj</v>
      </c>
      <c r="J408" s="372"/>
      <c r="K408" s="376" t="str">
        <f>'Link In'!E445</f>
        <v>409.11</v>
      </c>
      <c r="L408" s="372"/>
      <c r="M408" s="390">
        <f>'Link In'!F445</f>
        <v>-72535</v>
      </c>
      <c r="N408" s="200"/>
      <c r="O408" s="390">
        <f>'Link In'!K445</f>
        <v>72535</v>
      </c>
      <c r="P408" s="200"/>
      <c r="Q408" s="390">
        <f t="shared" si="29"/>
        <v>0</v>
      </c>
    </row>
    <row r="409" spans="1:17" x14ac:dyDescent="0.25">
      <c r="A409" s="229">
        <v>391</v>
      </c>
      <c r="B409" s="229"/>
      <c r="C409" s="258"/>
      <c r="K409" s="229"/>
      <c r="M409" s="391">
        <f>'Link In'!F446</f>
        <v>6596736</v>
      </c>
      <c r="N409" s="200"/>
      <c r="O409" s="391">
        <f>SUM(O405:O408)</f>
        <v>-316602.06159947044</v>
      </c>
      <c r="P409" s="200"/>
      <c r="Q409" s="391">
        <f>SUM(Q405:Q408)</f>
        <v>6280133.9384005293</v>
      </c>
    </row>
    <row r="410" spans="1:17" x14ac:dyDescent="0.25">
      <c r="A410" s="229">
        <v>392</v>
      </c>
      <c r="B410" s="229"/>
      <c r="C410" s="258"/>
      <c r="K410" s="229"/>
      <c r="M410" s="200"/>
      <c r="N410" s="200"/>
      <c r="O410" s="200"/>
      <c r="P410" s="200"/>
      <c r="Q410" s="391"/>
    </row>
    <row r="411" spans="1:17" ht="30" x14ac:dyDescent="0.25">
      <c r="A411" s="229">
        <v>393</v>
      </c>
      <c r="B411" s="229"/>
      <c r="C411" s="258">
        <v>410</v>
      </c>
      <c r="E411" s="392" t="str">
        <f>'Link In'!B447</f>
        <v>Deferred federal income tax expense</v>
      </c>
      <c r="G411" s="396">
        <f>'Link In'!C447</f>
        <v>69061000</v>
      </c>
      <c r="I411" s="228" t="str">
        <f>'Link In'!D447</f>
        <v>Def FIT-Current Year</v>
      </c>
      <c r="K411" s="229" t="str">
        <f>'Link In'!E447</f>
        <v>410.10</v>
      </c>
      <c r="M411" s="200">
        <f>'Link In'!F447</f>
        <v>-82249</v>
      </c>
      <c r="N411" s="200"/>
      <c r="O411" s="200">
        <f>'Link In'!K447</f>
        <v>82249</v>
      </c>
      <c r="P411" s="200"/>
      <c r="Q411" s="200">
        <f>M411+O411</f>
        <v>0</v>
      </c>
    </row>
    <row r="412" spans="1:17" x14ac:dyDescent="0.25">
      <c r="A412" s="229">
        <v>394</v>
      </c>
      <c r="B412" s="229"/>
      <c r="C412" s="258"/>
      <c r="G412" s="396">
        <f>'Link In'!C448</f>
        <v>69062000</v>
      </c>
      <c r="I412" s="228" t="str">
        <f>'Link In'!D448</f>
        <v>Def FIT-Pr Yr Adj</v>
      </c>
      <c r="K412" s="229" t="str">
        <f>'Link In'!E448</f>
        <v>410.10</v>
      </c>
      <c r="M412" s="200">
        <f>'Link In'!F448</f>
        <v>695310</v>
      </c>
      <c r="N412" s="200"/>
      <c r="O412" s="200">
        <f>'Link In'!K448</f>
        <v>-695310</v>
      </c>
      <c r="P412" s="200"/>
      <c r="Q412" s="200">
        <f t="shared" ref="Q412:Q420" si="30">M412+O412</f>
        <v>0</v>
      </c>
    </row>
    <row r="413" spans="1:17" x14ac:dyDescent="0.25">
      <c r="A413" s="229">
        <v>395</v>
      </c>
      <c r="B413" s="229"/>
      <c r="C413" s="258"/>
      <c r="G413" s="396">
        <f>'Link In'!C449</f>
        <v>69063000</v>
      </c>
      <c r="I413" s="228" t="str">
        <f>'Link In'!D449</f>
        <v>Def FIT-RegAsst/Liab</v>
      </c>
      <c r="K413" s="229" t="str">
        <f>'Link In'!E449</f>
        <v>410.10</v>
      </c>
      <c r="M413" s="200">
        <f>'Link In'!F449</f>
        <v>141318</v>
      </c>
      <c r="N413" s="200"/>
      <c r="O413" s="200">
        <f>'Link In'!K449</f>
        <v>-308423.66502688162</v>
      </c>
      <c r="P413" s="200"/>
      <c r="Q413" s="200">
        <f t="shared" si="30"/>
        <v>-167105.66502688162</v>
      </c>
    </row>
    <row r="414" spans="1:17" x14ac:dyDescent="0.25">
      <c r="A414" s="229">
        <v>396</v>
      </c>
      <c r="B414" s="229"/>
      <c r="C414" s="258"/>
      <c r="G414" s="396">
        <f>'Link In'!C450</f>
        <v>69063200</v>
      </c>
      <c r="I414" s="228" t="str">
        <f>'Link In'!D450</f>
        <v>Def FIT-Reg Liability</v>
      </c>
      <c r="K414" s="229" t="str">
        <f>'Link In'!E450</f>
        <v>410.10</v>
      </c>
      <c r="M414" s="200">
        <f>'Link In'!F450</f>
        <v>-8838</v>
      </c>
      <c r="N414" s="200"/>
      <c r="O414" s="200">
        <f>'Link In'!K450</f>
        <v>8838</v>
      </c>
      <c r="P414" s="200"/>
      <c r="Q414" s="200">
        <f t="shared" si="30"/>
        <v>0</v>
      </c>
    </row>
    <row r="415" spans="1:17" x14ac:dyDescent="0.25">
      <c r="A415" s="229">
        <v>397</v>
      </c>
      <c r="B415" s="229"/>
      <c r="C415" s="258"/>
      <c r="G415" s="396">
        <f>'Link In'!C451</f>
        <v>69065000</v>
      </c>
      <c r="I415" s="228" t="str">
        <f>'Link In'!D451</f>
        <v>Def FIT-Other</v>
      </c>
      <c r="K415" s="229" t="str">
        <f>'Link In'!E451</f>
        <v>410.10</v>
      </c>
      <c r="M415" s="200">
        <f>'Link In'!F451</f>
        <v>2773040</v>
      </c>
      <c r="N415" s="200"/>
      <c r="O415" s="200">
        <f>'Link In'!K451</f>
        <v>-1195431.9935099517</v>
      </c>
      <c r="P415" s="200"/>
      <c r="Q415" s="200">
        <f t="shared" si="30"/>
        <v>1577608.0064900483</v>
      </c>
    </row>
    <row r="416" spans="1:17" x14ac:dyDescent="0.25">
      <c r="A416" s="229">
        <v>398</v>
      </c>
      <c r="B416" s="229"/>
      <c r="C416" s="258"/>
      <c r="G416" s="396">
        <f>'Link In'!C452</f>
        <v>69071000</v>
      </c>
      <c r="I416" s="228" t="str">
        <f>'Link In'!D452</f>
        <v>Def SIT-Current Year</v>
      </c>
      <c r="K416" s="229" t="str">
        <f>'Link In'!E452</f>
        <v>410.11</v>
      </c>
      <c r="M416" s="200">
        <f>'Link In'!F452</f>
        <v>-15001</v>
      </c>
      <c r="N416" s="200"/>
      <c r="O416" s="200">
        <f>'Link In'!K452</f>
        <v>15001</v>
      </c>
      <c r="P416" s="200"/>
      <c r="Q416" s="200">
        <f t="shared" si="30"/>
        <v>0</v>
      </c>
    </row>
    <row r="417" spans="1:17" x14ac:dyDescent="0.25">
      <c r="A417" s="229">
        <v>399</v>
      </c>
      <c r="B417" s="229"/>
      <c r="C417" s="258"/>
      <c r="G417" s="396">
        <f>'Link In'!C453</f>
        <v>69072000</v>
      </c>
      <c r="I417" s="228" t="str">
        <f>'Link In'!D453</f>
        <v>Def SIT-Pr Yr Adj</v>
      </c>
      <c r="K417" s="229" t="str">
        <f>'Link In'!E453</f>
        <v>410.11</v>
      </c>
      <c r="M417" s="200">
        <f>'Link In'!F453</f>
        <v>1841</v>
      </c>
      <c r="N417" s="200"/>
      <c r="O417" s="200">
        <f>'Link In'!K453</f>
        <v>-1841</v>
      </c>
      <c r="P417" s="200"/>
      <c r="Q417" s="200">
        <f t="shared" si="30"/>
        <v>0</v>
      </c>
    </row>
    <row r="418" spans="1:17" x14ac:dyDescent="0.25">
      <c r="A418" s="229">
        <v>400</v>
      </c>
      <c r="B418" s="229"/>
      <c r="C418" s="258"/>
      <c r="G418" s="396">
        <f>'Link In'!C454</f>
        <v>69073000</v>
      </c>
      <c r="I418" s="228" t="str">
        <f>'Link In'!D454</f>
        <v>Def SIT-RegAsst/Liab</v>
      </c>
      <c r="K418" s="229" t="str">
        <f>'Link In'!E454</f>
        <v>410.11</v>
      </c>
      <c r="M418" s="200">
        <f>'Link In'!F454</f>
        <v>7740</v>
      </c>
      <c r="N418" s="200"/>
      <c r="O418" s="200">
        <f>'Link In'!K454</f>
        <v>-74291</v>
      </c>
      <c r="P418" s="200"/>
      <c r="Q418" s="200">
        <f t="shared" si="30"/>
        <v>-66551</v>
      </c>
    </row>
    <row r="419" spans="1:17" x14ac:dyDescent="0.25">
      <c r="A419" s="229">
        <v>401</v>
      </c>
      <c r="B419" s="229"/>
      <c r="C419" s="258"/>
      <c r="G419" s="396">
        <f>'Link In'!C455</f>
        <v>69073200</v>
      </c>
      <c r="I419" s="228" t="str">
        <f>'Link In'!D455</f>
        <v>Def SIT-Reg Liability</v>
      </c>
      <c r="K419" s="229" t="str">
        <f>'Link In'!E455</f>
        <v>410.11</v>
      </c>
      <c r="M419" s="200">
        <f>'Link In'!F455</f>
        <v>-19644</v>
      </c>
      <c r="N419" s="200"/>
      <c r="O419" s="200">
        <f>'Link In'!K455</f>
        <v>19644</v>
      </c>
      <c r="P419" s="200"/>
      <c r="Q419" s="200">
        <f t="shared" si="30"/>
        <v>0</v>
      </c>
    </row>
    <row r="420" spans="1:17" x14ac:dyDescent="0.25">
      <c r="A420" s="229">
        <v>402</v>
      </c>
      <c r="B420" s="229"/>
      <c r="C420" s="258"/>
      <c r="E420" s="388"/>
      <c r="F420" s="372"/>
      <c r="G420" s="398">
        <f>'Link In'!C456</f>
        <v>69073500</v>
      </c>
      <c r="H420" s="372"/>
      <c r="I420" s="393" t="str">
        <f>'Link In'!D456</f>
        <v>Def SIT-Other</v>
      </c>
      <c r="J420" s="372"/>
      <c r="K420" s="376" t="str">
        <f>'Link In'!E456</f>
        <v>410.11</v>
      </c>
      <c r="L420" s="372"/>
      <c r="M420" s="390">
        <f>'Link In'!F456</f>
        <v>497718</v>
      </c>
      <c r="N420" s="200"/>
      <c r="O420" s="390">
        <f>'Link In'!K456</f>
        <v>-425800.75147287722</v>
      </c>
      <c r="P420" s="200"/>
      <c r="Q420" s="390">
        <f t="shared" si="30"/>
        <v>71917.248527122778</v>
      </c>
    </row>
    <row r="421" spans="1:17" x14ac:dyDescent="0.25">
      <c r="A421" s="229">
        <v>403</v>
      </c>
      <c r="B421" s="229"/>
      <c r="C421" s="258"/>
      <c r="K421" s="229"/>
      <c r="M421" s="391">
        <f>'Link In'!F457</f>
        <v>3991235</v>
      </c>
      <c r="N421" s="200"/>
      <c r="O421" s="391">
        <f>SUM(O411:O420)</f>
        <v>-2575366.4100097106</v>
      </c>
      <c r="P421" s="200"/>
      <c r="Q421" s="391">
        <f>SUM(Q411:Q420)</f>
        <v>1415868.5899902894</v>
      </c>
    </row>
    <row r="422" spans="1:17" x14ac:dyDescent="0.25">
      <c r="A422" s="229">
        <v>404</v>
      </c>
      <c r="B422" s="229"/>
      <c r="C422" s="258"/>
      <c r="K422" s="229"/>
      <c r="M422" s="200"/>
      <c r="N422" s="200"/>
      <c r="O422" s="200"/>
      <c r="P422" s="200"/>
      <c r="Q422" s="391"/>
    </row>
    <row r="423" spans="1:17" ht="45" x14ac:dyDescent="0.25">
      <c r="A423" s="229">
        <v>405</v>
      </c>
      <c r="B423" s="229"/>
      <c r="C423" s="258">
        <v>412</v>
      </c>
      <c r="E423" s="392" t="str">
        <f>'Link In'!B458</f>
        <v>Amortization of investment tax credits</v>
      </c>
      <c r="G423" s="396">
        <f>'Link In'!C458</f>
        <v>69520000</v>
      </c>
      <c r="I423" s="228" t="str">
        <f>'Link In'!D458</f>
        <v>ITC Restored FIT</v>
      </c>
      <c r="K423" s="229" t="str">
        <f>'Link In'!E458</f>
        <v>412.11</v>
      </c>
      <c r="M423" s="200">
        <f>'Link In'!F458</f>
        <v>-42396</v>
      </c>
      <c r="N423" s="200"/>
      <c r="O423" s="200">
        <f>'Link In'!K458</f>
        <v>42396</v>
      </c>
      <c r="P423" s="200"/>
      <c r="Q423" s="200">
        <f>M423+O423</f>
        <v>0</v>
      </c>
    </row>
    <row r="424" spans="1:17" x14ac:dyDescent="0.25">
      <c r="A424" s="229">
        <v>406</v>
      </c>
      <c r="B424" s="229"/>
      <c r="C424" s="258"/>
      <c r="G424" s="396">
        <f>'Link In'!C459</f>
        <v>69522000</v>
      </c>
      <c r="I424" s="228" t="str">
        <f>'Link In'!D459</f>
        <v>ITC Restored-3%</v>
      </c>
      <c r="K424" s="229" t="str">
        <f>'Link In'!E459</f>
        <v>412.11</v>
      </c>
      <c r="M424" s="200">
        <f>'Link In'!F459</f>
        <v>-3828</v>
      </c>
      <c r="N424" s="200"/>
      <c r="O424" s="200">
        <f>'Link In'!K459</f>
        <v>-3076.413246532692</v>
      </c>
      <c r="P424" s="200"/>
      <c r="Q424" s="200">
        <f t="shared" ref="Q424:Q426" si="31">M424+O424</f>
        <v>-6904.413246532692</v>
      </c>
    </row>
    <row r="425" spans="1:17" x14ac:dyDescent="0.25">
      <c r="A425" s="229">
        <v>407</v>
      </c>
      <c r="B425" s="229"/>
      <c r="C425" s="258"/>
      <c r="G425" s="396">
        <f>'Link In'!C460</f>
        <v>69523000</v>
      </c>
      <c r="I425" s="228" t="str">
        <f>'Link In'!D460</f>
        <v>ITC Restored-4%</v>
      </c>
      <c r="K425" s="229" t="str">
        <f>'Link In'!E460</f>
        <v>412.11</v>
      </c>
      <c r="M425" s="200">
        <f>'Link In'!F460</f>
        <v>-3150</v>
      </c>
      <c r="N425" s="200"/>
      <c r="O425" s="200">
        <f>'Link In'!K460</f>
        <v>-2531.5312765355229</v>
      </c>
      <c r="P425" s="200"/>
      <c r="Q425" s="200">
        <f t="shared" ref="Q425" si="32">M425+O425</f>
        <v>-5681.5312765355229</v>
      </c>
    </row>
    <row r="426" spans="1:17" x14ac:dyDescent="0.25">
      <c r="A426" s="229">
        <v>408</v>
      </c>
      <c r="B426" s="229"/>
      <c r="C426" s="258"/>
      <c r="E426" s="388"/>
      <c r="F426" s="372"/>
      <c r="G426" s="398">
        <f>'Link In'!C461</f>
        <v>69524000</v>
      </c>
      <c r="H426" s="372"/>
      <c r="I426" s="393" t="str">
        <f>'Link In'!D461</f>
        <v>ITC Restored-10%</v>
      </c>
      <c r="J426" s="372"/>
      <c r="K426" s="376" t="str">
        <f>'Link In'!E461</f>
        <v>412.11</v>
      </c>
      <c r="L426" s="372"/>
      <c r="M426" s="390">
        <f>'Link In'!F461</f>
        <v>-35418</v>
      </c>
      <c r="N426" s="200"/>
      <c r="O426" s="390">
        <f>'Link In'!K461</f>
        <v>-28464.05547693179</v>
      </c>
      <c r="P426" s="200"/>
      <c r="Q426" s="390">
        <f t="shared" si="31"/>
        <v>-63882.05547693179</v>
      </c>
    </row>
    <row r="427" spans="1:17" x14ac:dyDescent="0.25">
      <c r="A427" s="229">
        <v>409</v>
      </c>
      <c r="B427" s="229"/>
      <c r="C427" s="258"/>
      <c r="K427" s="229"/>
      <c r="M427" s="391">
        <f>'Link In'!F462</f>
        <v>-84792</v>
      </c>
      <c r="N427" s="200"/>
      <c r="O427" s="391">
        <f>SUM(O423:O426)</f>
        <v>8323.9999999999927</v>
      </c>
      <c r="P427" s="200"/>
      <c r="Q427" s="391">
        <f>SUM(Q423:Q426)</f>
        <v>-76468</v>
      </c>
    </row>
    <row r="428" spans="1:17" x14ac:dyDescent="0.25">
      <c r="A428" s="229">
        <v>410</v>
      </c>
      <c r="B428" s="229"/>
      <c r="C428" s="258"/>
      <c r="M428" s="200"/>
      <c r="N428" s="200"/>
      <c r="O428" s="200"/>
      <c r="P428" s="200"/>
      <c r="Q428" s="391"/>
    </row>
    <row r="429" spans="1:17" x14ac:dyDescent="0.25">
      <c r="A429" s="229">
        <v>411</v>
      </c>
      <c r="B429" s="229"/>
      <c r="C429" s="258">
        <v>408</v>
      </c>
      <c r="E429" s="392" t="str">
        <f>'Link In'!B463</f>
        <v>General taxes</v>
      </c>
      <c r="G429" s="396">
        <f>'Link In'!C463</f>
        <v>68520000</v>
      </c>
      <c r="I429" s="228" t="str">
        <f>'Link In'!D463</f>
        <v>Property Taxes</v>
      </c>
      <c r="K429" s="229" t="str">
        <f>'Link In'!E463</f>
        <v>408.11</v>
      </c>
      <c r="M429" s="200">
        <f>'Link In'!F463</f>
        <v>5267665</v>
      </c>
      <c r="N429" s="200"/>
      <c r="O429" s="200">
        <f>Q429-M429</f>
        <v>179473.32339217979</v>
      </c>
      <c r="P429" s="200"/>
      <c r="Q429" s="200">
        <f>'Link In'!I463</f>
        <v>5447138.3233921798</v>
      </c>
    </row>
    <row r="430" spans="1:17" x14ac:dyDescent="0.25">
      <c r="A430" s="229">
        <v>412</v>
      </c>
      <c r="B430" s="229"/>
      <c r="C430" s="258"/>
      <c r="G430" s="396">
        <f>'Link In'!C464</f>
        <v>68520100</v>
      </c>
      <c r="I430" s="228" t="str">
        <f>'Link In'!D464</f>
        <v>Tax Discounts</v>
      </c>
      <c r="K430" s="229" t="str">
        <f>'Link In'!E464</f>
        <v>408.11</v>
      </c>
      <c r="M430" s="200">
        <f>'Link In'!F464</f>
        <v>-300</v>
      </c>
      <c r="N430" s="200"/>
      <c r="O430" s="200">
        <f t="shared" ref="O430:O439" si="33">Q430-M430</f>
        <v>300</v>
      </c>
      <c r="P430" s="200"/>
      <c r="Q430" s="200">
        <f>'Link In'!I464</f>
        <v>0</v>
      </c>
    </row>
    <row r="431" spans="1:17" x14ac:dyDescent="0.25">
      <c r="A431" s="229">
        <v>413</v>
      </c>
      <c r="B431" s="229"/>
      <c r="C431" s="258"/>
      <c r="G431" s="396">
        <f>'Link In'!C465</f>
        <v>68532000</v>
      </c>
      <c r="I431" s="228" t="str">
        <f>'Link In'!D465</f>
        <v>FUTA</v>
      </c>
      <c r="K431" s="229" t="str">
        <f>'Link In'!E465</f>
        <v>408.12</v>
      </c>
      <c r="M431" s="200">
        <f>'Link In'!F465</f>
        <v>6127</v>
      </c>
      <c r="N431" s="200"/>
      <c r="O431" s="200">
        <f t="shared" si="33"/>
        <v>-403.24364612764475</v>
      </c>
      <c r="P431" s="200"/>
      <c r="Q431" s="200">
        <f>'Link In'!I465</f>
        <v>5723.7563538723552</v>
      </c>
    </row>
    <row r="432" spans="1:17" x14ac:dyDescent="0.25">
      <c r="A432" s="229">
        <v>414</v>
      </c>
      <c r="B432" s="229"/>
      <c r="C432" s="258"/>
      <c r="G432" s="396">
        <f>'Link In'!C466</f>
        <v>68532100</v>
      </c>
      <c r="I432" s="228" t="str">
        <f>'Link In'!D466</f>
        <v>FUTA Cap Credits</v>
      </c>
      <c r="K432" s="229" t="str">
        <f>'Link In'!E466</f>
        <v>408.12</v>
      </c>
      <c r="M432" s="200">
        <f>'Link In'!F466</f>
        <v>-1298</v>
      </c>
      <c r="N432" s="200"/>
      <c r="O432" s="200">
        <f t="shared" si="33"/>
        <v>210.87568571886186</v>
      </c>
      <c r="P432" s="200"/>
      <c r="Q432" s="200">
        <f>'Link In'!I466</f>
        <v>-1087.1243142811381</v>
      </c>
    </row>
    <row r="433" spans="1:17" x14ac:dyDescent="0.25">
      <c r="A433" s="229">
        <v>415</v>
      </c>
      <c r="B433" s="229"/>
      <c r="C433" s="258"/>
      <c r="G433" s="396">
        <f>'Link In'!C467</f>
        <v>68533000</v>
      </c>
      <c r="I433" s="228" t="str">
        <f>'Link In'!D467</f>
        <v>FICA</v>
      </c>
      <c r="K433" s="229" t="str">
        <f>'Link In'!E467</f>
        <v>408.12</v>
      </c>
      <c r="M433" s="200">
        <f>'Link In'!F467</f>
        <v>625466</v>
      </c>
      <c r="N433" s="200"/>
      <c r="O433" s="200">
        <f t="shared" si="33"/>
        <v>60951.387272991007</v>
      </c>
      <c r="P433" s="200"/>
      <c r="Q433" s="200">
        <f>'Link In'!I467</f>
        <v>686417.38727299101</v>
      </c>
    </row>
    <row r="434" spans="1:17" x14ac:dyDescent="0.25">
      <c r="A434" s="229">
        <v>416</v>
      </c>
      <c r="B434" s="229"/>
      <c r="C434" s="258"/>
      <c r="G434" s="396">
        <f>'Link In'!C468</f>
        <v>68533100</v>
      </c>
      <c r="I434" s="228" t="str">
        <f>'Link In'!D468</f>
        <v>FICA Cap Credits</v>
      </c>
      <c r="K434" s="229" t="str">
        <f>'Link In'!E468</f>
        <v>408.12</v>
      </c>
      <c r="M434" s="200">
        <f>'Link In'!F468</f>
        <v>-109967</v>
      </c>
      <c r="N434" s="200"/>
      <c r="O434" s="200">
        <f t="shared" si="33"/>
        <v>-22458.391767372726</v>
      </c>
      <c r="P434" s="200"/>
      <c r="Q434" s="200">
        <f>'Link In'!I468</f>
        <v>-132425.39176737273</v>
      </c>
    </row>
    <row r="435" spans="1:17" x14ac:dyDescent="0.25">
      <c r="A435" s="229">
        <v>417</v>
      </c>
      <c r="B435" s="229"/>
      <c r="C435" s="258"/>
      <c r="G435" s="396">
        <f>'Link In'!C469</f>
        <v>68535000</v>
      </c>
      <c r="I435" s="228" t="str">
        <f>'Link In'!D469</f>
        <v>SUTA</v>
      </c>
      <c r="K435" s="229" t="str">
        <f>'Link In'!E469</f>
        <v>408.12</v>
      </c>
      <c r="M435" s="200">
        <f>'Link In'!F469</f>
        <v>19298</v>
      </c>
      <c r="N435" s="200"/>
      <c r="O435" s="200">
        <f t="shared" si="33"/>
        <v>2423.6553629455884</v>
      </c>
      <c r="P435" s="200"/>
      <c r="Q435" s="200">
        <f>'Link In'!I469</f>
        <v>21721.655362945588</v>
      </c>
    </row>
    <row r="436" spans="1:17" x14ac:dyDescent="0.25">
      <c r="A436" s="229">
        <v>418</v>
      </c>
      <c r="B436" s="229"/>
      <c r="C436" s="258"/>
      <c r="G436" s="396">
        <f>'Link In'!C470</f>
        <v>68535100</v>
      </c>
      <c r="I436" s="228" t="str">
        <f>'Link In'!D470</f>
        <v>SUTA Cap Credits</v>
      </c>
      <c r="K436" s="229" t="str">
        <f>'Link In'!E470</f>
        <v>408.12</v>
      </c>
      <c r="M436" s="200">
        <f>'Link In'!F470</f>
        <v>-4076</v>
      </c>
      <c r="N436" s="200"/>
      <c r="O436" s="200">
        <f t="shared" si="33"/>
        <v>-49.636772696925618</v>
      </c>
      <c r="P436" s="200"/>
      <c r="Q436" s="200">
        <f>'Link In'!I470</f>
        <v>-4125.6367726969256</v>
      </c>
    </row>
    <row r="437" spans="1:17" x14ac:dyDescent="0.25">
      <c r="A437" s="229">
        <v>419</v>
      </c>
      <c r="B437" s="229"/>
      <c r="C437" s="258"/>
      <c r="G437" s="396">
        <f>'Link In'!C471</f>
        <v>68543000</v>
      </c>
      <c r="I437" s="228" t="str">
        <f>'Link In'!D471</f>
        <v>Othr Taxes &amp;Licenses</v>
      </c>
      <c r="K437" s="229" t="str">
        <f>'Link In'!E471</f>
        <v>408.13</v>
      </c>
      <c r="M437" s="200">
        <f>'Link In'!F471</f>
        <v>509715</v>
      </c>
      <c r="N437" s="200"/>
      <c r="O437" s="200">
        <f t="shared" si="33"/>
        <v>-500024.16</v>
      </c>
      <c r="P437" s="200"/>
      <c r="Q437" s="200">
        <f>'Link In'!I471</f>
        <v>9690.84</v>
      </c>
    </row>
    <row r="438" spans="1:17" x14ac:dyDescent="0.25">
      <c r="A438" s="229">
        <v>420</v>
      </c>
      <c r="B438" s="229"/>
      <c r="C438" s="258"/>
      <c r="G438" s="396">
        <f>'Link In'!C472</f>
        <v>68544000</v>
      </c>
      <c r="I438" s="228" t="str">
        <f>'Link In'!D472</f>
        <v>Gross Receipts Tax</v>
      </c>
      <c r="K438" s="229" t="str">
        <f>'Link In'!E472</f>
        <v>408.13</v>
      </c>
      <c r="M438" s="200">
        <f>'Link In'!F472</f>
        <v>2042</v>
      </c>
      <c r="N438" s="200"/>
      <c r="O438" s="200">
        <f t="shared" si="33"/>
        <v>-2042</v>
      </c>
      <c r="P438" s="200"/>
      <c r="Q438" s="200">
        <f>'Link In'!I472</f>
        <v>0</v>
      </c>
    </row>
    <row r="439" spans="1:17" x14ac:dyDescent="0.25">
      <c r="A439" s="229">
        <v>421</v>
      </c>
      <c r="B439" s="229"/>
      <c r="C439" s="258"/>
      <c r="E439" s="388"/>
      <c r="F439" s="372"/>
      <c r="G439" s="398">
        <f>'Link In'!C473</f>
        <v>68545000</v>
      </c>
      <c r="H439" s="372"/>
      <c r="I439" s="393" t="str">
        <f>'Link In'!D473</f>
        <v>Utility Reg Assessme</v>
      </c>
      <c r="J439" s="372"/>
      <c r="K439" s="376" t="str">
        <f>'Link In'!E473</f>
        <v>408.10</v>
      </c>
      <c r="L439" s="372"/>
      <c r="M439" s="390">
        <f>'Link In'!F473</f>
        <v>169917</v>
      </c>
      <c r="N439" s="200"/>
      <c r="O439" s="390">
        <f t="shared" si="33"/>
        <v>-2247.9848913322494</v>
      </c>
      <c r="P439" s="200"/>
      <c r="Q439" s="390">
        <f>'Link In'!I473</f>
        <v>167669.01510866775</v>
      </c>
    </row>
    <row r="440" spans="1:17" x14ac:dyDescent="0.25">
      <c r="A440" s="229">
        <v>422</v>
      </c>
      <c r="B440" s="229"/>
      <c r="C440" s="258"/>
      <c r="K440" s="229"/>
      <c r="M440" s="391">
        <f>'Link In'!F474</f>
        <v>6484589</v>
      </c>
      <c r="N440" s="200"/>
      <c r="O440" s="391">
        <f>SUM(O429:O439)</f>
        <v>-283866.1753636942</v>
      </c>
      <c r="P440" s="200"/>
      <c r="Q440" s="391">
        <f>SUM(Q429:Q439)</f>
        <v>6200722.8246363057</v>
      </c>
    </row>
    <row r="441" spans="1:17" ht="27" customHeight="1" thickBot="1" x14ac:dyDescent="0.3">
      <c r="A441" s="229">
        <v>423</v>
      </c>
      <c r="B441" s="229"/>
      <c r="C441" s="258"/>
      <c r="E441" s="392" t="s">
        <v>208</v>
      </c>
      <c r="G441" s="503" t="s">
        <v>209</v>
      </c>
      <c r="H441" s="503"/>
      <c r="I441" s="503"/>
      <c r="J441" s="503"/>
      <c r="K441" s="503"/>
      <c r="M441" s="452">
        <f>M32+M47-SUM(M51,M59,M62,M66,M117,M121,M127,M147,M165,M183,M216,M230,M240,M258,M261,M269,M310,M318,M335,M340,M348,M352,M363,M388,M397,M403,M409,M421,M427,M440)</f>
        <v>26588753</v>
      </c>
      <c r="N441" s="453"/>
      <c r="O441" s="452">
        <f>O32+O35+O47-SUM(O51,O59,O62,O66,O117,O121,O127,O147,O165,O183,O216,O230,O240,O258,O261,O269,O310,O318,O335,O340,O348,O352,O363,O388,O397,O403,O409,O421,O427,O440)</f>
        <v>-1550698.641455621</v>
      </c>
      <c r="P441" s="453"/>
      <c r="Q441" s="452">
        <f>Q32+Q35+Q47-SUM(Q51,Q59,Q62,Q66,Q117,Q121,Q127,Q147,Q165,Q183,Q216,Q230,Q240,Q258,Q261,Q269,Q310,Q318,Q335,Q340,Q348,Q352,Q363,Q388,Q397,Q403,Q409,Q421,Q427,Q440)</f>
        <v>25038054.358544387</v>
      </c>
    </row>
    <row r="442" spans="1:17" ht="27" customHeight="1" thickTop="1" x14ac:dyDescent="0.25">
      <c r="A442" s="229">
        <v>424</v>
      </c>
      <c r="B442" s="229"/>
      <c r="C442" s="258"/>
      <c r="E442" s="392"/>
      <c r="G442" s="400"/>
      <c r="H442" s="401"/>
      <c r="I442" s="401"/>
      <c r="J442" s="401"/>
      <c r="K442" s="401"/>
      <c r="M442" s="233"/>
      <c r="O442" s="233"/>
    </row>
    <row r="443" spans="1:17" x14ac:dyDescent="0.25">
      <c r="A443" s="229">
        <v>425</v>
      </c>
      <c r="B443" s="229"/>
      <c r="C443" s="402" t="s">
        <v>286</v>
      </c>
      <c r="D443" s="372"/>
      <c r="E443" s="388"/>
    </row>
    <row r="444" spans="1:17" x14ac:dyDescent="0.25">
      <c r="A444" s="229">
        <v>426</v>
      </c>
      <c r="B444" s="229"/>
      <c r="C444" s="258">
        <v>400</v>
      </c>
      <c r="E444" s="103" t="s">
        <v>251</v>
      </c>
      <c r="M444" s="200">
        <f>M32+M47</f>
        <v>90509219</v>
      </c>
      <c r="N444" s="200"/>
      <c r="O444" s="200">
        <f>O32+O47</f>
        <v>-2823250</v>
      </c>
      <c r="P444" s="200"/>
      <c r="Q444" s="200">
        <f>Q32+Q47</f>
        <v>87685969</v>
      </c>
    </row>
    <row r="445" spans="1:17" x14ac:dyDescent="0.25">
      <c r="A445" s="229">
        <v>427</v>
      </c>
      <c r="B445" s="229"/>
      <c r="C445" s="258">
        <v>420</v>
      </c>
      <c r="E445" s="103" t="s">
        <v>246</v>
      </c>
      <c r="M445" s="200">
        <f>M34</f>
        <v>0</v>
      </c>
      <c r="N445" s="200"/>
      <c r="O445" s="200">
        <f>O34</f>
        <v>669301</v>
      </c>
      <c r="P445" s="200"/>
      <c r="Q445" s="200">
        <f>Q34</f>
        <v>669301</v>
      </c>
    </row>
    <row r="446" spans="1:17" x14ac:dyDescent="0.25">
      <c r="A446" s="229">
        <v>428</v>
      </c>
      <c r="B446" s="229"/>
      <c r="C446" s="258">
        <v>401</v>
      </c>
      <c r="E446" s="103" t="s">
        <v>252</v>
      </c>
      <c r="M446" s="200">
        <f>M51+M59+M62+M66+M117+M121+M127+M147+M165+M183+M216+M230+M240+M258+M261+M269+M310+M318+M335+M340+M348+M352+M363+M388</f>
        <v>33192846</v>
      </c>
      <c r="N446" s="200"/>
      <c r="O446" s="200">
        <f>O51+O59+O62+O66+O117+O121+O127+O147+O165+O183+O216+O230+O240+O258+O261+O269+O310+O318+O335+O340+O348+O352+O363+O388</f>
        <v>1083935.1830398638</v>
      </c>
      <c r="P446" s="200"/>
      <c r="Q446" s="200">
        <f>Q51+Q59+Q62+Q66+Q117+Q121+Q127+Q147+Q165+Q183+Q216+Q230+Q240+Q258+Q261+Q269+Q310+Q318+Q335+Q340+Q348+Q352+Q363+Q388</f>
        <v>34276781.183039859</v>
      </c>
    </row>
    <row r="447" spans="1:17" x14ac:dyDescent="0.25">
      <c r="A447" s="229">
        <v>429</v>
      </c>
      <c r="B447" s="229"/>
      <c r="C447" s="258">
        <v>403</v>
      </c>
      <c r="E447" s="103" t="s">
        <v>253</v>
      </c>
      <c r="M447" s="200">
        <f>M397</f>
        <v>13500782</v>
      </c>
      <c r="N447" s="200"/>
      <c r="O447" s="200">
        <f>O397</f>
        <v>1492268.1053886327</v>
      </c>
      <c r="P447" s="200"/>
      <c r="Q447" s="200">
        <f>Q397</f>
        <v>14993050.105388634</v>
      </c>
    </row>
    <row r="448" spans="1:17" x14ac:dyDescent="0.25">
      <c r="A448" s="229">
        <v>430</v>
      </c>
      <c r="B448" s="229"/>
      <c r="C448" s="258">
        <v>406</v>
      </c>
      <c r="E448" s="103" t="s">
        <v>247</v>
      </c>
      <c r="M448" s="200">
        <f>M400</f>
        <v>8556</v>
      </c>
      <c r="N448" s="200"/>
      <c r="O448" s="200">
        <f>O400</f>
        <v>-8556</v>
      </c>
      <c r="P448" s="200"/>
      <c r="Q448" s="200">
        <f>Q400</f>
        <v>0</v>
      </c>
    </row>
    <row r="449" spans="1:17" x14ac:dyDescent="0.25">
      <c r="A449" s="229">
        <v>431</v>
      </c>
      <c r="B449" s="229"/>
      <c r="C449" s="258">
        <v>407</v>
      </c>
      <c r="E449" s="103" t="s">
        <v>254</v>
      </c>
      <c r="M449" s="200">
        <f>SUM(M399+M401+M402)</f>
        <v>230514</v>
      </c>
      <c r="N449" s="200"/>
      <c r="O449" s="200">
        <f>SUM(O399+O401+O402)</f>
        <v>-3387</v>
      </c>
      <c r="P449" s="200"/>
      <c r="Q449" s="200">
        <f>SUM(Q399+Q401+Q402)</f>
        <v>227127</v>
      </c>
    </row>
    <row r="450" spans="1:17" x14ac:dyDescent="0.25">
      <c r="A450" s="229">
        <v>432</v>
      </c>
      <c r="B450" s="229"/>
      <c r="C450" s="258">
        <v>408</v>
      </c>
      <c r="E450" s="103" t="s">
        <v>255</v>
      </c>
      <c r="M450" s="200">
        <f>SUM(M440)</f>
        <v>6484589</v>
      </c>
      <c r="N450" s="200"/>
      <c r="O450" s="200">
        <f>SUM(O440)</f>
        <v>-283866.1753636942</v>
      </c>
      <c r="P450" s="200"/>
      <c r="Q450" s="200">
        <f>SUM(Q440)</f>
        <v>6200722.8246363057</v>
      </c>
    </row>
    <row r="451" spans="1:17" x14ac:dyDescent="0.25">
      <c r="A451" s="229">
        <v>433</v>
      </c>
      <c r="B451" s="229"/>
      <c r="C451" s="258">
        <v>409</v>
      </c>
      <c r="E451" s="103" t="s">
        <v>248</v>
      </c>
      <c r="M451" s="200">
        <f>SUM(M409)</f>
        <v>6596736</v>
      </c>
      <c r="N451" s="200"/>
      <c r="O451" s="200">
        <f>SUM(O409)</f>
        <v>-316602.06159947044</v>
      </c>
      <c r="P451" s="200"/>
      <c r="Q451" s="200">
        <f>SUM(Q409)</f>
        <v>6280133.9384005293</v>
      </c>
    </row>
    <row r="452" spans="1:17" x14ac:dyDescent="0.25">
      <c r="A452" s="229">
        <v>434</v>
      </c>
      <c r="B452" s="229"/>
      <c r="C452" s="258">
        <v>410</v>
      </c>
      <c r="E452" s="103" t="s">
        <v>249</v>
      </c>
      <c r="M452" s="200">
        <f>M421</f>
        <v>3991235</v>
      </c>
      <c r="N452" s="200"/>
      <c r="O452" s="200">
        <f>O421</f>
        <v>-2575366.4100097106</v>
      </c>
      <c r="P452" s="200"/>
      <c r="Q452" s="200">
        <f>Q421</f>
        <v>1415868.5899902894</v>
      </c>
    </row>
    <row r="453" spans="1:17" x14ac:dyDescent="0.25">
      <c r="A453" s="229">
        <v>435</v>
      </c>
      <c r="B453" s="229"/>
      <c r="C453" s="403">
        <v>412</v>
      </c>
      <c r="D453" s="372"/>
      <c r="E453" s="372" t="s">
        <v>256</v>
      </c>
      <c r="F453" s="372"/>
      <c r="G453" s="398"/>
      <c r="H453" s="372"/>
      <c r="I453" s="393"/>
      <c r="J453" s="372"/>
      <c r="K453" s="372"/>
      <c r="L453" s="372"/>
      <c r="M453" s="390">
        <f>M427</f>
        <v>-84792</v>
      </c>
      <c r="N453" s="390"/>
      <c r="O453" s="390">
        <f>O427</f>
        <v>8323.9999999999927</v>
      </c>
      <c r="P453" s="390"/>
      <c r="Q453" s="390">
        <f>Q427</f>
        <v>-76468</v>
      </c>
    </row>
    <row r="454" spans="1:17" ht="15.75" thickBot="1" x14ac:dyDescent="0.3">
      <c r="A454" s="229">
        <v>436</v>
      </c>
      <c r="B454" s="229"/>
      <c r="C454" s="258"/>
      <c r="E454" s="404"/>
      <c r="G454" s="405"/>
      <c r="H454" s="397"/>
      <c r="I454" s="397"/>
      <c r="J454" s="397"/>
      <c r="K454" s="348" t="s">
        <v>250</v>
      </c>
      <c r="M454" s="452">
        <f>M444+M445-SUM(M446:M453)</f>
        <v>26588753</v>
      </c>
      <c r="N454" s="406"/>
      <c r="O454" s="452">
        <f>O444+O445-SUM(O446:O453)</f>
        <v>-1550698.6414556212</v>
      </c>
      <c r="P454" s="406"/>
      <c r="Q454" s="452">
        <f>Q444+Q445-SUM(Q446:Q453)</f>
        <v>25038054.358544387</v>
      </c>
    </row>
    <row r="455" spans="1:17" ht="15.75" thickTop="1" x14ac:dyDescent="0.25">
      <c r="A455" s="229"/>
      <c r="B455" s="229"/>
      <c r="C455" s="258"/>
    </row>
    <row r="456" spans="1:17" x14ac:dyDescent="0.25">
      <c r="A456" s="229"/>
      <c r="B456" s="229"/>
      <c r="C456" s="258"/>
    </row>
    <row r="457" spans="1:17" x14ac:dyDescent="0.25">
      <c r="A457" s="229"/>
      <c r="B457" s="229"/>
      <c r="C457" s="258"/>
    </row>
    <row r="458" spans="1:17" x14ac:dyDescent="0.25">
      <c r="A458" s="229"/>
      <c r="B458" s="229"/>
      <c r="C458" s="258"/>
    </row>
    <row r="459" spans="1:17" x14ac:dyDescent="0.25">
      <c r="A459" s="229"/>
      <c r="B459" s="229"/>
      <c r="C459" s="258"/>
    </row>
    <row r="460" spans="1:17" x14ac:dyDescent="0.25">
      <c r="A460" s="229"/>
      <c r="B460" s="229"/>
      <c r="C460" s="258"/>
    </row>
    <row r="461" spans="1:17" x14ac:dyDescent="0.25">
      <c r="A461" s="229"/>
      <c r="B461" s="229"/>
      <c r="C461" s="258"/>
    </row>
    <row r="462" spans="1:17" x14ac:dyDescent="0.25">
      <c r="A462" s="229"/>
      <c r="B462" s="229"/>
      <c r="C462" s="258"/>
    </row>
    <row r="463" spans="1:17" x14ac:dyDescent="0.25">
      <c r="A463" s="229"/>
      <c r="B463" s="229"/>
      <c r="C463" s="258"/>
    </row>
    <row r="464" spans="1:17" x14ac:dyDescent="0.25">
      <c r="A464" s="229"/>
      <c r="B464" s="229"/>
      <c r="C464" s="258"/>
    </row>
    <row r="465" spans="1:3" x14ac:dyDescent="0.25">
      <c r="A465" s="229"/>
      <c r="B465" s="229"/>
      <c r="C465" s="258"/>
    </row>
    <row r="466" spans="1:3" x14ac:dyDescent="0.25">
      <c r="A466" s="229"/>
      <c r="B466" s="229"/>
      <c r="C466" s="258"/>
    </row>
    <row r="467" spans="1:3" x14ac:dyDescent="0.25">
      <c r="A467" s="229"/>
      <c r="B467" s="229"/>
      <c r="C467" s="258"/>
    </row>
    <row r="468" spans="1:3" x14ac:dyDescent="0.25">
      <c r="A468" s="229"/>
      <c r="B468" s="229"/>
      <c r="C468" s="258"/>
    </row>
    <row r="469" spans="1:3" x14ac:dyDescent="0.25">
      <c r="A469" s="229"/>
      <c r="B469" s="229"/>
      <c r="C469" s="258"/>
    </row>
    <row r="470" spans="1:3" x14ac:dyDescent="0.25">
      <c r="A470" s="229"/>
      <c r="B470" s="229"/>
      <c r="C470" s="258"/>
    </row>
    <row r="471" spans="1:3" x14ac:dyDescent="0.25">
      <c r="A471" s="229"/>
      <c r="B471" s="229"/>
      <c r="C471" s="258"/>
    </row>
    <row r="472" spans="1:3" x14ac:dyDescent="0.25">
      <c r="A472" s="229"/>
      <c r="B472" s="229"/>
      <c r="C472" s="258"/>
    </row>
    <row r="473" spans="1:3" x14ac:dyDescent="0.25">
      <c r="A473" s="229"/>
      <c r="B473" s="229"/>
      <c r="C473" s="258"/>
    </row>
    <row r="474" spans="1:3" x14ac:dyDescent="0.25">
      <c r="A474" s="229"/>
      <c r="B474" s="229"/>
      <c r="C474" s="258"/>
    </row>
    <row r="475" spans="1:3" x14ac:dyDescent="0.25">
      <c r="A475" s="229"/>
      <c r="B475" s="229"/>
      <c r="C475" s="258"/>
    </row>
    <row r="476" spans="1:3" x14ac:dyDescent="0.25">
      <c r="A476" s="229"/>
      <c r="B476" s="229"/>
      <c r="C476" s="258"/>
    </row>
    <row r="477" spans="1:3" x14ac:dyDescent="0.25">
      <c r="A477" s="229"/>
      <c r="B477" s="229"/>
      <c r="C477" s="258"/>
    </row>
    <row r="478" spans="1:3" x14ac:dyDescent="0.25">
      <c r="A478" s="229"/>
      <c r="B478" s="229"/>
      <c r="C478" s="258"/>
    </row>
    <row r="479" spans="1:3" x14ac:dyDescent="0.25">
      <c r="A479" s="229"/>
      <c r="B479" s="229"/>
      <c r="C479" s="258"/>
    </row>
    <row r="480" spans="1:3" x14ac:dyDescent="0.25">
      <c r="A480" s="229"/>
      <c r="B480" s="229"/>
      <c r="C480" s="258"/>
    </row>
    <row r="481" spans="1:3" x14ac:dyDescent="0.25">
      <c r="A481" s="229"/>
      <c r="B481" s="229"/>
      <c r="C481" s="258"/>
    </row>
    <row r="482" spans="1:3" x14ac:dyDescent="0.25">
      <c r="A482" s="229"/>
      <c r="B482" s="229"/>
      <c r="C482" s="258"/>
    </row>
    <row r="483" spans="1:3" x14ac:dyDescent="0.25">
      <c r="A483" s="229"/>
      <c r="B483" s="229"/>
      <c r="C483" s="258"/>
    </row>
    <row r="484" spans="1:3" x14ac:dyDescent="0.25">
      <c r="A484" s="229"/>
      <c r="B484" s="229"/>
      <c r="C484" s="258"/>
    </row>
    <row r="485" spans="1:3" x14ac:dyDescent="0.25">
      <c r="A485" s="229"/>
      <c r="B485" s="229"/>
      <c r="C485" s="258"/>
    </row>
    <row r="486" spans="1:3" x14ac:dyDescent="0.25">
      <c r="A486" s="229"/>
      <c r="B486" s="229"/>
      <c r="C486" s="258"/>
    </row>
    <row r="487" spans="1:3" x14ac:dyDescent="0.25">
      <c r="A487" s="229"/>
      <c r="B487" s="229"/>
      <c r="C487" s="258"/>
    </row>
    <row r="488" spans="1:3" x14ac:dyDescent="0.25">
      <c r="A488" s="229"/>
      <c r="B488" s="229"/>
      <c r="C488" s="258"/>
    </row>
    <row r="489" spans="1:3" x14ac:dyDescent="0.25">
      <c r="A489" s="229"/>
      <c r="B489" s="229"/>
      <c r="C489" s="258"/>
    </row>
    <row r="490" spans="1:3" x14ac:dyDescent="0.25">
      <c r="A490" s="229"/>
      <c r="B490" s="229"/>
      <c r="C490" s="258"/>
    </row>
    <row r="491" spans="1:3" x14ac:dyDescent="0.25">
      <c r="A491" s="229"/>
      <c r="B491" s="229"/>
      <c r="C491" s="258"/>
    </row>
    <row r="492" spans="1:3" x14ac:dyDescent="0.25">
      <c r="A492" s="229"/>
      <c r="B492" s="229"/>
      <c r="C492" s="258"/>
    </row>
    <row r="493" spans="1:3" x14ac:dyDescent="0.25">
      <c r="A493" s="229"/>
      <c r="B493" s="229"/>
      <c r="C493" s="258"/>
    </row>
    <row r="494" spans="1:3" x14ac:dyDescent="0.25">
      <c r="A494" s="229"/>
      <c r="B494" s="229"/>
      <c r="C494" s="258"/>
    </row>
    <row r="495" spans="1:3" x14ac:dyDescent="0.25">
      <c r="A495" s="229"/>
      <c r="B495" s="229"/>
      <c r="C495" s="258"/>
    </row>
    <row r="496" spans="1:3" x14ac:dyDescent="0.25">
      <c r="A496" s="229"/>
      <c r="B496" s="229"/>
      <c r="C496" s="258"/>
    </row>
    <row r="497" spans="1:3" x14ac:dyDescent="0.25">
      <c r="A497" s="229"/>
      <c r="B497" s="229"/>
      <c r="C497" s="258"/>
    </row>
    <row r="498" spans="1:3" x14ac:dyDescent="0.25">
      <c r="A498" s="229"/>
      <c r="B498" s="229"/>
      <c r="C498" s="258"/>
    </row>
    <row r="499" spans="1:3" x14ac:dyDescent="0.25">
      <c r="A499" s="229"/>
      <c r="B499" s="229"/>
      <c r="C499" s="258"/>
    </row>
    <row r="500" spans="1:3" x14ac:dyDescent="0.25">
      <c r="A500" s="229"/>
      <c r="B500" s="229"/>
      <c r="C500" s="258"/>
    </row>
    <row r="501" spans="1:3" x14ac:dyDescent="0.25">
      <c r="A501" s="229"/>
      <c r="B501" s="229"/>
      <c r="C501" s="258"/>
    </row>
    <row r="502" spans="1:3" x14ac:dyDescent="0.25">
      <c r="A502" s="229"/>
      <c r="B502" s="229"/>
      <c r="C502" s="258"/>
    </row>
    <row r="503" spans="1:3" x14ac:dyDescent="0.25">
      <c r="A503" s="229"/>
      <c r="B503" s="229"/>
      <c r="C503" s="258"/>
    </row>
    <row r="504" spans="1:3" x14ac:dyDescent="0.25">
      <c r="A504" s="229"/>
      <c r="B504" s="229"/>
      <c r="C504" s="258"/>
    </row>
    <row r="505" spans="1:3" x14ac:dyDescent="0.25">
      <c r="A505" s="229"/>
      <c r="B505" s="229"/>
      <c r="C505" s="258"/>
    </row>
    <row r="506" spans="1:3" x14ac:dyDescent="0.25">
      <c r="A506" s="229"/>
      <c r="B506" s="229"/>
      <c r="C506" s="258"/>
    </row>
    <row r="507" spans="1:3" x14ac:dyDescent="0.25">
      <c r="A507" s="229"/>
      <c r="B507" s="229"/>
      <c r="C507" s="258"/>
    </row>
    <row r="508" spans="1:3" x14ac:dyDescent="0.25">
      <c r="A508" s="229"/>
      <c r="B508" s="229"/>
      <c r="C508" s="258"/>
    </row>
    <row r="509" spans="1:3" x14ac:dyDescent="0.25">
      <c r="A509" s="229"/>
      <c r="B509" s="229"/>
      <c r="C509" s="258"/>
    </row>
    <row r="510" spans="1:3" x14ac:dyDescent="0.25">
      <c r="A510" s="229"/>
      <c r="B510" s="229"/>
      <c r="C510" s="258"/>
    </row>
    <row r="511" spans="1:3" x14ac:dyDescent="0.25">
      <c r="A511" s="229"/>
      <c r="B511" s="229"/>
      <c r="C511" s="258"/>
    </row>
    <row r="512" spans="1:3" x14ac:dyDescent="0.25">
      <c r="A512" s="229"/>
      <c r="B512" s="229"/>
      <c r="C512" s="258"/>
    </row>
    <row r="513" spans="1:3" x14ac:dyDescent="0.25">
      <c r="A513" s="229"/>
      <c r="B513" s="229"/>
      <c r="C513" s="258"/>
    </row>
    <row r="514" spans="1:3" x14ac:dyDescent="0.25">
      <c r="A514" s="229"/>
      <c r="B514" s="229"/>
      <c r="C514" s="258"/>
    </row>
    <row r="515" spans="1:3" x14ac:dyDescent="0.25">
      <c r="A515" s="229"/>
      <c r="B515" s="229"/>
      <c r="C515" s="258"/>
    </row>
    <row r="516" spans="1:3" x14ac:dyDescent="0.25">
      <c r="A516" s="229"/>
      <c r="B516" s="229"/>
      <c r="C516" s="258"/>
    </row>
    <row r="517" spans="1:3" x14ac:dyDescent="0.25">
      <c r="A517" s="229"/>
      <c r="B517" s="229"/>
      <c r="C517" s="258"/>
    </row>
    <row r="518" spans="1:3" x14ac:dyDescent="0.25">
      <c r="A518" s="229"/>
      <c r="B518" s="229"/>
      <c r="C518" s="258"/>
    </row>
    <row r="519" spans="1:3" x14ac:dyDescent="0.25">
      <c r="A519" s="229"/>
      <c r="B519" s="229"/>
      <c r="C519" s="258"/>
    </row>
    <row r="520" spans="1:3" x14ac:dyDescent="0.25">
      <c r="A520" s="229"/>
      <c r="B520" s="229"/>
      <c r="C520" s="258"/>
    </row>
    <row r="521" spans="1:3" x14ac:dyDescent="0.25">
      <c r="A521" s="229"/>
      <c r="B521" s="229"/>
      <c r="C521" s="258"/>
    </row>
    <row r="522" spans="1:3" x14ac:dyDescent="0.25">
      <c r="A522" s="229"/>
      <c r="B522" s="229"/>
      <c r="C522" s="258"/>
    </row>
    <row r="523" spans="1:3" x14ac:dyDescent="0.25">
      <c r="A523" s="229"/>
      <c r="B523" s="229"/>
      <c r="C523" s="258"/>
    </row>
    <row r="524" spans="1:3" x14ac:dyDescent="0.25">
      <c r="A524" s="229"/>
      <c r="B524" s="229"/>
      <c r="C524" s="258"/>
    </row>
    <row r="525" spans="1:3" x14ac:dyDescent="0.25">
      <c r="A525" s="229"/>
      <c r="B525" s="229"/>
      <c r="C525" s="258"/>
    </row>
    <row r="526" spans="1:3" x14ac:dyDescent="0.25">
      <c r="A526" s="229"/>
      <c r="B526" s="229"/>
      <c r="C526" s="258"/>
    </row>
    <row r="527" spans="1:3" x14ac:dyDescent="0.25">
      <c r="A527" s="229"/>
      <c r="B527" s="229"/>
      <c r="C527" s="258"/>
    </row>
    <row r="528" spans="1:3" x14ac:dyDescent="0.25">
      <c r="A528" s="229"/>
      <c r="B528" s="229"/>
      <c r="C528" s="258"/>
    </row>
    <row r="529" spans="1:3" x14ac:dyDescent="0.25">
      <c r="A529" s="229"/>
      <c r="B529" s="229"/>
      <c r="C529" s="258"/>
    </row>
    <row r="530" spans="1:3" x14ac:dyDescent="0.25">
      <c r="A530" s="229"/>
      <c r="B530" s="229"/>
      <c r="C530" s="258"/>
    </row>
    <row r="531" spans="1:3" x14ac:dyDescent="0.25">
      <c r="A531" s="229"/>
      <c r="B531" s="229"/>
      <c r="C531" s="258"/>
    </row>
    <row r="532" spans="1:3" x14ac:dyDescent="0.25">
      <c r="A532" s="229"/>
      <c r="B532" s="229"/>
      <c r="C532" s="258"/>
    </row>
    <row r="533" spans="1:3" x14ac:dyDescent="0.25">
      <c r="A533" s="229"/>
      <c r="B533" s="229"/>
      <c r="C533" s="258"/>
    </row>
    <row r="534" spans="1:3" x14ac:dyDescent="0.25">
      <c r="A534" s="229"/>
      <c r="B534" s="229"/>
      <c r="C534" s="258"/>
    </row>
    <row r="535" spans="1:3" x14ac:dyDescent="0.25">
      <c r="A535" s="229"/>
      <c r="B535" s="229"/>
      <c r="C535" s="258"/>
    </row>
    <row r="536" spans="1:3" x14ac:dyDescent="0.25">
      <c r="A536" s="229"/>
      <c r="B536" s="229"/>
      <c r="C536" s="258"/>
    </row>
    <row r="537" spans="1:3" x14ac:dyDescent="0.25">
      <c r="A537" s="229"/>
      <c r="B537" s="229"/>
      <c r="C537" s="258"/>
    </row>
    <row r="538" spans="1:3" x14ac:dyDescent="0.25">
      <c r="A538" s="229"/>
      <c r="B538" s="229"/>
      <c r="C538" s="258"/>
    </row>
    <row r="539" spans="1:3" x14ac:dyDescent="0.25">
      <c r="A539" s="229"/>
      <c r="B539" s="229"/>
      <c r="C539" s="258"/>
    </row>
    <row r="540" spans="1:3" x14ac:dyDescent="0.25">
      <c r="A540" s="229"/>
      <c r="B540" s="229"/>
      <c r="C540" s="258"/>
    </row>
    <row r="541" spans="1:3" x14ac:dyDescent="0.25">
      <c r="A541" s="229"/>
      <c r="B541" s="229"/>
      <c r="C541" s="258"/>
    </row>
    <row r="542" spans="1:3" x14ac:dyDescent="0.25">
      <c r="A542" s="229"/>
      <c r="B542" s="229"/>
      <c r="C542" s="258"/>
    </row>
    <row r="543" spans="1:3" x14ac:dyDescent="0.25">
      <c r="A543" s="229"/>
      <c r="B543" s="229"/>
      <c r="C543" s="258"/>
    </row>
    <row r="544" spans="1:3" x14ac:dyDescent="0.25">
      <c r="A544" s="229"/>
      <c r="B544" s="229"/>
      <c r="C544" s="258"/>
    </row>
    <row r="545" spans="1:3" x14ac:dyDescent="0.25">
      <c r="A545" s="229"/>
      <c r="B545" s="229"/>
      <c r="C545" s="258"/>
    </row>
    <row r="546" spans="1:3" x14ac:dyDescent="0.25">
      <c r="A546" s="229"/>
      <c r="B546" s="229"/>
      <c r="C546" s="258"/>
    </row>
    <row r="547" spans="1:3" x14ac:dyDescent="0.25">
      <c r="A547" s="229"/>
      <c r="B547" s="229"/>
      <c r="C547" s="258"/>
    </row>
    <row r="548" spans="1:3" x14ac:dyDescent="0.25">
      <c r="A548" s="229"/>
      <c r="B548" s="229"/>
      <c r="C548" s="258"/>
    </row>
    <row r="549" spans="1:3" x14ac:dyDescent="0.25">
      <c r="A549" s="229"/>
      <c r="B549" s="229"/>
      <c r="C549" s="258"/>
    </row>
    <row r="550" spans="1:3" x14ac:dyDescent="0.25">
      <c r="A550" s="229"/>
      <c r="B550" s="229"/>
      <c r="C550" s="258"/>
    </row>
    <row r="551" spans="1:3" x14ac:dyDescent="0.25">
      <c r="A551" s="229"/>
      <c r="B551" s="229"/>
      <c r="C551" s="258"/>
    </row>
    <row r="552" spans="1:3" x14ac:dyDescent="0.25">
      <c r="A552" s="229"/>
      <c r="B552" s="229"/>
      <c r="C552" s="258"/>
    </row>
    <row r="553" spans="1:3" x14ac:dyDescent="0.25">
      <c r="A553" s="229"/>
      <c r="B553" s="229"/>
      <c r="C553" s="258"/>
    </row>
    <row r="554" spans="1:3" x14ac:dyDescent="0.25">
      <c r="A554" s="229"/>
      <c r="B554" s="229"/>
      <c r="C554" s="258"/>
    </row>
    <row r="555" spans="1:3" x14ac:dyDescent="0.25">
      <c r="A555" s="229"/>
      <c r="B555" s="229"/>
      <c r="C555" s="258"/>
    </row>
    <row r="556" spans="1:3" x14ac:dyDescent="0.25">
      <c r="A556" s="229"/>
      <c r="B556" s="229"/>
      <c r="C556" s="258"/>
    </row>
    <row r="557" spans="1:3" x14ac:dyDescent="0.25">
      <c r="A557" s="229"/>
      <c r="B557" s="229"/>
      <c r="C557" s="258"/>
    </row>
    <row r="558" spans="1:3" x14ac:dyDescent="0.25">
      <c r="A558" s="229"/>
      <c r="B558" s="229"/>
      <c r="C558" s="258"/>
    </row>
    <row r="559" spans="1:3" x14ac:dyDescent="0.25">
      <c r="A559" s="229"/>
      <c r="B559" s="229"/>
      <c r="C559" s="258"/>
    </row>
    <row r="560" spans="1:3" x14ac:dyDescent="0.25">
      <c r="A560" s="229"/>
      <c r="B560" s="229"/>
      <c r="C560" s="258"/>
    </row>
    <row r="561" spans="1:3" x14ac:dyDescent="0.25">
      <c r="A561" s="229"/>
      <c r="B561" s="229"/>
      <c r="C561" s="258"/>
    </row>
    <row r="562" spans="1:3" x14ac:dyDescent="0.25">
      <c r="A562" s="229"/>
      <c r="B562" s="229"/>
      <c r="C562" s="258"/>
    </row>
    <row r="563" spans="1:3" x14ac:dyDescent="0.25">
      <c r="A563" s="229"/>
      <c r="B563" s="229"/>
      <c r="C563" s="258"/>
    </row>
    <row r="564" spans="1:3" x14ac:dyDescent="0.25">
      <c r="A564" s="229"/>
      <c r="B564" s="229"/>
      <c r="C564" s="258"/>
    </row>
    <row r="565" spans="1:3" x14ac:dyDescent="0.25">
      <c r="A565" s="229"/>
      <c r="B565" s="229"/>
      <c r="C565" s="258"/>
    </row>
    <row r="566" spans="1:3" x14ac:dyDescent="0.25">
      <c r="A566" s="229"/>
      <c r="B566" s="229"/>
      <c r="C566" s="258"/>
    </row>
    <row r="567" spans="1:3" x14ac:dyDescent="0.25">
      <c r="A567" s="229"/>
      <c r="B567" s="229"/>
      <c r="C567" s="258"/>
    </row>
    <row r="568" spans="1:3" x14ac:dyDescent="0.25">
      <c r="A568" s="229"/>
      <c r="B568" s="229"/>
      <c r="C568" s="258"/>
    </row>
    <row r="569" spans="1:3" x14ac:dyDescent="0.25">
      <c r="A569" s="229"/>
      <c r="B569" s="229"/>
      <c r="C569" s="258"/>
    </row>
    <row r="570" spans="1:3" x14ac:dyDescent="0.25">
      <c r="A570" s="229"/>
      <c r="B570" s="229"/>
      <c r="C570" s="258"/>
    </row>
    <row r="571" spans="1:3" x14ac:dyDescent="0.25">
      <c r="A571" s="229"/>
      <c r="B571" s="229"/>
      <c r="C571" s="258"/>
    </row>
    <row r="572" spans="1:3" x14ac:dyDescent="0.25">
      <c r="A572" s="229"/>
      <c r="B572" s="229"/>
      <c r="C572" s="258"/>
    </row>
    <row r="573" spans="1:3" x14ac:dyDescent="0.25">
      <c r="A573" s="229"/>
      <c r="B573" s="229"/>
      <c r="C573" s="258"/>
    </row>
    <row r="574" spans="1:3" x14ac:dyDescent="0.25">
      <c r="A574" s="229"/>
      <c r="B574" s="229"/>
      <c r="C574" s="258"/>
    </row>
    <row r="575" spans="1:3" x14ac:dyDescent="0.25">
      <c r="A575" s="229"/>
      <c r="B575" s="229"/>
      <c r="C575" s="258"/>
    </row>
    <row r="576" spans="1:3" x14ac:dyDescent="0.25">
      <c r="A576" s="229"/>
      <c r="B576" s="229"/>
      <c r="C576" s="258"/>
    </row>
    <row r="577" spans="1:3" x14ac:dyDescent="0.25">
      <c r="A577" s="229"/>
      <c r="B577" s="229"/>
      <c r="C577" s="258"/>
    </row>
    <row r="578" spans="1:3" x14ac:dyDescent="0.25">
      <c r="A578" s="229"/>
      <c r="B578" s="229"/>
      <c r="C578" s="258"/>
    </row>
    <row r="579" spans="1:3" x14ac:dyDescent="0.25">
      <c r="A579" s="229"/>
      <c r="B579" s="229"/>
      <c r="C579" s="258"/>
    </row>
    <row r="580" spans="1:3" x14ac:dyDescent="0.25">
      <c r="A580" s="229"/>
      <c r="B580" s="229"/>
      <c r="C580" s="258"/>
    </row>
    <row r="581" spans="1:3" x14ac:dyDescent="0.25">
      <c r="A581" s="229"/>
      <c r="B581" s="229"/>
      <c r="C581" s="258"/>
    </row>
    <row r="582" spans="1:3" x14ac:dyDescent="0.25">
      <c r="A582" s="229"/>
      <c r="B582" s="229"/>
      <c r="C582" s="258"/>
    </row>
    <row r="583" spans="1:3" x14ac:dyDescent="0.25">
      <c r="A583" s="229"/>
      <c r="B583" s="229"/>
      <c r="C583" s="258"/>
    </row>
    <row r="584" spans="1:3" x14ac:dyDescent="0.25">
      <c r="A584" s="229"/>
      <c r="B584" s="229"/>
      <c r="C584" s="258"/>
    </row>
    <row r="585" spans="1:3" x14ac:dyDescent="0.25">
      <c r="A585" s="229"/>
      <c r="B585" s="229"/>
      <c r="C585" s="258"/>
    </row>
    <row r="586" spans="1:3" x14ac:dyDescent="0.25">
      <c r="A586" s="229"/>
      <c r="B586" s="229"/>
      <c r="C586" s="258"/>
    </row>
    <row r="587" spans="1:3" x14ac:dyDescent="0.25">
      <c r="A587" s="229"/>
      <c r="B587" s="229"/>
      <c r="C587" s="258"/>
    </row>
    <row r="588" spans="1:3" x14ac:dyDescent="0.25">
      <c r="A588" s="229"/>
      <c r="B588" s="229"/>
      <c r="C588" s="258"/>
    </row>
    <row r="589" spans="1:3" x14ac:dyDescent="0.25">
      <c r="A589" s="229"/>
      <c r="B589" s="229"/>
      <c r="C589" s="258"/>
    </row>
    <row r="590" spans="1:3" x14ac:dyDescent="0.25">
      <c r="A590" s="229"/>
      <c r="B590" s="229"/>
      <c r="C590" s="258"/>
    </row>
    <row r="591" spans="1:3" x14ac:dyDescent="0.25">
      <c r="A591" s="229"/>
      <c r="B591" s="229"/>
      <c r="C591" s="258"/>
    </row>
    <row r="592" spans="1:3" x14ac:dyDescent="0.25">
      <c r="A592" s="229"/>
      <c r="B592" s="229"/>
      <c r="C592" s="258"/>
    </row>
    <row r="593" spans="1:3" x14ac:dyDescent="0.25">
      <c r="A593" s="229"/>
      <c r="B593" s="229"/>
      <c r="C593" s="258"/>
    </row>
    <row r="594" spans="1:3" x14ac:dyDescent="0.25">
      <c r="A594" s="229"/>
      <c r="B594" s="229"/>
      <c r="C594" s="258"/>
    </row>
    <row r="595" spans="1:3" x14ac:dyDescent="0.25">
      <c r="A595" s="229"/>
      <c r="B595" s="229"/>
      <c r="C595" s="258"/>
    </row>
    <row r="596" spans="1:3" x14ac:dyDescent="0.25">
      <c r="A596" s="229"/>
      <c r="B596" s="229"/>
      <c r="C596" s="258"/>
    </row>
    <row r="597" spans="1:3" x14ac:dyDescent="0.25">
      <c r="A597" s="229"/>
      <c r="B597" s="229"/>
      <c r="C597" s="258"/>
    </row>
    <row r="598" spans="1:3" x14ac:dyDescent="0.25">
      <c r="A598" s="229"/>
      <c r="B598" s="229"/>
      <c r="C598" s="258"/>
    </row>
    <row r="599" spans="1:3" x14ac:dyDescent="0.25">
      <c r="A599" s="229"/>
      <c r="B599" s="229"/>
      <c r="C599" s="258"/>
    </row>
    <row r="600" spans="1:3" x14ac:dyDescent="0.25">
      <c r="A600" s="229"/>
      <c r="B600" s="229"/>
      <c r="C600" s="258"/>
    </row>
    <row r="601" spans="1:3" x14ac:dyDescent="0.25">
      <c r="A601" s="229"/>
      <c r="B601" s="229"/>
      <c r="C601" s="258"/>
    </row>
    <row r="602" spans="1:3" x14ac:dyDescent="0.25">
      <c r="A602" s="229"/>
      <c r="B602" s="229"/>
      <c r="C602" s="258"/>
    </row>
    <row r="603" spans="1:3" x14ac:dyDescent="0.25">
      <c r="A603" s="229"/>
      <c r="B603" s="229"/>
      <c r="C603" s="258"/>
    </row>
    <row r="604" spans="1:3" x14ac:dyDescent="0.25">
      <c r="A604" s="229"/>
      <c r="B604" s="229"/>
      <c r="C604" s="258"/>
    </row>
    <row r="605" spans="1:3" x14ac:dyDescent="0.25">
      <c r="A605" s="229"/>
      <c r="B605" s="229"/>
      <c r="C605" s="258"/>
    </row>
    <row r="606" spans="1:3" x14ac:dyDescent="0.25">
      <c r="A606" s="229"/>
      <c r="B606" s="229"/>
      <c r="C606" s="258"/>
    </row>
    <row r="607" spans="1:3" x14ac:dyDescent="0.25">
      <c r="A607" s="229"/>
      <c r="B607" s="229"/>
      <c r="C607" s="258"/>
    </row>
    <row r="608" spans="1:3" x14ac:dyDescent="0.25">
      <c r="A608" s="229"/>
      <c r="B608" s="229"/>
      <c r="C608" s="258"/>
    </row>
    <row r="609" spans="1:3" x14ac:dyDescent="0.25">
      <c r="A609" s="229"/>
      <c r="B609" s="229"/>
      <c r="C609" s="258"/>
    </row>
    <row r="610" spans="1:3" x14ac:dyDescent="0.25">
      <c r="A610" s="229"/>
      <c r="B610" s="229"/>
      <c r="C610" s="258"/>
    </row>
    <row r="611" spans="1:3" x14ac:dyDescent="0.25">
      <c r="A611" s="229"/>
      <c r="B611" s="229"/>
      <c r="C611" s="258"/>
    </row>
    <row r="612" spans="1:3" x14ac:dyDescent="0.25">
      <c r="A612" s="229"/>
      <c r="B612" s="229"/>
      <c r="C612" s="258"/>
    </row>
    <row r="613" spans="1:3" x14ac:dyDescent="0.25">
      <c r="A613" s="229"/>
      <c r="B613" s="229"/>
      <c r="C613" s="258"/>
    </row>
    <row r="614" spans="1:3" x14ac:dyDescent="0.25">
      <c r="A614" s="229"/>
      <c r="B614" s="229"/>
      <c r="C614" s="258"/>
    </row>
    <row r="615" spans="1:3" x14ac:dyDescent="0.25">
      <c r="A615" s="229"/>
      <c r="B615" s="229"/>
      <c r="C615" s="258"/>
    </row>
    <row r="616" spans="1:3" x14ac:dyDescent="0.25">
      <c r="A616" s="229"/>
      <c r="B616" s="229"/>
      <c r="C616" s="258"/>
    </row>
    <row r="617" spans="1:3" x14ac:dyDescent="0.25">
      <c r="A617" s="229"/>
      <c r="B617" s="229"/>
      <c r="C617" s="258"/>
    </row>
    <row r="618" spans="1:3" x14ac:dyDescent="0.25">
      <c r="A618" s="229"/>
      <c r="B618" s="229"/>
      <c r="C618" s="258"/>
    </row>
    <row r="619" spans="1:3" x14ac:dyDescent="0.25">
      <c r="A619" s="229"/>
      <c r="B619" s="229"/>
      <c r="C619" s="258"/>
    </row>
    <row r="620" spans="1:3" x14ac:dyDescent="0.25">
      <c r="A620" s="229"/>
      <c r="B620" s="229"/>
      <c r="C620" s="258"/>
    </row>
    <row r="621" spans="1:3" x14ac:dyDescent="0.25">
      <c r="A621" s="229"/>
      <c r="B621" s="229"/>
      <c r="C621" s="258"/>
    </row>
    <row r="622" spans="1:3" x14ac:dyDescent="0.25">
      <c r="A622" s="229"/>
      <c r="B622" s="229"/>
      <c r="C622" s="258"/>
    </row>
    <row r="623" spans="1:3" x14ac:dyDescent="0.25">
      <c r="A623" s="229"/>
      <c r="B623" s="229"/>
      <c r="C623" s="258"/>
    </row>
    <row r="624" spans="1:3" x14ac:dyDescent="0.25">
      <c r="A624" s="229"/>
      <c r="B624" s="229"/>
      <c r="C624" s="258"/>
    </row>
    <row r="625" spans="1:3" x14ac:dyDescent="0.25">
      <c r="A625" s="229"/>
      <c r="B625" s="229"/>
      <c r="C625" s="258"/>
    </row>
    <row r="626" spans="1:3" x14ac:dyDescent="0.25">
      <c r="A626" s="229"/>
      <c r="B626" s="229"/>
      <c r="C626" s="258"/>
    </row>
    <row r="627" spans="1:3" x14ac:dyDescent="0.25">
      <c r="A627" s="229"/>
      <c r="B627" s="229"/>
      <c r="C627" s="258"/>
    </row>
    <row r="628" spans="1:3" x14ac:dyDescent="0.25">
      <c r="A628" s="229"/>
      <c r="B628" s="229"/>
      <c r="C628" s="258"/>
    </row>
    <row r="629" spans="1:3" x14ac:dyDescent="0.25">
      <c r="A629" s="229"/>
      <c r="B629" s="229"/>
      <c r="C629" s="258"/>
    </row>
    <row r="630" spans="1:3" x14ac:dyDescent="0.25">
      <c r="A630" s="229"/>
      <c r="B630" s="229"/>
      <c r="C630" s="258"/>
    </row>
    <row r="631" spans="1:3" x14ac:dyDescent="0.25">
      <c r="A631" s="229"/>
      <c r="B631" s="229"/>
      <c r="C631" s="258"/>
    </row>
    <row r="632" spans="1:3" x14ac:dyDescent="0.25">
      <c r="A632" s="229"/>
      <c r="B632" s="229"/>
      <c r="C632" s="258"/>
    </row>
    <row r="633" spans="1:3" x14ac:dyDescent="0.25">
      <c r="A633" s="229"/>
      <c r="B633" s="229"/>
      <c r="C633" s="258"/>
    </row>
    <row r="634" spans="1:3" x14ac:dyDescent="0.25">
      <c r="A634" s="229"/>
      <c r="B634" s="229"/>
      <c r="C634" s="258"/>
    </row>
    <row r="635" spans="1:3" x14ac:dyDescent="0.25">
      <c r="A635" s="229"/>
      <c r="B635" s="229"/>
      <c r="C635" s="258"/>
    </row>
    <row r="636" spans="1:3" x14ac:dyDescent="0.25">
      <c r="A636" s="229"/>
      <c r="B636" s="229"/>
      <c r="C636" s="258"/>
    </row>
    <row r="637" spans="1:3" x14ac:dyDescent="0.25">
      <c r="A637" s="229"/>
      <c r="B637" s="229"/>
      <c r="C637" s="258"/>
    </row>
    <row r="638" spans="1:3" x14ac:dyDescent="0.25">
      <c r="A638" s="229"/>
      <c r="B638" s="229"/>
      <c r="C638" s="258"/>
    </row>
    <row r="639" spans="1:3" x14ac:dyDescent="0.25">
      <c r="A639" s="229"/>
      <c r="B639" s="229"/>
      <c r="C639" s="258"/>
    </row>
    <row r="640" spans="1:3" x14ac:dyDescent="0.25">
      <c r="A640" s="229"/>
      <c r="B640" s="229"/>
      <c r="C640" s="258"/>
    </row>
    <row r="641" spans="1:3" x14ac:dyDescent="0.25">
      <c r="A641" s="229"/>
      <c r="B641" s="229"/>
      <c r="C641" s="258"/>
    </row>
    <row r="642" spans="1:3" x14ac:dyDescent="0.25">
      <c r="A642" s="229"/>
      <c r="B642" s="229"/>
      <c r="C642" s="258"/>
    </row>
    <row r="643" spans="1:3" x14ac:dyDescent="0.25">
      <c r="A643" s="229"/>
      <c r="B643" s="229"/>
      <c r="C643" s="258"/>
    </row>
    <row r="644" spans="1:3" x14ac:dyDescent="0.25">
      <c r="A644" s="229"/>
      <c r="B644" s="229"/>
      <c r="C644" s="258"/>
    </row>
    <row r="645" spans="1:3" x14ac:dyDescent="0.25">
      <c r="A645" s="229"/>
      <c r="B645" s="229"/>
      <c r="C645" s="258"/>
    </row>
    <row r="646" spans="1:3" x14ac:dyDescent="0.25">
      <c r="A646" s="229"/>
      <c r="B646" s="229"/>
      <c r="C646" s="258"/>
    </row>
    <row r="647" spans="1:3" x14ac:dyDescent="0.25">
      <c r="A647" s="229"/>
      <c r="B647" s="229"/>
      <c r="C647" s="258"/>
    </row>
    <row r="648" spans="1:3" x14ac:dyDescent="0.25">
      <c r="A648" s="229"/>
      <c r="B648" s="229"/>
      <c r="C648" s="258"/>
    </row>
    <row r="649" spans="1:3" x14ac:dyDescent="0.25">
      <c r="A649" s="229"/>
      <c r="B649" s="229"/>
      <c r="C649" s="258"/>
    </row>
    <row r="650" spans="1:3" x14ac:dyDescent="0.25">
      <c r="A650" s="229"/>
      <c r="B650" s="229"/>
      <c r="C650" s="258"/>
    </row>
    <row r="651" spans="1:3" x14ac:dyDescent="0.25">
      <c r="A651" s="229"/>
      <c r="B651" s="229"/>
      <c r="C651" s="258"/>
    </row>
    <row r="652" spans="1:3" x14ac:dyDescent="0.25">
      <c r="A652" s="229"/>
      <c r="B652" s="229"/>
      <c r="C652" s="258"/>
    </row>
    <row r="653" spans="1:3" x14ac:dyDescent="0.25">
      <c r="A653" s="229"/>
      <c r="B653" s="229"/>
      <c r="C653" s="258"/>
    </row>
    <row r="654" spans="1:3" x14ac:dyDescent="0.25">
      <c r="A654" s="229"/>
      <c r="B654" s="229"/>
      <c r="C654" s="258"/>
    </row>
    <row r="655" spans="1:3" x14ac:dyDescent="0.25">
      <c r="A655" s="229"/>
      <c r="B655" s="229"/>
      <c r="C655" s="258"/>
    </row>
    <row r="656" spans="1:3" x14ac:dyDescent="0.25">
      <c r="A656" s="229"/>
      <c r="B656" s="229"/>
      <c r="C656" s="258"/>
    </row>
    <row r="657" spans="1:3" x14ac:dyDescent="0.25">
      <c r="A657" s="229"/>
      <c r="B657" s="229"/>
      <c r="C657" s="258"/>
    </row>
    <row r="658" spans="1:3" x14ac:dyDescent="0.25">
      <c r="A658" s="229"/>
      <c r="B658" s="229"/>
      <c r="C658" s="258"/>
    </row>
    <row r="659" spans="1:3" x14ac:dyDescent="0.25">
      <c r="A659" s="229"/>
      <c r="B659" s="229"/>
      <c r="C659" s="258"/>
    </row>
    <row r="660" spans="1:3" x14ac:dyDescent="0.25">
      <c r="A660" s="229"/>
      <c r="B660" s="229"/>
      <c r="C660" s="258"/>
    </row>
    <row r="661" spans="1:3" x14ac:dyDescent="0.25">
      <c r="A661" s="229"/>
      <c r="B661" s="229"/>
      <c r="C661" s="258"/>
    </row>
    <row r="662" spans="1:3" x14ac:dyDescent="0.25">
      <c r="A662" s="229"/>
      <c r="B662" s="229"/>
      <c r="C662" s="258"/>
    </row>
    <row r="663" spans="1:3" x14ac:dyDescent="0.25">
      <c r="A663" s="229"/>
      <c r="B663" s="229"/>
      <c r="C663" s="258"/>
    </row>
    <row r="664" spans="1:3" x14ac:dyDescent="0.25">
      <c r="A664" s="229"/>
      <c r="B664" s="229"/>
      <c r="C664" s="258"/>
    </row>
    <row r="665" spans="1:3" x14ac:dyDescent="0.25">
      <c r="A665" s="229"/>
      <c r="B665" s="229"/>
      <c r="C665" s="258"/>
    </row>
    <row r="666" spans="1:3" x14ac:dyDescent="0.25">
      <c r="A666" s="229"/>
      <c r="B666" s="229"/>
      <c r="C666" s="258"/>
    </row>
    <row r="667" spans="1:3" x14ac:dyDescent="0.25">
      <c r="A667" s="229"/>
      <c r="B667" s="229"/>
      <c r="C667" s="258"/>
    </row>
    <row r="668" spans="1:3" x14ac:dyDescent="0.25">
      <c r="A668" s="229"/>
      <c r="B668" s="229"/>
      <c r="C668" s="258"/>
    </row>
    <row r="669" spans="1:3" x14ac:dyDescent="0.25">
      <c r="A669" s="229"/>
      <c r="B669" s="229"/>
      <c r="C669" s="258"/>
    </row>
    <row r="670" spans="1:3" x14ac:dyDescent="0.25">
      <c r="A670" s="229"/>
      <c r="B670" s="229"/>
      <c r="C670" s="258"/>
    </row>
    <row r="671" spans="1:3" x14ac:dyDescent="0.25">
      <c r="A671" s="229"/>
      <c r="B671" s="229"/>
      <c r="C671" s="258"/>
    </row>
    <row r="672" spans="1:3" x14ac:dyDescent="0.25">
      <c r="A672" s="229"/>
      <c r="B672" s="229"/>
      <c r="C672" s="258"/>
    </row>
    <row r="673" spans="1:3" x14ac:dyDescent="0.25">
      <c r="A673" s="229"/>
      <c r="B673" s="229"/>
      <c r="C673" s="258"/>
    </row>
    <row r="674" spans="1:3" x14ac:dyDescent="0.25">
      <c r="A674" s="229"/>
      <c r="B674" s="229"/>
      <c r="C674" s="258"/>
    </row>
    <row r="675" spans="1:3" x14ac:dyDescent="0.25">
      <c r="A675" s="229"/>
      <c r="B675" s="229"/>
      <c r="C675" s="258"/>
    </row>
    <row r="676" spans="1:3" x14ac:dyDescent="0.25">
      <c r="A676" s="229"/>
      <c r="B676" s="229"/>
      <c r="C676" s="258"/>
    </row>
    <row r="677" spans="1:3" x14ac:dyDescent="0.25">
      <c r="A677" s="229"/>
      <c r="B677" s="229"/>
      <c r="C677" s="258"/>
    </row>
    <row r="678" spans="1:3" x14ac:dyDescent="0.25">
      <c r="A678" s="229"/>
      <c r="B678" s="229"/>
      <c r="C678" s="258"/>
    </row>
    <row r="679" spans="1:3" x14ac:dyDescent="0.25">
      <c r="A679" s="229"/>
      <c r="B679" s="229"/>
      <c r="C679" s="258"/>
    </row>
    <row r="680" spans="1:3" x14ac:dyDescent="0.25">
      <c r="A680" s="229"/>
      <c r="B680" s="229"/>
      <c r="C680" s="258"/>
    </row>
    <row r="681" spans="1:3" x14ac:dyDescent="0.25">
      <c r="A681" s="229"/>
      <c r="B681" s="229"/>
      <c r="C681" s="258"/>
    </row>
    <row r="682" spans="1:3" x14ac:dyDescent="0.25">
      <c r="A682" s="229"/>
      <c r="B682" s="229"/>
      <c r="C682" s="258"/>
    </row>
    <row r="683" spans="1:3" x14ac:dyDescent="0.25">
      <c r="A683" s="229"/>
      <c r="B683" s="229"/>
      <c r="C683" s="258"/>
    </row>
    <row r="684" spans="1:3" x14ac:dyDescent="0.25">
      <c r="A684" s="229"/>
      <c r="B684" s="229"/>
      <c r="C684" s="258"/>
    </row>
    <row r="685" spans="1:3" x14ac:dyDescent="0.25">
      <c r="A685" s="229"/>
      <c r="B685" s="229"/>
      <c r="C685" s="258"/>
    </row>
    <row r="686" spans="1:3" x14ac:dyDescent="0.25">
      <c r="A686" s="229"/>
      <c r="B686" s="229"/>
      <c r="C686" s="258"/>
    </row>
    <row r="687" spans="1:3" x14ac:dyDescent="0.25">
      <c r="A687" s="229"/>
      <c r="B687" s="229"/>
      <c r="C687" s="258"/>
    </row>
    <row r="688" spans="1:3" x14ac:dyDescent="0.25">
      <c r="A688" s="229"/>
      <c r="B688" s="229"/>
      <c r="C688" s="258"/>
    </row>
    <row r="689" spans="1:3" x14ac:dyDescent="0.25">
      <c r="A689" s="229"/>
      <c r="B689" s="229"/>
      <c r="C689" s="258"/>
    </row>
    <row r="690" spans="1:3" x14ac:dyDescent="0.25">
      <c r="A690" s="229"/>
      <c r="B690" s="229"/>
      <c r="C690" s="258"/>
    </row>
    <row r="691" spans="1:3" x14ac:dyDescent="0.25">
      <c r="A691" s="229"/>
      <c r="B691" s="229"/>
      <c r="C691" s="258"/>
    </row>
    <row r="692" spans="1:3" x14ac:dyDescent="0.25">
      <c r="A692" s="229"/>
      <c r="B692" s="229"/>
      <c r="C692" s="258"/>
    </row>
    <row r="693" spans="1:3" x14ac:dyDescent="0.25">
      <c r="A693" s="229"/>
      <c r="B693" s="229"/>
      <c r="C693" s="258"/>
    </row>
    <row r="694" spans="1:3" x14ac:dyDescent="0.25">
      <c r="A694" s="229"/>
      <c r="B694" s="229"/>
      <c r="C694" s="258"/>
    </row>
    <row r="695" spans="1:3" x14ac:dyDescent="0.25">
      <c r="A695" s="229"/>
      <c r="B695" s="229"/>
      <c r="C695" s="258"/>
    </row>
    <row r="696" spans="1:3" x14ac:dyDescent="0.25">
      <c r="A696" s="229"/>
      <c r="B696" s="229"/>
      <c r="C696" s="258"/>
    </row>
    <row r="697" spans="1:3" x14ac:dyDescent="0.25">
      <c r="A697" s="229"/>
      <c r="B697" s="229"/>
      <c r="C697" s="258"/>
    </row>
    <row r="698" spans="1:3" x14ac:dyDescent="0.25">
      <c r="A698" s="229"/>
      <c r="B698" s="229"/>
      <c r="C698" s="258"/>
    </row>
    <row r="699" spans="1:3" x14ac:dyDescent="0.25">
      <c r="A699" s="229"/>
      <c r="B699" s="229"/>
      <c r="C699" s="258"/>
    </row>
    <row r="700" spans="1:3" x14ac:dyDescent="0.25">
      <c r="A700" s="229"/>
      <c r="B700" s="229"/>
      <c r="C700" s="258"/>
    </row>
    <row r="701" spans="1:3" x14ac:dyDescent="0.25">
      <c r="A701" s="229"/>
      <c r="B701" s="229"/>
      <c r="C701" s="258"/>
    </row>
    <row r="702" spans="1:3" x14ac:dyDescent="0.25">
      <c r="A702" s="229"/>
      <c r="B702" s="229"/>
      <c r="C702" s="258"/>
    </row>
    <row r="703" spans="1:3" x14ac:dyDescent="0.25">
      <c r="A703" s="229"/>
      <c r="B703" s="229"/>
      <c r="C703" s="258"/>
    </row>
    <row r="704" spans="1:3" x14ac:dyDescent="0.25">
      <c r="A704" s="229"/>
      <c r="B704" s="229"/>
      <c r="C704" s="258"/>
    </row>
    <row r="705" spans="1:3" x14ac:dyDescent="0.25">
      <c r="A705" s="229"/>
      <c r="B705" s="229"/>
      <c r="C705" s="258"/>
    </row>
    <row r="706" spans="1:3" x14ac:dyDescent="0.25">
      <c r="A706" s="229"/>
      <c r="B706" s="229"/>
      <c r="C706" s="258"/>
    </row>
    <row r="707" spans="1:3" x14ac:dyDescent="0.25">
      <c r="A707" s="229"/>
      <c r="B707" s="229"/>
      <c r="C707" s="258"/>
    </row>
    <row r="708" spans="1:3" x14ac:dyDescent="0.25">
      <c r="A708" s="229"/>
      <c r="B708" s="229"/>
      <c r="C708" s="258"/>
    </row>
    <row r="709" spans="1:3" x14ac:dyDescent="0.25">
      <c r="A709" s="229"/>
      <c r="B709" s="229"/>
      <c r="C709" s="258"/>
    </row>
    <row r="710" spans="1:3" x14ac:dyDescent="0.25">
      <c r="A710" s="229"/>
      <c r="B710" s="229"/>
      <c r="C710" s="258"/>
    </row>
    <row r="711" spans="1:3" x14ac:dyDescent="0.25">
      <c r="A711" s="229"/>
      <c r="B711" s="229"/>
      <c r="C711" s="258"/>
    </row>
    <row r="712" spans="1:3" x14ac:dyDescent="0.25">
      <c r="A712" s="229"/>
      <c r="B712" s="229"/>
      <c r="C712" s="258"/>
    </row>
    <row r="713" spans="1:3" x14ac:dyDescent="0.25">
      <c r="A713" s="229"/>
      <c r="B713" s="229"/>
      <c r="C713" s="258"/>
    </row>
    <row r="714" spans="1:3" x14ac:dyDescent="0.25">
      <c r="A714" s="229"/>
      <c r="B714" s="229"/>
      <c r="C714" s="258"/>
    </row>
    <row r="715" spans="1:3" x14ac:dyDescent="0.25">
      <c r="A715" s="229"/>
      <c r="B715" s="229"/>
      <c r="C715" s="258"/>
    </row>
    <row r="716" spans="1:3" x14ac:dyDescent="0.25">
      <c r="A716" s="229"/>
      <c r="B716" s="229"/>
      <c r="C716" s="258"/>
    </row>
    <row r="717" spans="1:3" x14ac:dyDescent="0.25">
      <c r="A717" s="229"/>
      <c r="B717" s="229"/>
      <c r="C717" s="258"/>
    </row>
    <row r="718" spans="1:3" x14ac:dyDescent="0.25">
      <c r="A718" s="229"/>
      <c r="B718" s="229"/>
      <c r="C718" s="258"/>
    </row>
    <row r="719" spans="1:3" x14ac:dyDescent="0.25">
      <c r="A719" s="229"/>
      <c r="B719" s="229"/>
      <c r="C719" s="258"/>
    </row>
    <row r="720" spans="1:3" x14ac:dyDescent="0.25">
      <c r="A720" s="229"/>
      <c r="B720" s="229"/>
      <c r="C720" s="258"/>
    </row>
    <row r="721" spans="1:3" x14ac:dyDescent="0.25">
      <c r="A721" s="229"/>
      <c r="B721" s="229"/>
      <c r="C721" s="258"/>
    </row>
    <row r="722" spans="1:3" x14ac:dyDescent="0.25">
      <c r="A722" s="229"/>
      <c r="B722" s="229"/>
      <c r="C722" s="258"/>
    </row>
    <row r="723" spans="1:3" x14ac:dyDescent="0.25">
      <c r="A723" s="229"/>
      <c r="B723" s="229"/>
      <c r="C723" s="258"/>
    </row>
    <row r="724" spans="1:3" x14ac:dyDescent="0.25">
      <c r="A724" s="229"/>
      <c r="B724" s="229"/>
      <c r="C724" s="258"/>
    </row>
    <row r="725" spans="1:3" x14ac:dyDescent="0.25">
      <c r="A725" s="229"/>
      <c r="B725" s="229"/>
      <c r="C725" s="258"/>
    </row>
    <row r="726" spans="1:3" x14ac:dyDescent="0.25">
      <c r="A726" s="229"/>
      <c r="B726" s="229"/>
      <c r="C726" s="258"/>
    </row>
    <row r="727" spans="1:3" x14ac:dyDescent="0.25">
      <c r="A727" s="229"/>
      <c r="B727" s="229"/>
      <c r="C727" s="258"/>
    </row>
    <row r="728" spans="1:3" x14ac:dyDescent="0.25">
      <c r="A728" s="229"/>
      <c r="B728" s="229"/>
      <c r="C728" s="258"/>
    </row>
    <row r="729" spans="1:3" x14ac:dyDescent="0.25">
      <c r="A729" s="229"/>
      <c r="B729" s="229"/>
      <c r="C729" s="258"/>
    </row>
    <row r="730" spans="1:3" x14ac:dyDescent="0.25">
      <c r="A730" s="229"/>
      <c r="B730" s="229"/>
      <c r="C730" s="258"/>
    </row>
    <row r="731" spans="1:3" x14ac:dyDescent="0.25">
      <c r="A731" s="229"/>
      <c r="B731" s="229"/>
      <c r="C731" s="258"/>
    </row>
    <row r="732" spans="1:3" x14ac:dyDescent="0.25">
      <c r="A732" s="229"/>
      <c r="B732" s="229"/>
      <c r="C732" s="258"/>
    </row>
    <row r="733" spans="1:3" x14ac:dyDescent="0.25">
      <c r="A733" s="229"/>
      <c r="B733" s="229"/>
      <c r="C733" s="258"/>
    </row>
    <row r="734" spans="1:3" x14ac:dyDescent="0.25">
      <c r="A734" s="229"/>
      <c r="B734" s="229"/>
      <c r="C734" s="258"/>
    </row>
    <row r="735" spans="1:3" x14ac:dyDescent="0.25">
      <c r="A735" s="229"/>
      <c r="B735" s="229"/>
      <c r="C735" s="258"/>
    </row>
    <row r="736" spans="1:3" x14ac:dyDescent="0.25">
      <c r="A736" s="229"/>
      <c r="B736" s="229"/>
      <c r="C736" s="258"/>
    </row>
    <row r="737" spans="1:3" x14ac:dyDescent="0.25">
      <c r="A737" s="229"/>
      <c r="B737" s="229"/>
      <c r="C737" s="258"/>
    </row>
    <row r="738" spans="1:3" x14ac:dyDescent="0.25">
      <c r="A738" s="229"/>
      <c r="B738" s="229"/>
      <c r="C738" s="258"/>
    </row>
    <row r="739" spans="1:3" x14ac:dyDescent="0.25">
      <c r="A739" s="229"/>
      <c r="B739" s="229"/>
      <c r="C739" s="258"/>
    </row>
    <row r="740" spans="1:3" x14ac:dyDescent="0.25">
      <c r="A740" s="229"/>
      <c r="B740" s="229"/>
      <c r="C740" s="258"/>
    </row>
    <row r="741" spans="1:3" x14ac:dyDescent="0.25">
      <c r="A741" s="229"/>
      <c r="B741" s="229"/>
      <c r="C741" s="258"/>
    </row>
    <row r="742" spans="1:3" x14ac:dyDescent="0.25">
      <c r="A742" s="229"/>
      <c r="B742" s="229"/>
      <c r="C742" s="258"/>
    </row>
    <row r="743" spans="1:3" x14ac:dyDescent="0.25">
      <c r="A743" s="229"/>
      <c r="B743" s="229"/>
      <c r="C743" s="258"/>
    </row>
    <row r="744" spans="1:3" x14ac:dyDescent="0.25">
      <c r="A744" s="229"/>
      <c r="B744" s="229"/>
      <c r="C744" s="258"/>
    </row>
    <row r="745" spans="1:3" x14ac:dyDescent="0.25">
      <c r="A745" s="229"/>
      <c r="B745" s="229"/>
      <c r="C745" s="258"/>
    </row>
    <row r="746" spans="1:3" x14ac:dyDescent="0.25">
      <c r="A746" s="229"/>
      <c r="B746" s="229"/>
      <c r="C746" s="258"/>
    </row>
    <row r="747" spans="1:3" x14ac:dyDescent="0.25">
      <c r="A747" s="229"/>
      <c r="B747" s="229"/>
      <c r="C747" s="258"/>
    </row>
    <row r="748" spans="1:3" x14ac:dyDescent="0.25">
      <c r="A748" s="229"/>
      <c r="B748" s="229"/>
      <c r="C748" s="258"/>
    </row>
    <row r="749" spans="1:3" x14ac:dyDescent="0.25">
      <c r="A749" s="229"/>
      <c r="B749" s="229"/>
      <c r="C749" s="258"/>
    </row>
    <row r="750" spans="1:3" x14ac:dyDescent="0.25">
      <c r="A750" s="229"/>
      <c r="B750" s="229"/>
      <c r="C750" s="258"/>
    </row>
    <row r="751" spans="1:3" x14ac:dyDescent="0.25">
      <c r="A751" s="229"/>
      <c r="B751" s="229"/>
      <c r="C751" s="258"/>
    </row>
    <row r="752" spans="1:3" x14ac:dyDescent="0.25">
      <c r="A752" s="229"/>
      <c r="B752" s="229"/>
      <c r="C752" s="258"/>
    </row>
    <row r="753" spans="1:3" x14ac:dyDescent="0.25">
      <c r="A753" s="229"/>
      <c r="B753" s="229"/>
      <c r="C753" s="258"/>
    </row>
    <row r="754" spans="1:3" x14ac:dyDescent="0.25">
      <c r="A754" s="229"/>
      <c r="B754" s="229"/>
      <c r="C754" s="258"/>
    </row>
    <row r="755" spans="1:3" x14ac:dyDescent="0.25">
      <c r="A755" s="229"/>
      <c r="B755" s="229"/>
      <c r="C755" s="258"/>
    </row>
    <row r="756" spans="1:3" x14ac:dyDescent="0.25">
      <c r="A756" s="229"/>
      <c r="B756" s="229"/>
      <c r="C756" s="258"/>
    </row>
    <row r="757" spans="1:3" x14ac:dyDescent="0.25">
      <c r="A757" s="229"/>
      <c r="B757" s="229"/>
      <c r="C757" s="258"/>
    </row>
    <row r="758" spans="1:3" x14ac:dyDescent="0.25">
      <c r="A758" s="229"/>
      <c r="B758" s="229"/>
      <c r="C758" s="258"/>
    </row>
    <row r="759" spans="1:3" x14ac:dyDescent="0.25">
      <c r="A759" s="229"/>
      <c r="B759" s="229"/>
      <c r="C759" s="258"/>
    </row>
    <row r="760" spans="1:3" x14ac:dyDescent="0.25">
      <c r="A760" s="229"/>
      <c r="B760" s="229"/>
      <c r="C760" s="258"/>
    </row>
    <row r="761" spans="1:3" x14ac:dyDescent="0.25">
      <c r="A761" s="229"/>
      <c r="B761" s="229"/>
      <c r="C761" s="258"/>
    </row>
    <row r="762" spans="1:3" x14ac:dyDescent="0.25">
      <c r="A762" s="229"/>
      <c r="B762" s="229"/>
      <c r="C762" s="258"/>
    </row>
    <row r="763" spans="1:3" x14ac:dyDescent="0.25">
      <c r="A763" s="229"/>
      <c r="B763" s="229"/>
      <c r="C763" s="258"/>
    </row>
    <row r="764" spans="1:3" x14ac:dyDescent="0.25">
      <c r="A764" s="229"/>
      <c r="B764" s="229"/>
      <c r="C764" s="258"/>
    </row>
    <row r="765" spans="1:3" x14ac:dyDescent="0.25">
      <c r="A765" s="229"/>
      <c r="B765" s="229"/>
      <c r="C765" s="258"/>
    </row>
    <row r="766" spans="1:3" x14ac:dyDescent="0.25">
      <c r="A766" s="229"/>
      <c r="B766" s="229"/>
      <c r="C766" s="258"/>
    </row>
    <row r="767" spans="1:3" x14ac:dyDescent="0.25">
      <c r="A767" s="229"/>
      <c r="B767" s="229"/>
      <c r="C767" s="258"/>
    </row>
    <row r="768" spans="1:3" x14ac:dyDescent="0.25">
      <c r="A768" s="229"/>
      <c r="B768" s="229"/>
      <c r="C768" s="258"/>
    </row>
    <row r="769" spans="1:3" x14ac:dyDescent="0.25">
      <c r="A769" s="229"/>
      <c r="B769" s="229"/>
      <c r="C769" s="258"/>
    </row>
    <row r="770" spans="1:3" x14ac:dyDescent="0.25">
      <c r="A770" s="229"/>
      <c r="B770" s="229"/>
      <c r="C770" s="258"/>
    </row>
    <row r="771" spans="1:3" x14ac:dyDescent="0.25">
      <c r="A771" s="229"/>
      <c r="B771" s="229"/>
      <c r="C771" s="258"/>
    </row>
    <row r="772" spans="1:3" x14ac:dyDescent="0.25">
      <c r="A772" s="229"/>
      <c r="B772" s="229"/>
      <c r="C772" s="258"/>
    </row>
    <row r="773" spans="1:3" x14ac:dyDescent="0.25">
      <c r="A773" s="229"/>
      <c r="B773" s="229"/>
      <c r="C773" s="258"/>
    </row>
    <row r="774" spans="1:3" x14ac:dyDescent="0.25">
      <c r="A774" s="229"/>
      <c r="B774" s="229"/>
      <c r="C774" s="258"/>
    </row>
    <row r="775" spans="1:3" x14ac:dyDescent="0.25">
      <c r="A775" s="229"/>
      <c r="B775" s="229"/>
      <c r="C775" s="258"/>
    </row>
    <row r="776" spans="1:3" x14ac:dyDescent="0.25">
      <c r="A776" s="229"/>
      <c r="B776" s="229"/>
      <c r="C776" s="258"/>
    </row>
    <row r="777" spans="1:3" x14ac:dyDescent="0.25">
      <c r="A777" s="229"/>
      <c r="B777" s="229"/>
      <c r="C777" s="258"/>
    </row>
    <row r="778" spans="1:3" x14ac:dyDescent="0.25">
      <c r="A778" s="229"/>
      <c r="B778" s="229"/>
      <c r="C778" s="258"/>
    </row>
    <row r="779" spans="1:3" x14ac:dyDescent="0.25">
      <c r="A779" s="229"/>
      <c r="B779" s="229"/>
      <c r="C779" s="258"/>
    </row>
    <row r="780" spans="1:3" x14ac:dyDescent="0.25">
      <c r="A780" s="229"/>
      <c r="B780" s="229"/>
      <c r="C780" s="258"/>
    </row>
    <row r="781" spans="1:3" x14ac:dyDescent="0.25">
      <c r="A781" s="229"/>
      <c r="B781" s="229"/>
      <c r="C781" s="258"/>
    </row>
    <row r="782" spans="1:3" x14ac:dyDescent="0.25">
      <c r="A782" s="229"/>
      <c r="B782" s="229"/>
      <c r="C782" s="258"/>
    </row>
    <row r="783" spans="1:3" x14ac:dyDescent="0.25">
      <c r="A783" s="229"/>
      <c r="B783" s="229"/>
      <c r="C783" s="258"/>
    </row>
    <row r="784" spans="1:3" x14ac:dyDescent="0.25">
      <c r="A784" s="229"/>
      <c r="B784" s="229"/>
      <c r="C784" s="258"/>
    </row>
    <row r="785" spans="1:3" x14ac:dyDescent="0.25">
      <c r="A785" s="229"/>
      <c r="B785" s="229"/>
      <c r="C785" s="258"/>
    </row>
    <row r="786" spans="1:3" x14ac:dyDescent="0.25">
      <c r="A786" s="229"/>
      <c r="B786" s="229"/>
      <c r="C786" s="258"/>
    </row>
    <row r="787" spans="1:3" x14ac:dyDescent="0.25">
      <c r="A787" s="229"/>
      <c r="B787" s="229"/>
      <c r="C787" s="258"/>
    </row>
    <row r="788" spans="1:3" x14ac:dyDescent="0.25">
      <c r="A788" s="229"/>
      <c r="B788" s="229"/>
      <c r="C788" s="258"/>
    </row>
    <row r="789" spans="1:3" x14ac:dyDescent="0.25">
      <c r="A789" s="229"/>
      <c r="B789" s="229"/>
      <c r="C789" s="258"/>
    </row>
    <row r="790" spans="1:3" x14ac:dyDescent="0.25">
      <c r="A790" s="229"/>
      <c r="B790" s="229"/>
      <c r="C790" s="258"/>
    </row>
    <row r="791" spans="1:3" x14ac:dyDescent="0.25">
      <c r="A791" s="229"/>
      <c r="B791" s="229"/>
      <c r="C791" s="258"/>
    </row>
    <row r="792" spans="1:3" x14ac:dyDescent="0.25">
      <c r="A792" s="229"/>
      <c r="B792" s="229"/>
      <c r="C792" s="258"/>
    </row>
    <row r="793" spans="1:3" x14ac:dyDescent="0.25">
      <c r="A793" s="229"/>
      <c r="B793" s="229"/>
      <c r="C793" s="258"/>
    </row>
    <row r="794" spans="1:3" x14ac:dyDescent="0.25">
      <c r="A794" s="229"/>
      <c r="B794" s="229"/>
      <c r="C794" s="258"/>
    </row>
    <row r="795" spans="1:3" x14ac:dyDescent="0.25">
      <c r="A795" s="229"/>
      <c r="B795" s="229"/>
      <c r="C795" s="258"/>
    </row>
    <row r="796" spans="1:3" x14ac:dyDescent="0.25">
      <c r="A796" s="229"/>
      <c r="B796" s="229"/>
      <c r="C796" s="258"/>
    </row>
    <row r="797" spans="1:3" x14ac:dyDescent="0.25">
      <c r="A797" s="229"/>
      <c r="B797" s="229"/>
      <c r="C797" s="258"/>
    </row>
    <row r="798" spans="1:3" x14ac:dyDescent="0.25">
      <c r="A798" s="229"/>
      <c r="B798" s="229"/>
      <c r="C798" s="258"/>
    </row>
    <row r="799" spans="1:3" x14ac:dyDescent="0.25">
      <c r="A799" s="229"/>
      <c r="B799" s="229"/>
      <c r="C799" s="258"/>
    </row>
    <row r="800" spans="1:3" x14ac:dyDescent="0.25">
      <c r="A800" s="229"/>
      <c r="B800" s="229"/>
      <c r="C800" s="258"/>
    </row>
    <row r="801" spans="1:3" x14ac:dyDescent="0.25">
      <c r="A801" s="229"/>
      <c r="B801" s="229"/>
      <c r="C801" s="258"/>
    </row>
    <row r="802" spans="1:3" x14ac:dyDescent="0.25">
      <c r="A802" s="229"/>
      <c r="B802" s="229"/>
      <c r="C802" s="258"/>
    </row>
    <row r="803" spans="1:3" x14ac:dyDescent="0.25">
      <c r="A803" s="229"/>
      <c r="B803" s="229"/>
      <c r="C803" s="258"/>
    </row>
    <row r="804" spans="1:3" x14ac:dyDescent="0.25">
      <c r="A804" s="229"/>
      <c r="B804" s="229"/>
      <c r="C804" s="258"/>
    </row>
    <row r="805" spans="1:3" x14ac:dyDescent="0.25">
      <c r="A805" s="229"/>
      <c r="B805" s="229"/>
      <c r="C805" s="258"/>
    </row>
    <row r="806" spans="1:3" x14ac:dyDescent="0.25">
      <c r="A806" s="229"/>
      <c r="B806" s="229"/>
      <c r="C806" s="258"/>
    </row>
    <row r="807" spans="1:3" x14ac:dyDescent="0.25">
      <c r="A807" s="229"/>
      <c r="B807" s="229"/>
      <c r="C807" s="258"/>
    </row>
    <row r="808" spans="1:3" x14ac:dyDescent="0.25">
      <c r="A808" s="229"/>
      <c r="B808" s="229"/>
      <c r="C808" s="258"/>
    </row>
    <row r="809" spans="1:3" x14ac:dyDescent="0.25">
      <c r="A809" s="229"/>
      <c r="B809" s="229"/>
      <c r="C809" s="258"/>
    </row>
    <row r="810" spans="1:3" x14ac:dyDescent="0.25">
      <c r="A810" s="229"/>
      <c r="B810" s="229"/>
      <c r="C810" s="258"/>
    </row>
    <row r="811" spans="1:3" x14ac:dyDescent="0.25">
      <c r="A811" s="229"/>
      <c r="B811" s="229"/>
      <c r="C811" s="258"/>
    </row>
    <row r="812" spans="1:3" x14ac:dyDescent="0.25">
      <c r="A812" s="229"/>
      <c r="B812" s="229"/>
      <c r="C812" s="258"/>
    </row>
    <row r="813" spans="1:3" x14ac:dyDescent="0.25">
      <c r="A813" s="229"/>
      <c r="B813" s="229"/>
      <c r="C813" s="258"/>
    </row>
    <row r="814" spans="1:3" x14ac:dyDescent="0.25">
      <c r="A814" s="229"/>
      <c r="B814" s="229"/>
      <c r="C814" s="258"/>
    </row>
    <row r="815" spans="1:3" x14ac:dyDescent="0.25">
      <c r="A815" s="229"/>
      <c r="B815" s="229"/>
      <c r="C815" s="258"/>
    </row>
    <row r="816" spans="1:3" x14ac:dyDescent="0.25">
      <c r="A816" s="229"/>
      <c r="B816" s="229"/>
      <c r="C816" s="258"/>
    </row>
    <row r="817" spans="1:3" x14ac:dyDescent="0.25">
      <c r="A817" s="229"/>
      <c r="B817" s="229"/>
      <c r="C817" s="258"/>
    </row>
    <row r="818" spans="1:3" x14ac:dyDescent="0.25">
      <c r="A818" s="229"/>
      <c r="B818" s="229"/>
      <c r="C818" s="258"/>
    </row>
    <row r="819" spans="1:3" x14ac:dyDescent="0.25">
      <c r="A819" s="229"/>
      <c r="B819" s="229"/>
      <c r="C819" s="258"/>
    </row>
    <row r="820" spans="1:3" x14ac:dyDescent="0.25">
      <c r="A820" s="229"/>
      <c r="B820" s="229"/>
      <c r="C820" s="258"/>
    </row>
    <row r="821" spans="1:3" x14ac:dyDescent="0.25">
      <c r="A821" s="229"/>
      <c r="B821" s="229"/>
      <c r="C821" s="258"/>
    </row>
    <row r="822" spans="1:3" x14ac:dyDescent="0.25">
      <c r="A822" s="229"/>
      <c r="B822" s="229"/>
      <c r="C822" s="258"/>
    </row>
    <row r="823" spans="1:3" x14ac:dyDescent="0.25">
      <c r="A823" s="229"/>
      <c r="B823" s="229"/>
      <c r="C823" s="258"/>
    </row>
    <row r="824" spans="1:3" x14ac:dyDescent="0.25">
      <c r="A824" s="229"/>
      <c r="B824" s="229"/>
      <c r="C824" s="258"/>
    </row>
    <row r="825" spans="1:3" x14ac:dyDescent="0.25">
      <c r="A825" s="229"/>
      <c r="B825" s="229"/>
      <c r="C825" s="258"/>
    </row>
    <row r="826" spans="1:3" x14ac:dyDescent="0.25">
      <c r="A826" s="229"/>
      <c r="B826" s="229"/>
      <c r="C826" s="258"/>
    </row>
    <row r="827" spans="1:3" x14ac:dyDescent="0.25">
      <c r="A827" s="229"/>
      <c r="B827" s="229"/>
      <c r="C827" s="258"/>
    </row>
    <row r="828" spans="1:3" x14ac:dyDescent="0.25">
      <c r="A828" s="229"/>
      <c r="B828" s="229"/>
      <c r="C828" s="258"/>
    </row>
    <row r="829" spans="1:3" x14ac:dyDescent="0.25">
      <c r="A829" s="229"/>
      <c r="B829" s="229"/>
      <c r="C829" s="258"/>
    </row>
    <row r="830" spans="1:3" x14ac:dyDescent="0.25">
      <c r="A830" s="229"/>
      <c r="B830" s="229"/>
      <c r="C830" s="258"/>
    </row>
    <row r="831" spans="1:3" x14ac:dyDescent="0.25">
      <c r="A831" s="229"/>
      <c r="B831" s="229"/>
      <c r="C831" s="258"/>
    </row>
    <row r="832" spans="1:3" x14ac:dyDescent="0.25">
      <c r="A832" s="229"/>
      <c r="B832" s="229"/>
      <c r="C832" s="258"/>
    </row>
    <row r="833" spans="1:3" x14ac:dyDescent="0.25">
      <c r="A833" s="229"/>
      <c r="B833" s="229"/>
      <c r="C833" s="258"/>
    </row>
    <row r="834" spans="1:3" x14ac:dyDescent="0.25">
      <c r="A834" s="229"/>
      <c r="B834" s="229"/>
      <c r="C834" s="258"/>
    </row>
    <row r="835" spans="1:3" x14ac:dyDescent="0.25">
      <c r="A835" s="229"/>
      <c r="B835" s="229"/>
      <c r="C835" s="258"/>
    </row>
    <row r="836" spans="1:3" x14ac:dyDescent="0.25">
      <c r="A836" s="229"/>
      <c r="B836" s="229"/>
      <c r="C836" s="258"/>
    </row>
    <row r="837" spans="1:3" x14ac:dyDescent="0.25">
      <c r="A837" s="229"/>
      <c r="B837" s="229"/>
      <c r="C837" s="258"/>
    </row>
    <row r="838" spans="1:3" x14ac:dyDescent="0.25">
      <c r="A838" s="229"/>
      <c r="B838" s="229"/>
      <c r="C838" s="258"/>
    </row>
    <row r="839" spans="1:3" x14ac:dyDescent="0.25">
      <c r="A839" s="229"/>
      <c r="B839" s="229"/>
      <c r="C839" s="258"/>
    </row>
    <row r="840" spans="1:3" x14ac:dyDescent="0.25">
      <c r="A840" s="229"/>
      <c r="B840" s="229"/>
      <c r="C840" s="258"/>
    </row>
    <row r="841" spans="1:3" x14ac:dyDescent="0.25">
      <c r="A841" s="229"/>
      <c r="B841" s="229"/>
      <c r="C841" s="258"/>
    </row>
    <row r="842" spans="1:3" x14ac:dyDescent="0.25">
      <c r="A842" s="229"/>
      <c r="B842" s="229"/>
      <c r="C842" s="258"/>
    </row>
    <row r="843" spans="1:3" x14ac:dyDescent="0.25">
      <c r="A843" s="229"/>
      <c r="B843" s="229"/>
      <c r="C843" s="258"/>
    </row>
    <row r="844" spans="1:3" x14ac:dyDescent="0.25">
      <c r="A844" s="229"/>
      <c r="B844" s="229"/>
      <c r="C844" s="258"/>
    </row>
    <row r="845" spans="1:3" x14ac:dyDescent="0.25">
      <c r="A845" s="229"/>
      <c r="B845" s="229"/>
      <c r="C845" s="258"/>
    </row>
    <row r="846" spans="1:3" x14ac:dyDescent="0.25">
      <c r="A846" s="229"/>
      <c r="B846" s="229"/>
      <c r="C846" s="258"/>
    </row>
    <row r="847" spans="1:3" x14ac:dyDescent="0.25">
      <c r="A847" s="229"/>
      <c r="B847" s="229"/>
      <c r="C847" s="258"/>
    </row>
    <row r="848" spans="1:3" x14ac:dyDescent="0.25">
      <c r="A848" s="229"/>
      <c r="B848" s="229"/>
      <c r="C848" s="258"/>
    </row>
    <row r="849" spans="1:3" x14ac:dyDescent="0.25">
      <c r="A849" s="229"/>
      <c r="B849" s="229"/>
      <c r="C849" s="258"/>
    </row>
    <row r="850" spans="1:3" x14ac:dyDescent="0.25">
      <c r="A850" s="229"/>
      <c r="B850" s="229"/>
      <c r="C850" s="258"/>
    </row>
    <row r="851" spans="1:3" x14ac:dyDescent="0.25">
      <c r="A851" s="229"/>
      <c r="B851" s="229"/>
      <c r="C851" s="258"/>
    </row>
    <row r="852" spans="1:3" x14ac:dyDescent="0.25">
      <c r="A852" s="229"/>
      <c r="B852" s="229"/>
      <c r="C852" s="258"/>
    </row>
    <row r="853" spans="1:3" x14ac:dyDescent="0.25">
      <c r="A853" s="229"/>
      <c r="B853" s="229"/>
      <c r="C853" s="258"/>
    </row>
    <row r="854" spans="1:3" x14ac:dyDescent="0.25">
      <c r="A854" s="229"/>
      <c r="B854" s="229"/>
      <c r="C854" s="258"/>
    </row>
    <row r="855" spans="1:3" x14ac:dyDescent="0.25">
      <c r="A855" s="229"/>
      <c r="B855" s="229"/>
      <c r="C855" s="258"/>
    </row>
    <row r="856" spans="1:3" x14ac:dyDescent="0.25">
      <c r="A856" s="229"/>
      <c r="B856" s="229"/>
      <c r="C856" s="258"/>
    </row>
    <row r="857" spans="1:3" x14ac:dyDescent="0.25">
      <c r="A857" s="229"/>
      <c r="B857" s="229"/>
      <c r="C857" s="258"/>
    </row>
    <row r="858" spans="1:3" x14ac:dyDescent="0.25">
      <c r="A858" s="229"/>
      <c r="B858" s="229"/>
      <c r="C858" s="258"/>
    </row>
    <row r="859" spans="1:3" x14ac:dyDescent="0.25">
      <c r="A859" s="229"/>
      <c r="B859" s="229"/>
      <c r="C859" s="258"/>
    </row>
    <row r="860" spans="1:3" x14ac:dyDescent="0.25">
      <c r="A860" s="229"/>
      <c r="B860" s="229"/>
      <c r="C860" s="258"/>
    </row>
    <row r="861" spans="1:3" x14ac:dyDescent="0.25">
      <c r="A861" s="229"/>
      <c r="B861" s="229"/>
      <c r="C861" s="258"/>
    </row>
    <row r="862" spans="1:3" x14ac:dyDescent="0.25">
      <c r="A862" s="229"/>
      <c r="B862" s="229"/>
      <c r="C862" s="258"/>
    </row>
    <row r="863" spans="1:3" x14ac:dyDescent="0.25">
      <c r="A863" s="229"/>
      <c r="B863" s="229"/>
      <c r="C863" s="258"/>
    </row>
    <row r="864" spans="1:3" x14ac:dyDescent="0.25">
      <c r="A864" s="229"/>
      <c r="B864" s="229"/>
      <c r="C864" s="258"/>
    </row>
    <row r="865" spans="1:3" x14ac:dyDescent="0.25">
      <c r="A865" s="229"/>
      <c r="B865" s="229"/>
      <c r="C865" s="258"/>
    </row>
    <row r="866" spans="1:3" x14ac:dyDescent="0.25">
      <c r="A866" s="229"/>
      <c r="B866" s="229"/>
      <c r="C866" s="258"/>
    </row>
    <row r="867" spans="1:3" x14ac:dyDescent="0.25">
      <c r="A867" s="229"/>
      <c r="B867" s="229"/>
      <c r="C867" s="258"/>
    </row>
    <row r="868" spans="1:3" x14ac:dyDescent="0.25">
      <c r="A868" s="229"/>
      <c r="B868" s="229"/>
      <c r="C868" s="258"/>
    </row>
    <row r="869" spans="1:3" x14ac:dyDescent="0.25">
      <c r="A869" s="229"/>
      <c r="B869" s="229"/>
      <c r="C869" s="258"/>
    </row>
    <row r="870" spans="1:3" x14ac:dyDescent="0.25">
      <c r="A870" s="229"/>
      <c r="B870" s="229"/>
      <c r="C870" s="258"/>
    </row>
    <row r="871" spans="1:3" x14ac:dyDescent="0.25">
      <c r="A871" s="229"/>
      <c r="B871" s="229"/>
      <c r="C871" s="258"/>
    </row>
    <row r="872" spans="1:3" x14ac:dyDescent="0.25">
      <c r="A872" s="229"/>
      <c r="B872" s="229"/>
      <c r="C872" s="258"/>
    </row>
    <row r="873" spans="1:3" x14ac:dyDescent="0.25">
      <c r="A873" s="229"/>
      <c r="B873" s="229"/>
      <c r="C873" s="258"/>
    </row>
    <row r="874" spans="1:3" x14ac:dyDescent="0.25">
      <c r="A874" s="229"/>
      <c r="B874" s="229"/>
      <c r="C874" s="258"/>
    </row>
    <row r="875" spans="1:3" x14ac:dyDescent="0.25">
      <c r="A875" s="229"/>
      <c r="B875" s="229"/>
      <c r="C875" s="258"/>
    </row>
    <row r="876" spans="1:3" x14ac:dyDescent="0.25">
      <c r="A876" s="229"/>
      <c r="B876" s="229"/>
      <c r="C876" s="258"/>
    </row>
    <row r="877" spans="1:3" x14ac:dyDescent="0.25">
      <c r="A877" s="229"/>
      <c r="B877" s="229"/>
      <c r="C877" s="258"/>
    </row>
    <row r="878" spans="1:3" x14ac:dyDescent="0.25">
      <c r="A878" s="229"/>
      <c r="B878" s="229"/>
      <c r="C878" s="258"/>
    </row>
    <row r="879" spans="1:3" x14ac:dyDescent="0.25">
      <c r="A879" s="229"/>
      <c r="B879" s="229"/>
      <c r="C879" s="258"/>
    </row>
    <row r="880" spans="1:3" x14ac:dyDescent="0.25">
      <c r="A880" s="229"/>
      <c r="B880" s="229"/>
      <c r="C880" s="258"/>
    </row>
    <row r="881" spans="1:3" x14ac:dyDescent="0.25">
      <c r="A881" s="229"/>
      <c r="B881" s="229"/>
      <c r="C881" s="258"/>
    </row>
    <row r="882" spans="1:3" x14ac:dyDescent="0.25">
      <c r="A882" s="229"/>
      <c r="B882" s="229"/>
      <c r="C882" s="258"/>
    </row>
    <row r="883" spans="1:3" x14ac:dyDescent="0.25">
      <c r="A883" s="229"/>
      <c r="B883" s="229"/>
      <c r="C883" s="258"/>
    </row>
    <row r="884" spans="1:3" x14ac:dyDescent="0.25">
      <c r="A884" s="229"/>
      <c r="B884" s="229"/>
      <c r="C884" s="258"/>
    </row>
    <row r="885" spans="1:3" x14ac:dyDescent="0.25">
      <c r="A885" s="229"/>
      <c r="B885" s="229"/>
      <c r="C885" s="258"/>
    </row>
    <row r="886" spans="1:3" x14ac:dyDescent="0.25">
      <c r="A886" s="229"/>
      <c r="B886" s="229"/>
      <c r="C886" s="258"/>
    </row>
    <row r="887" spans="1:3" x14ac:dyDescent="0.25">
      <c r="A887" s="229"/>
      <c r="B887" s="229"/>
      <c r="C887" s="258"/>
    </row>
    <row r="888" spans="1:3" x14ac:dyDescent="0.25">
      <c r="A888" s="229"/>
      <c r="B888" s="229"/>
      <c r="C888" s="258"/>
    </row>
    <row r="889" spans="1:3" x14ac:dyDescent="0.25">
      <c r="A889" s="229"/>
      <c r="B889" s="229"/>
      <c r="C889" s="258"/>
    </row>
    <row r="890" spans="1:3" x14ac:dyDescent="0.25">
      <c r="A890" s="229"/>
      <c r="B890" s="229"/>
      <c r="C890" s="258"/>
    </row>
    <row r="891" spans="1:3" x14ac:dyDescent="0.25">
      <c r="A891" s="229"/>
      <c r="B891" s="229"/>
      <c r="C891" s="258"/>
    </row>
    <row r="892" spans="1:3" x14ac:dyDescent="0.25">
      <c r="A892" s="229"/>
      <c r="B892" s="229"/>
      <c r="C892" s="258"/>
    </row>
    <row r="893" spans="1:3" x14ac:dyDescent="0.25">
      <c r="A893" s="229"/>
      <c r="B893" s="229"/>
      <c r="C893" s="258"/>
    </row>
    <row r="894" spans="1:3" x14ac:dyDescent="0.25">
      <c r="A894" s="229"/>
      <c r="B894" s="229"/>
      <c r="C894" s="258"/>
    </row>
    <row r="895" spans="1:3" x14ac:dyDescent="0.25">
      <c r="A895" s="229"/>
      <c r="B895" s="229"/>
      <c r="C895" s="258"/>
    </row>
    <row r="896" spans="1:3" x14ac:dyDescent="0.25">
      <c r="A896" s="229"/>
      <c r="B896" s="229"/>
      <c r="C896" s="258"/>
    </row>
    <row r="897" spans="1:3" x14ac:dyDescent="0.25">
      <c r="A897" s="229"/>
      <c r="B897" s="229"/>
      <c r="C897" s="258"/>
    </row>
    <row r="898" spans="1:3" x14ac:dyDescent="0.25">
      <c r="A898" s="229"/>
      <c r="B898" s="229"/>
      <c r="C898" s="258"/>
    </row>
    <row r="899" spans="1:3" x14ac:dyDescent="0.25">
      <c r="A899" s="229"/>
      <c r="B899" s="229"/>
      <c r="C899" s="258"/>
    </row>
    <row r="900" spans="1:3" x14ac:dyDescent="0.25">
      <c r="A900" s="229"/>
      <c r="B900" s="229"/>
      <c r="C900" s="258"/>
    </row>
    <row r="901" spans="1:3" x14ac:dyDescent="0.25">
      <c r="A901" s="229"/>
      <c r="B901" s="229"/>
      <c r="C901" s="258"/>
    </row>
    <row r="902" spans="1:3" x14ac:dyDescent="0.25">
      <c r="A902" s="229"/>
      <c r="B902" s="229"/>
      <c r="C902" s="258"/>
    </row>
    <row r="903" spans="1:3" x14ac:dyDescent="0.25">
      <c r="A903" s="229"/>
      <c r="B903" s="229"/>
      <c r="C903" s="258"/>
    </row>
    <row r="904" spans="1:3" x14ac:dyDescent="0.25">
      <c r="A904" s="229"/>
      <c r="B904" s="229"/>
      <c r="C904" s="258"/>
    </row>
    <row r="905" spans="1:3" x14ac:dyDescent="0.25">
      <c r="A905" s="229"/>
      <c r="B905" s="229"/>
      <c r="C905" s="258"/>
    </row>
    <row r="906" spans="1:3" x14ac:dyDescent="0.25">
      <c r="A906" s="229"/>
      <c r="B906" s="229"/>
      <c r="C906" s="258"/>
    </row>
    <row r="907" spans="1:3" x14ac:dyDescent="0.25">
      <c r="A907" s="229"/>
      <c r="B907" s="229"/>
      <c r="C907" s="258"/>
    </row>
    <row r="908" spans="1:3" x14ac:dyDescent="0.25">
      <c r="A908" s="229"/>
      <c r="B908" s="229"/>
      <c r="C908" s="258"/>
    </row>
    <row r="909" spans="1:3" x14ac:dyDescent="0.25">
      <c r="A909" s="229"/>
      <c r="B909" s="229"/>
      <c r="C909" s="258"/>
    </row>
    <row r="910" spans="1:3" x14ac:dyDescent="0.25">
      <c r="A910" s="229"/>
      <c r="B910" s="229"/>
      <c r="C910" s="258"/>
    </row>
    <row r="911" spans="1:3" x14ac:dyDescent="0.25">
      <c r="A911" s="229"/>
      <c r="B911" s="229"/>
      <c r="C911" s="258"/>
    </row>
    <row r="912" spans="1:3" x14ac:dyDescent="0.25">
      <c r="A912" s="229"/>
      <c r="B912" s="229"/>
      <c r="C912" s="258"/>
    </row>
    <row r="913" spans="1:3" x14ac:dyDescent="0.25">
      <c r="A913" s="229"/>
      <c r="B913" s="229"/>
      <c r="C913" s="258"/>
    </row>
    <row r="914" spans="1:3" x14ac:dyDescent="0.25">
      <c r="A914" s="229"/>
      <c r="B914" s="229"/>
      <c r="C914" s="258"/>
    </row>
    <row r="915" spans="1:3" x14ac:dyDescent="0.25">
      <c r="A915" s="229"/>
      <c r="B915" s="229"/>
      <c r="C915" s="258"/>
    </row>
    <row r="916" spans="1:3" x14ac:dyDescent="0.25">
      <c r="A916" s="229"/>
      <c r="B916" s="229"/>
      <c r="C916" s="258"/>
    </row>
    <row r="917" spans="1:3" x14ac:dyDescent="0.25">
      <c r="A917" s="229"/>
      <c r="B917" s="229"/>
      <c r="C917" s="258"/>
    </row>
    <row r="918" spans="1:3" x14ac:dyDescent="0.25">
      <c r="A918" s="229"/>
      <c r="B918" s="229"/>
      <c r="C918" s="258"/>
    </row>
    <row r="919" spans="1:3" x14ac:dyDescent="0.25">
      <c r="A919" s="229"/>
      <c r="B919" s="229"/>
      <c r="C919" s="258"/>
    </row>
    <row r="920" spans="1:3" x14ac:dyDescent="0.25">
      <c r="A920" s="229"/>
      <c r="B920" s="229"/>
      <c r="C920" s="258"/>
    </row>
    <row r="921" spans="1:3" x14ac:dyDescent="0.25">
      <c r="A921" s="229"/>
      <c r="B921" s="229"/>
      <c r="C921" s="258"/>
    </row>
    <row r="922" spans="1:3" x14ac:dyDescent="0.25">
      <c r="A922" s="229"/>
      <c r="B922" s="229"/>
      <c r="C922" s="258"/>
    </row>
    <row r="923" spans="1:3" x14ac:dyDescent="0.25">
      <c r="A923" s="229"/>
      <c r="B923" s="229"/>
      <c r="C923" s="258"/>
    </row>
    <row r="924" spans="1:3" x14ac:dyDescent="0.25">
      <c r="A924" s="229"/>
      <c r="B924" s="229"/>
      <c r="C924" s="258"/>
    </row>
    <row r="925" spans="1:3" x14ac:dyDescent="0.25">
      <c r="A925" s="229"/>
      <c r="B925" s="229"/>
      <c r="C925" s="258"/>
    </row>
    <row r="926" spans="1:3" x14ac:dyDescent="0.25">
      <c r="A926" s="229"/>
      <c r="B926" s="229"/>
      <c r="C926" s="258"/>
    </row>
    <row r="927" spans="1:3" x14ac:dyDescent="0.25">
      <c r="A927" s="229"/>
      <c r="B927" s="229"/>
      <c r="C927" s="258"/>
    </row>
    <row r="928" spans="1:3" x14ac:dyDescent="0.25">
      <c r="A928" s="229"/>
      <c r="B928" s="229"/>
      <c r="C928" s="258"/>
    </row>
    <row r="929" spans="1:3" x14ac:dyDescent="0.25">
      <c r="A929" s="229"/>
      <c r="B929" s="229"/>
      <c r="C929" s="258"/>
    </row>
    <row r="930" spans="1:3" x14ac:dyDescent="0.25">
      <c r="A930" s="229"/>
      <c r="B930" s="229"/>
      <c r="C930" s="258"/>
    </row>
    <row r="931" spans="1:3" x14ac:dyDescent="0.25">
      <c r="A931" s="229"/>
      <c r="B931" s="229"/>
      <c r="C931" s="258"/>
    </row>
    <row r="932" spans="1:3" x14ac:dyDescent="0.25">
      <c r="A932" s="229"/>
      <c r="B932" s="229"/>
      <c r="C932" s="258"/>
    </row>
    <row r="933" spans="1:3" x14ac:dyDescent="0.25">
      <c r="A933" s="229"/>
      <c r="B933" s="229"/>
      <c r="C933" s="258"/>
    </row>
    <row r="934" spans="1:3" x14ac:dyDescent="0.25">
      <c r="A934" s="229"/>
      <c r="B934" s="229"/>
      <c r="C934" s="258"/>
    </row>
    <row r="935" spans="1:3" x14ac:dyDescent="0.25">
      <c r="A935" s="229"/>
      <c r="B935" s="229"/>
      <c r="C935" s="258"/>
    </row>
    <row r="936" spans="1:3" x14ac:dyDescent="0.25">
      <c r="A936" s="229"/>
      <c r="B936" s="229"/>
      <c r="C936" s="258"/>
    </row>
    <row r="937" spans="1:3" x14ac:dyDescent="0.25">
      <c r="A937" s="229"/>
      <c r="B937" s="229"/>
      <c r="C937" s="258"/>
    </row>
    <row r="938" spans="1:3" x14ac:dyDescent="0.25">
      <c r="A938" s="229"/>
      <c r="B938" s="229"/>
      <c r="C938" s="258"/>
    </row>
    <row r="939" spans="1:3" x14ac:dyDescent="0.25">
      <c r="A939" s="229"/>
      <c r="B939" s="229"/>
      <c r="C939" s="258"/>
    </row>
    <row r="940" spans="1:3" x14ac:dyDescent="0.25">
      <c r="A940" s="229"/>
      <c r="B940" s="229"/>
      <c r="C940" s="258"/>
    </row>
    <row r="941" spans="1:3" x14ac:dyDescent="0.25">
      <c r="A941" s="229"/>
      <c r="B941" s="229"/>
      <c r="C941" s="258"/>
    </row>
    <row r="942" spans="1:3" x14ac:dyDescent="0.25">
      <c r="A942" s="229"/>
      <c r="B942" s="229"/>
      <c r="C942" s="258"/>
    </row>
    <row r="943" spans="1:3" x14ac:dyDescent="0.25">
      <c r="A943" s="229"/>
      <c r="B943" s="229"/>
      <c r="C943" s="258"/>
    </row>
    <row r="944" spans="1:3" x14ac:dyDescent="0.25">
      <c r="A944" s="229"/>
      <c r="B944" s="229"/>
      <c r="C944" s="258"/>
    </row>
    <row r="945" spans="1:3" x14ac:dyDescent="0.25">
      <c r="A945" s="229"/>
      <c r="B945" s="229"/>
      <c r="C945" s="258"/>
    </row>
    <row r="946" spans="1:3" x14ac:dyDescent="0.25">
      <c r="A946" s="229"/>
      <c r="B946" s="229"/>
      <c r="C946" s="258"/>
    </row>
    <row r="947" spans="1:3" x14ac:dyDescent="0.25">
      <c r="A947" s="229"/>
      <c r="B947" s="229"/>
      <c r="C947" s="258"/>
    </row>
    <row r="948" spans="1:3" x14ac:dyDescent="0.25">
      <c r="A948" s="229"/>
      <c r="B948" s="229"/>
      <c r="C948" s="258"/>
    </row>
    <row r="949" spans="1:3" x14ac:dyDescent="0.25">
      <c r="A949" s="229"/>
      <c r="B949" s="229"/>
      <c r="C949" s="258"/>
    </row>
    <row r="950" spans="1:3" x14ac:dyDescent="0.25">
      <c r="A950" s="229"/>
      <c r="B950" s="229"/>
      <c r="C950" s="258"/>
    </row>
    <row r="951" spans="1:3" x14ac:dyDescent="0.25">
      <c r="A951" s="229"/>
      <c r="B951" s="229"/>
      <c r="C951" s="258"/>
    </row>
    <row r="952" spans="1:3" x14ac:dyDescent="0.25">
      <c r="A952" s="229"/>
      <c r="B952" s="229"/>
      <c r="C952" s="258"/>
    </row>
    <row r="953" spans="1:3" x14ac:dyDescent="0.25">
      <c r="A953" s="229"/>
      <c r="B953" s="229"/>
      <c r="C953" s="258"/>
    </row>
    <row r="954" spans="1:3" x14ac:dyDescent="0.25">
      <c r="A954" s="229"/>
      <c r="B954" s="229"/>
      <c r="C954" s="258"/>
    </row>
    <row r="955" spans="1:3" x14ac:dyDescent="0.25">
      <c r="A955" s="229"/>
      <c r="B955" s="229"/>
      <c r="C955" s="258"/>
    </row>
    <row r="956" spans="1:3" x14ac:dyDescent="0.25">
      <c r="A956" s="229"/>
      <c r="B956" s="229"/>
      <c r="C956" s="258"/>
    </row>
    <row r="957" spans="1:3" x14ac:dyDescent="0.25">
      <c r="A957" s="229"/>
      <c r="B957" s="229"/>
      <c r="C957" s="258"/>
    </row>
    <row r="958" spans="1:3" x14ac:dyDescent="0.25">
      <c r="A958" s="229"/>
      <c r="B958" s="229"/>
      <c r="C958" s="258"/>
    </row>
    <row r="959" spans="1:3" x14ac:dyDescent="0.25">
      <c r="A959" s="229"/>
      <c r="B959" s="229"/>
      <c r="C959" s="258"/>
    </row>
    <row r="960" spans="1:3" x14ac:dyDescent="0.25">
      <c r="A960" s="229"/>
      <c r="B960" s="229"/>
      <c r="C960" s="258"/>
    </row>
    <row r="961" spans="1:3" x14ac:dyDescent="0.25">
      <c r="A961" s="229"/>
      <c r="B961" s="229"/>
      <c r="C961" s="258"/>
    </row>
    <row r="962" spans="1:3" x14ac:dyDescent="0.25">
      <c r="A962" s="229"/>
      <c r="B962" s="229"/>
      <c r="C962" s="258"/>
    </row>
    <row r="963" spans="1:3" x14ac:dyDescent="0.25">
      <c r="A963" s="229"/>
      <c r="B963" s="229"/>
      <c r="C963" s="258"/>
    </row>
    <row r="964" spans="1:3" x14ac:dyDescent="0.25">
      <c r="A964" s="229"/>
      <c r="B964" s="229"/>
      <c r="C964" s="258"/>
    </row>
    <row r="965" spans="1:3" x14ac:dyDescent="0.25">
      <c r="A965" s="229"/>
      <c r="B965" s="229"/>
      <c r="C965" s="258"/>
    </row>
    <row r="966" spans="1:3" x14ac:dyDescent="0.25">
      <c r="A966" s="229"/>
      <c r="B966" s="229"/>
      <c r="C966" s="258"/>
    </row>
    <row r="967" spans="1:3" x14ac:dyDescent="0.25">
      <c r="A967" s="229"/>
      <c r="B967" s="229"/>
      <c r="C967" s="258"/>
    </row>
    <row r="968" spans="1:3" x14ac:dyDescent="0.25">
      <c r="A968" s="229"/>
      <c r="B968" s="229"/>
      <c r="C968" s="258"/>
    </row>
    <row r="969" spans="1:3" x14ac:dyDescent="0.25">
      <c r="A969" s="229"/>
      <c r="B969" s="229"/>
      <c r="C969" s="258"/>
    </row>
    <row r="970" spans="1:3" x14ac:dyDescent="0.25">
      <c r="A970" s="229"/>
      <c r="B970" s="229"/>
      <c r="C970" s="258"/>
    </row>
    <row r="971" spans="1:3" x14ac:dyDescent="0.25">
      <c r="A971" s="229"/>
      <c r="B971" s="229"/>
      <c r="C971" s="258"/>
    </row>
    <row r="972" spans="1:3" x14ac:dyDescent="0.25">
      <c r="A972" s="229"/>
      <c r="B972" s="229"/>
      <c r="C972" s="258"/>
    </row>
    <row r="973" spans="1:3" x14ac:dyDescent="0.25">
      <c r="A973" s="229"/>
      <c r="B973" s="229"/>
      <c r="C973" s="258"/>
    </row>
    <row r="974" spans="1:3" x14ac:dyDescent="0.25">
      <c r="A974" s="229"/>
      <c r="B974" s="229"/>
      <c r="C974" s="258"/>
    </row>
    <row r="975" spans="1:3" x14ac:dyDescent="0.25">
      <c r="A975" s="229"/>
      <c r="B975" s="229"/>
      <c r="C975" s="258"/>
    </row>
    <row r="976" spans="1:3" x14ac:dyDescent="0.25">
      <c r="A976" s="229"/>
      <c r="B976" s="229"/>
      <c r="C976" s="258"/>
    </row>
    <row r="977" spans="1:3" x14ac:dyDescent="0.25">
      <c r="A977" s="229"/>
      <c r="B977" s="229"/>
      <c r="C977" s="258"/>
    </row>
    <row r="978" spans="1:3" x14ac:dyDescent="0.25">
      <c r="A978" s="229"/>
      <c r="B978" s="229"/>
      <c r="C978" s="258"/>
    </row>
    <row r="979" spans="1:3" x14ac:dyDescent="0.25">
      <c r="A979" s="229"/>
      <c r="B979" s="229"/>
      <c r="C979" s="258"/>
    </row>
    <row r="980" spans="1:3" x14ac:dyDescent="0.25">
      <c r="A980" s="229"/>
      <c r="B980" s="229"/>
      <c r="C980" s="258"/>
    </row>
    <row r="981" spans="1:3" x14ac:dyDescent="0.25">
      <c r="A981" s="229"/>
      <c r="B981" s="229"/>
      <c r="C981" s="258"/>
    </row>
    <row r="982" spans="1:3" x14ac:dyDescent="0.25">
      <c r="A982" s="229"/>
      <c r="B982" s="229"/>
      <c r="C982" s="258"/>
    </row>
    <row r="983" spans="1:3" x14ac:dyDescent="0.25">
      <c r="A983" s="229"/>
      <c r="B983" s="229"/>
      <c r="C983" s="258"/>
    </row>
    <row r="984" spans="1:3" x14ac:dyDescent="0.25">
      <c r="A984" s="229"/>
      <c r="B984" s="229"/>
      <c r="C984" s="258"/>
    </row>
    <row r="985" spans="1:3" x14ac:dyDescent="0.25">
      <c r="A985" s="229"/>
      <c r="B985" s="229"/>
      <c r="C985" s="258"/>
    </row>
    <row r="986" spans="1:3" x14ac:dyDescent="0.25">
      <c r="A986" s="229"/>
      <c r="B986" s="229"/>
      <c r="C986" s="258"/>
    </row>
    <row r="987" spans="1:3" x14ac:dyDescent="0.25">
      <c r="A987" s="229"/>
      <c r="B987" s="229"/>
      <c r="C987" s="258"/>
    </row>
    <row r="988" spans="1:3" x14ac:dyDescent="0.25">
      <c r="A988" s="229"/>
      <c r="B988" s="229"/>
      <c r="C988" s="258"/>
    </row>
    <row r="989" spans="1:3" x14ac:dyDescent="0.25">
      <c r="A989" s="229"/>
      <c r="B989" s="229"/>
      <c r="C989" s="258"/>
    </row>
    <row r="990" spans="1:3" x14ac:dyDescent="0.25">
      <c r="A990" s="229"/>
      <c r="B990" s="229"/>
      <c r="C990" s="258"/>
    </row>
    <row r="991" spans="1:3" x14ac:dyDescent="0.25">
      <c r="A991" s="229"/>
      <c r="B991" s="229"/>
      <c r="C991" s="258"/>
    </row>
    <row r="992" spans="1:3" x14ac:dyDescent="0.25">
      <c r="A992" s="229"/>
      <c r="B992" s="229"/>
      <c r="C992" s="258"/>
    </row>
    <row r="993" spans="2:3" x14ac:dyDescent="0.25">
      <c r="B993" s="229"/>
      <c r="C993" s="258"/>
    </row>
    <row r="994" spans="2:3" x14ac:dyDescent="0.25">
      <c r="B994" s="229"/>
      <c r="C994" s="258"/>
    </row>
  </sheetData>
  <customSheetViews>
    <customSheetView guid="{D80F9502-1760-4B4D-BEE6-65B7268CEFF2}" scale="80" showPageBreaks="1" fitToPage="1" printArea="1">
      <pane ySplit="12" topLeftCell="A242" activePane="bottomLeft" state="frozen"/>
      <selection pane="bottomLeft" activeCell="I256" sqref="I256"/>
      <rowBreaks count="1" manualBreakCount="1">
        <brk id="419" max="16383" man="1"/>
      </rowBreaks>
      <pageMargins left="0.32" right="0.31" top="0.52" bottom="0.45" header="0.3" footer="0.3"/>
      <pageSetup scale="61" fitToHeight="0" orientation="portrait" r:id="rId1"/>
    </customSheetView>
    <customSheetView guid="{F8C3F9F4-DBFA-417E-A63C-4DCF6CDDDD4D}" scale="90">
      <pane ySplit="12" topLeftCell="A289" activePane="bottomLeft" state="frozen"/>
      <selection pane="bottomLeft" activeCell="K20" sqref="K20"/>
      <pageMargins left="0.7" right="0.7" top="0.75" bottom="0.75" header="0.3" footer="0.3"/>
      <pageSetup orientation="portrait" r:id="rId2"/>
    </customSheetView>
    <customSheetView guid="{2E9FC00E-19D3-4355-A260-417D9236B30F}" scale="90">
      <pane ySplit="12" topLeftCell="A289" activePane="bottomLeft" state="frozen"/>
      <selection pane="bottomLeft" activeCell="K20" sqref="K20"/>
      <pageMargins left="0.7" right="0.7" top="0.75" bottom="0.75" header="0.3" footer="0.3"/>
      <pageSetup orientation="portrait" r:id="rId3"/>
    </customSheetView>
    <customSheetView guid="{F5B97444-16EA-4AA7-9A70-95BB0AFD8284}" scale="90">
      <pane ySplit="12" topLeftCell="A91" activePane="bottomLeft" state="frozen"/>
      <selection pane="bottomLeft" activeCell="K20" sqref="K20"/>
      <pageMargins left="0.7" right="0.7" top="0.75" bottom="0.75" header="0.3" footer="0.3"/>
      <pageSetup orientation="portrait" r:id="rId4"/>
    </customSheetView>
    <customSheetView guid="{CEC57B47-E6EC-4FDA-BCFD-6AC6A66DD178}" scale="90">
      <pane ySplit="12" topLeftCell="A289" activePane="bottomLeft" state="frozen"/>
      <selection pane="bottomLeft" activeCell="K20" sqref="K20"/>
      <pageMargins left="0.7" right="0.7" top="0.75" bottom="0.75" header="0.3" footer="0.3"/>
      <pageSetup orientation="portrait" r:id="rId5"/>
    </customSheetView>
    <customSheetView guid="{E163314F-53A2-4A2F-A9CF-3F94F0129118}" scale="90" showPageBreaks="1">
      <pane ySplit="12" topLeftCell="A289" activePane="bottomLeft" state="frozen"/>
      <selection pane="bottomLeft" activeCell="K20" sqref="K20"/>
      <pageMargins left="0.7" right="0.7" top="0.75" bottom="0.75" header="0.3" footer="0.3"/>
      <pageSetup orientation="portrait" r:id="rId6"/>
    </customSheetView>
    <customSheetView guid="{C98D41B4-6B7D-46F8-862F-B1C92554BE39}" scale="90" showPageBreaks="1">
      <pane ySplit="12" topLeftCell="A394" activePane="bottomLeft" state="frozen"/>
      <selection pane="bottomLeft" activeCell="M388" activeCellId="2" sqref="M391 M389 M388"/>
      <pageMargins left="0.7" right="0.7" top="0.75" bottom="0.75" header="0.3" footer="0.3"/>
      <pageSetup orientation="portrait" r:id="rId7"/>
    </customSheetView>
    <customSheetView guid="{AE1B1716-57F4-4705-A4F2-7A8CD44D74C3}" scale="90" showPageBreaks="1" fitToPage="1" printArea="1">
      <pane ySplit="12" topLeftCell="A394" activePane="bottomLeft" state="frozen"/>
      <selection pane="bottomLeft" activeCell="S415" sqref="S415"/>
      <rowBreaks count="1" manualBreakCount="1">
        <brk id="409" max="16383" man="1"/>
      </rowBreaks>
      <pageMargins left="0.32" right="0.31" top="0.52" bottom="0.45" header="0.3" footer="0.3"/>
      <pageSetup scale="61" fitToHeight="0" orientation="portrait" r:id="rId8"/>
    </customSheetView>
  </customSheetViews>
  <mergeCells count="6">
    <mergeCell ref="G441:K441"/>
    <mergeCell ref="A3:Q3"/>
    <mergeCell ref="A4:Q4"/>
    <mergeCell ref="A5:Q5"/>
    <mergeCell ref="A6:Q6"/>
    <mergeCell ref="A7:Q7"/>
  </mergeCells>
  <pageMargins left="0.32" right="0.31" top="0.52" bottom="0.45" header="0.3" footer="0.3"/>
  <pageSetup scale="61" fitToHeight="0" orientation="portrait" r:id="rId9"/>
  <rowBreaks count="1" manualBreakCount="1">
    <brk id="422" max="16383" man="1"/>
  </rowBreaks>
  <customProperties>
    <customPr name="_pios_id" r:id="rId10"/>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zoomScale="90" zoomScaleNormal="90" workbookViewId="0">
      <selection activeCell="A6" sqref="A6:A7"/>
    </sheetView>
  </sheetViews>
  <sheetFormatPr defaultColWidth="8.85546875" defaultRowHeight="15" x14ac:dyDescent="0.25"/>
  <cols>
    <col min="1" max="1" width="8.85546875" style="111"/>
    <col min="2" max="2" width="1.7109375" style="111" customWidth="1"/>
    <col min="3" max="3" width="13.28515625" style="111" bestFit="1" customWidth="1"/>
    <col min="4" max="4" width="1.7109375" style="111" customWidth="1"/>
    <col min="5" max="5" width="56.28515625" style="111" customWidth="1"/>
    <col min="6" max="6" width="1.7109375" style="111" customWidth="1"/>
    <col min="7" max="7" width="15.28515625" style="111" bestFit="1" customWidth="1"/>
    <col min="8" max="8" width="1.7109375" style="111" customWidth="1"/>
    <col min="9" max="9" width="15" style="111" bestFit="1" customWidth="1"/>
    <col min="10" max="10" width="1.7109375" style="111" customWidth="1"/>
    <col min="11" max="11" width="23" style="111" customWidth="1"/>
    <col min="12" max="12" width="1.7109375" style="111" customWidth="1"/>
    <col min="13" max="13" width="19.140625" style="123" customWidth="1"/>
    <col min="14" max="16384" width="8.85546875" style="111"/>
  </cols>
  <sheetData>
    <row r="1" spans="1:13" ht="14.45" x14ac:dyDescent="0.3">
      <c r="A1" s="28"/>
      <c r="B1" s="29"/>
      <c r="C1" s="29"/>
      <c r="D1" s="29"/>
      <c r="E1" s="29"/>
      <c r="F1" s="29"/>
      <c r="G1" s="29"/>
      <c r="H1" s="29"/>
      <c r="I1" s="29"/>
      <c r="J1" s="29"/>
      <c r="K1" s="29"/>
      <c r="L1" s="29"/>
      <c r="M1" s="277" t="s">
        <v>221</v>
      </c>
    </row>
    <row r="2" spans="1:13" ht="14.45" x14ac:dyDescent="0.3">
      <c r="A2" s="19"/>
      <c r="B2" s="29"/>
      <c r="C2" s="29"/>
      <c r="D2" s="29"/>
      <c r="E2" s="29"/>
      <c r="F2" s="29"/>
      <c r="G2" s="29"/>
      <c r="H2" s="29"/>
      <c r="I2" s="29"/>
      <c r="J2" s="29"/>
      <c r="K2" s="29"/>
      <c r="L2" s="29"/>
      <c r="M2" s="26" t="e">
        <f ca="1">RIGHT(CELL("filename",$A$1),LEN(CELL("filename",$A$1))-SEARCH("\Exhibits",CELL("filename",$A$1),1))</f>
        <v>#VALUE!</v>
      </c>
    </row>
    <row r="3" spans="1:13" ht="14.45" x14ac:dyDescent="0.3">
      <c r="A3" s="501" t="str">
        <f>'Link In'!C3</f>
        <v>Kentucky American Water Company</v>
      </c>
      <c r="B3" s="501"/>
      <c r="C3" s="501"/>
      <c r="D3" s="501"/>
      <c r="E3" s="501"/>
      <c r="F3" s="501"/>
      <c r="G3" s="501"/>
      <c r="H3" s="501"/>
      <c r="I3" s="501"/>
      <c r="J3" s="501"/>
      <c r="K3" s="501"/>
      <c r="L3" s="501"/>
      <c r="M3" s="501"/>
    </row>
    <row r="4" spans="1:13" ht="14.45" x14ac:dyDescent="0.3">
      <c r="A4" s="501" t="str">
        <f>'Link In'!C5</f>
        <v>Case No. 2015-00418</v>
      </c>
      <c r="B4" s="501"/>
      <c r="C4" s="501"/>
      <c r="D4" s="501"/>
      <c r="E4" s="501"/>
      <c r="F4" s="501"/>
      <c r="G4" s="501"/>
      <c r="H4" s="501"/>
      <c r="I4" s="501"/>
      <c r="J4" s="501"/>
      <c r="K4" s="501"/>
      <c r="L4" s="501"/>
      <c r="M4" s="501"/>
    </row>
    <row r="5" spans="1:13" ht="14.45" x14ac:dyDescent="0.3">
      <c r="A5" s="502" t="s">
        <v>213</v>
      </c>
      <c r="B5" s="502"/>
      <c r="C5" s="502"/>
      <c r="D5" s="502"/>
      <c r="E5" s="502"/>
      <c r="F5" s="502"/>
      <c r="G5" s="502"/>
      <c r="H5" s="502"/>
      <c r="I5" s="502"/>
      <c r="J5" s="502"/>
      <c r="K5" s="502"/>
      <c r="L5" s="502"/>
      <c r="M5" s="502"/>
    </row>
    <row r="6" spans="1:13" x14ac:dyDescent="0.25">
      <c r="A6" s="37" t="s">
        <v>289</v>
      </c>
      <c r="B6" s="38"/>
      <c r="C6" s="38"/>
      <c r="D6" s="38"/>
      <c r="E6" s="38"/>
      <c r="F6" s="38"/>
      <c r="G6" s="38"/>
      <c r="H6" s="38"/>
      <c r="I6" s="38"/>
      <c r="J6" s="38"/>
      <c r="K6" s="38"/>
      <c r="L6" s="38"/>
      <c r="M6" s="179" t="s">
        <v>221</v>
      </c>
    </row>
    <row r="7" spans="1:13" x14ac:dyDescent="0.25">
      <c r="A7" s="29" t="s">
        <v>368</v>
      </c>
      <c r="B7" s="259"/>
      <c r="C7" s="259"/>
      <c r="D7" s="259"/>
      <c r="E7" s="259"/>
      <c r="F7" s="259"/>
      <c r="G7" s="259"/>
      <c r="H7" s="259"/>
      <c r="I7" s="259"/>
      <c r="J7" s="259"/>
      <c r="K7" s="259"/>
      <c r="L7" s="259"/>
      <c r="M7" s="24" t="str">
        <f ca="1">RIGHT(CELL("filename",$A$1),LEN(CELL("filename",$A$1))-SEARCH("\Public Workpapers",CELL("filename",$A$1),1))</f>
        <v>Public Workpapers\[Income Statement.xlsx]MSFR IS Adjust D.1</v>
      </c>
    </row>
    <row r="8" spans="1:13" ht="14.45" x14ac:dyDescent="0.3">
      <c r="A8" s="29"/>
      <c r="B8" s="259"/>
      <c r="C8" s="259"/>
      <c r="D8" s="259"/>
      <c r="E8" s="259"/>
      <c r="F8" s="259"/>
      <c r="G8" s="259"/>
      <c r="H8" s="259"/>
      <c r="I8" s="259"/>
      <c r="J8" s="259"/>
      <c r="K8" s="259"/>
      <c r="L8" s="259"/>
      <c r="M8" s="24"/>
    </row>
    <row r="9" spans="1:13" ht="14.45" x14ac:dyDescent="0.3">
      <c r="A9" s="30"/>
      <c r="B9" s="30"/>
      <c r="C9" s="30"/>
      <c r="D9" s="30"/>
      <c r="E9" s="30"/>
      <c r="F9" s="30"/>
      <c r="G9" s="42" t="s">
        <v>38</v>
      </c>
      <c r="H9" s="30"/>
      <c r="I9" s="42"/>
      <c r="J9" s="30"/>
      <c r="K9" s="42" t="s">
        <v>287</v>
      </c>
      <c r="L9" s="30"/>
      <c r="M9" s="42"/>
    </row>
    <row r="10" spans="1:13" ht="14.45" x14ac:dyDescent="0.3">
      <c r="A10" s="259" t="s">
        <v>2</v>
      </c>
      <c r="B10" s="30"/>
      <c r="C10" s="259" t="s">
        <v>91</v>
      </c>
      <c r="D10" s="259"/>
      <c r="E10" s="259"/>
      <c r="F10" s="30"/>
      <c r="G10" s="259" t="s">
        <v>39</v>
      </c>
      <c r="H10" s="30"/>
      <c r="I10" s="259" t="s">
        <v>281</v>
      </c>
      <c r="J10" s="30"/>
      <c r="K10" s="259" t="s">
        <v>7</v>
      </c>
      <c r="L10" s="30"/>
      <c r="M10" s="259" t="s">
        <v>94</v>
      </c>
    </row>
    <row r="11" spans="1:13" ht="14.45" x14ac:dyDescent="0.3">
      <c r="A11" s="46" t="s">
        <v>4</v>
      </c>
      <c r="B11" s="38"/>
      <c r="C11" s="46" t="s">
        <v>92</v>
      </c>
      <c r="D11" s="43"/>
      <c r="E11" s="46" t="s">
        <v>5</v>
      </c>
      <c r="F11" s="38"/>
      <c r="G11" s="47">
        <f>'Inc Statment - SCH C.1'!I14</f>
        <v>42490</v>
      </c>
      <c r="H11" s="38"/>
      <c r="I11" s="46" t="s">
        <v>144</v>
      </c>
      <c r="J11" s="38"/>
      <c r="K11" s="46" t="s">
        <v>367</v>
      </c>
      <c r="L11" s="38"/>
      <c r="M11" s="46" t="s">
        <v>95</v>
      </c>
    </row>
    <row r="12" spans="1:13" ht="14.45" x14ac:dyDescent="0.3">
      <c r="A12" s="123">
        <v>1</v>
      </c>
      <c r="C12" s="278" t="s">
        <v>233</v>
      </c>
      <c r="D12" s="278"/>
      <c r="E12" s="279" t="s">
        <v>8</v>
      </c>
      <c r="G12" s="272">
        <f>'Link In'!G20</f>
        <v>90509219</v>
      </c>
      <c r="H12" s="273"/>
      <c r="I12" s="273">
        <f>'Link In'!I20</f>
        <v>-2153949</v>
      </c>
      <c r="J12" s="273"/>
      <c r="K12" s="273">
        <f>G12+I12</f>
        <v>88355270</v>
      </c>
      <c r="M12" s="187" t="s">
        <v>96</v>
      </c>
    </row>
    <row r="13" spans="1:13" ht="28.9" x14ac:dyDescent="0.3">
      <c r="A13" s="123">
        <v>2</v>
      </c>
      <c r="E13" s="5" t="s">
        <v>104</v>
      </c>
      <c r="G13" s="269"/>
      <c r="H13" s="270"/>
      <c r="I13" s="270"/>
      <c r="J13" s="270"/>
      <c r="K13" s="270"/>
    </row>
    <row r="14" spans="1:13" ht="14.45" x14ac:dyDescent="0.3">
      <c r="A14" s="123">
        <v>3</v>
      </c>
      <c r="G14" s="269"/>
      <c r="H14" s="270"/>
      <c r="I14" s="270"/>
      <c r="J14" s="270"/>
      <c r="K14" s="270"/>
    </row>
    <row r="15" spans="1:13" ht="14.45" x14ac:dyDescent="0.3">
      <c r="A15" s="123">
        <v>4</v>
      </c>
      <c r="C15" s="278">
        <f>'Inc Statment - SCH C.1'!C22</f>
        <v>401</v>
      </c>
      <c r="E15" s="280" t="s">
        <v>93</v>
      </c>
      <c r="G15" s="269">
        <f>'Link In'!G47</f>
        <v>33192846</v>
      </c>
      <c r="H15" s="270"/>
      <c r="I15" s="270">
        <f>'Link In'!I47</f>
        <v>1083935.1830398662</v>
      </c>
      <c r="J15" s="270"/>
      <c r="K15" s="270">
        <f>G15+I15</f>
        <v>34276781.183039866</v>
      </c>
      <c r="M15" s="123" t="s">
        <v>96</v>
      </c>
    </row>
    <row r="16" spans="1:13" ht="14.45" x14ac:dyDescent="0.3">
      <c r="A16" s="123">
        <v>5</v>
      </c>
      <c r="G16" s="269"/>
      <c r="H16" s="281"/>
      <c r="I16" s="281"/>
      <c r="J16" s="281"/>
      <c r="K16" s="281"/>
    </row>
    <row r="17" spans="1:13" ht="14.45" x14ac:dyDescent="0.3">
      <c r="A17" s="123">
        <v>6</v>
      </c>
      <c r="C17" s="123">
        <v>403</v>
      </c>
      <c r="E17" s="111" t="s">
        <v>97</v>
      </c>
      <c r="G17" s="269">
        <f>'Link In'!G50</f>
        <v>13500782</v>
      </c>
      <c r="H17" s="270"/>
      <c r="I17" s="270">
        <f>'Link In'!I50</f>
        <v>1492268.1053886327</v>
      </c>
      <c r="J17" s="270"/>
      <c r="K17" s="270">
        <f>G17+I17</f>
        <v>14993050.105388632</v>
      </c>
      <c r="M17" s="123" t="s">
        <v>96</v>
      </c>
    </row>
    <row r="18" spans="1:13" ht="14.45" x14ac:dyDescent="0.3">
      <c r="A18" s="123">
        <v>7</v>
      </c>
      <c r="G18" s="269"/>
      <c r="H18" s="270"/>
      <c r="I18" s="270"/>
      <c r="J18" s="270"/>
      <c r="K18" s="270"/>
    </row>
    <row r="19" spans="1:13" ht="14.45" x14ac:dyDescent="0.3">
      <c r="A19" s="123">
        <v>8</v>
      </c>
      <c r="C19" s="123">
        <v>406</v>
      </c>
      <c r="E19" s="111" t="s">
        <v>99</v>
      </c>
      <c r="G19" s="269">
        <f>'Link In'!G51</f>
        <v>8556</v>
      </c>
      <c r="H19" s="270"/>
      <c r="I19" s="271">
        <f>'Link In'!I51</f>
        <v>-8556</v>
      </c>
      <c r="J19" s="270"/>
      <c r="K19" s="270">
        <f t="shared" ref="K19:K29" si="0">G19+I19</f>
        <v>0</v>
      </c>
      <c r="M19" s="123" t="s">
        <v>96</v>
      </c>
    </row>
    <row r="20" spans="1:13" ht="14.45" x14ac:dyDescent="0.3">
      <c r="A20" s="123">
        <v>9</v>
      </c>
      <c r="G20" s="269"/>
      <c r="H20" s="270"/>
      <c r="I20" s="271"/>
      <c r="J20" s="270"/>
      <c r="K20" s="270"/>
    </row>
    <row r="21" spans="1:13" ht="14.45" x14ac:dyDescent="0.3">
      <c r="A21" s="123">
        <v>10</v>
      </c>
      <c r="C21" s="123">
        <v>407</v>
      </c>
      <c r="E21" s="111" t="s">
        <v>98</v>
      </c>
      <c r="G21" s="269">
        <f>'Link In'!G52</f>
        <v>230514</v>
      </c>
      <c r="H21" s="270"/>
      <c r="I21" s="271">
        <f>'Link In'!I52</f>
        <v>-3387</v>
      </c>
      <c r="J21" s="270"/>
      <c r="K21" s="270">
        <f t="shared" si="0"/>
        <v>227127</v>
      </c>
      <c r="M21" s="123" t="s">
        <v>96</v>
      </c>
    </row>
    <row r="22" spans="1:13" ht="14.45" x14ac:dyDescent="0.3">
      <c r="A22" s="123">
        <v>11</v>
      </c>
      <c r="G22" s="269"/>
      <c r="H22" s="270"/>
      <c r="I22" s="270"/>
      <c r="J22" s="270"/>
      <c r="K22" s="270"/>
    </row>
    <row r="23" spans="1:13" ht="14.45" x14ac:dyDescent="0.3">
      <c r="A23" s="123">
        <v>12</v>
      </c>
      <c r="C23" s="123">
        <v>408</v>
      </c>
      <c r="E23" s="111" t="s">
        <v>100</v>
      </c>
      <c r="G23" s="269">
        <f>'Link In'!G61</f>
        <v>6484589</v>
      </c>
      <c r="H23" s="270"/>
      <c r="I23" s="270">
        <f>'Link In'!I61</f>
        <v>-283866.17536369408</v>
      </c>
      <c r="J23" s="270"/>
      <c r="K23" s="270">
        <f t="shared" si="0"/>
        <v>6200722.8246363057</v>
      </c>
      <c r="M23" s="123" t="s">
        <v>96</v>
      </c>
    </row>
    <row r="24" spans="1:13" ht="14.45" x14ac:dyDescent="0.3">
      <c r="A24" s="123">
        <v>13</v>
      </c>
      <c r="G24" s="269"/>
      <c r="H24" s="270"/>
      <c r="I24" s="270"/>
      <c r="J24" s="270"/>
      <c r="K24" s="270"/>
    </row>
    <row r="25" spans="1:13" ht="14.45" x14ac:dyDescent="0.3">
      <c r="A25" s="123">
        <v>14</v>
      </c>
      <c r="C25" s="123">
        <v>409</v>
      </c>
      <c r="E25" s="111" t="s">
        <v>101</v>
      </c>
      <c r="G25" s="269">
        <f>'Link In'!G55+'Link In'!G58</f>
        <v>6596736</v>
      </c>
      <c r="H25" s="270"/>
      <c r="I25" s="271">
        <f>'Link In'!I55+'Link In'!I58</f>
        <v>-316602.06159947044</v>
      </c>
      <c r="J25" s="270"/>
      <c r="K25" s="270">
        <f t="shared" si="0"/>
        <v>6280133.9384005293</v>
      </c>
      <c r="M25" s="123" t="s">
        <v>96</v>
      </c>
    </row>
    <row r="26" spans="1:13" ht="14.45" x14ac:dyDescent="0.3">
      <c r="A26" s="123">
        <v>15</v>
      </c>
      <c r="G26" s="269"/>
      <c r="H26" s="270"/>
      <c r="I26" s="271"/>
      <c r="J26" s="270"/>
      <c r="K26" s="270"/>
    </row>
    <row r="27" spans="1:13" ht="14.45" x14ac:dyDescent="0.3">
      <c r="A27" s="123">
        <v>16</v>
      </c>
      <c r="C27" s="123">
        <v>410</v>
      </c>
      <c r="E27" s="111" t="s">
        <v>102</v>
      </c>
      <c r="G27" s="269">
        <f>'Link In'!G56+'Link In'!G59</f>
        <v>3991235</v>
      </c>
      <c r="H27" s="270"/>
      <c r="I27" s="271">
        <f>'Link In'!I56+'Link In'!I59</f>
        <v>-2575366.4100097106</v>
      </c>
      <c r="J27" s="270"/>
      <c r="K27" s="270">
        <f t="shared" si="0"/>
        <v>1415868.5899902894</v>
      </c>
      <c r="M27" s="123" t="s">
        <v>96</v>
      </c>
    </row>
    <row r="28" spans="1:13" ht="14.45" x14ac:dyDescent="0.3">
      <c r="A28" s="123">
        <v>19</v>
      </c>
      <c r="G28" s="269"/>
      <c r="H28" s="270"/>
      <c r="I28" s="270"/>
      <c r="J28" s="270"/>
      <c r="K28" s="270"/>
    </row>
    <row r="29" spans="1:13" ht="14.45" x14ac:dyDescent="0.3">
      <c r="A29" s="123">
        <v>20</v>
      </c>
      <c r="C29" s="123">
        <v>412</v>
      </c>
      <c r="E29" s="111" t="s">
        <v>103</v>
      </c>
      <c r="G29" s="274">
        <f>'Link In'!G60</f>
        <v>-84792</v>
      </c>
      <c r="H29" s="270"/>
      <c r="I29" s="275">
        <f>'Link In'!I60</f>
        <v>8324</v>
      </c>
      <c r="J29" s="270"/>
      <c r="K29" s="276">
        <f t="shared" si="0"/>
        <v>-76468</v>
      </c>
      <c r="M29" s="123" t="s">
        <v>96</v>
      </c>
    </row>
    <row r="30" spans="1:13" ht="14.45" x14ac:dyDescent="0.3">
      <c r="G30" s="269"/>
      <c r="H30" s="270"/>
      <c r="I30" s="270"/>
      <c r="J30" s="270"/>
      <c r="K30" s="270"/>
    </row>
    <row r="31" spans="1:13" thickBot="1" x14ac:dyDescent="0.35">
      <c r="E31" s="127" t="s">
        <v>105</v>
      </c>
      <c r="G31" s="282">
        <f>G12-G15-G17-G19-G21-G23-G25-G27-G29</f>
        <v>26588753</v>
      </c>
      <c r="H31" s="283"/>
      <c r="I31" s="282">
        <f>I12-I15-I17-I19-I21-I23-I25-I27-I29</f>
        <v>-1550698.6414556238</v>
      </c>
      <c r="J31" s="284"/>
      <c r="K31" s="282">
        <f>K12-K15-K17-K19-K21-K23-K25-K27-K29</f>
        <v>25038054.358544376</v>
      </c>
    </row>
    <row r="32" spans="1:13" thickTop="1" x14ac:dyDescent="0.3"/>
  </sheetData>
  <customSheetViews>
    <customSheetView guid="{D80F9502-1760-4B4D-BEE6-65B7268CEFF2}" scale="90" showPageBreaks="1" fitToPage="1" printArea="1">
      <pageMargins left="0.36" right="0.48" top="0.75" bottom="0.75" header="0.3" footer="0.3"/>
      <pageSetup scale="80" orientation="landscape" r:id="rId1"/>
    </customSheetView>
    <customSheetView guid="{F8C3F9F4-DBFA-417E-A63C-4DCF6CDDDD4D}" scale="90" showPageBreaks="1" fitToPage="1" printArea="1">
      <selection sqref="A1:A2"/>
      <pageMargins left="0.36" right="0.48" top="0.75" bottom="0.75" header="0.3" footer="0.3"/>
      <pageSetup scale="84" orientation="landscape" r:id="rId2"/>
    </customSheetView>
    <customSheetView guid="{2E9FC00E-19D3-4355-A260-417D9236B30F}" scale="90" fitToPage="1">
      <selection sqref="A1:A2"/>
      <pageMargins left="0.36" right="0.48" top="0.75" bottom="0.75" header="0.3" footer="0.3"/>
      <pageSetup scale="84" orientation="landscape" r:id="rId3"/>
    </customSheetView>
    <customSheetView guid="{F5B97444-16EA-4AA7-9A70-95BB0AFD8284}" scale="90" showPageBreaks="1" fitToPage="1" printArea="1">
      <selection sqref="A1:A2"/>
      <pageMargins left="0.36" right="0.48" top="0.75" bottom="0.75" header="0.3" footer="0.3"/>
      <pageSetup scale="84" orientation="landscape" r:id="rId4"/>
    </customSheetView>
    <customSheetView guid="{CEC57B47-E6EC-4FDA-BCFD-6AC6A66DD178}" scale="90" showPageBreaks="1" fitToPage="1" printArea="1">
      <selection sqref="A1:A2"/>
      <pageMargins left="0.36" right="0.48" top="0.75" bottom="0.75" header="0.3" footer="0.3"/>
      <pageSetup scale="84" orientation="landscape" r:id="rId5"/>
    </customSheetView>
    <customSheetView guid="{E163314F-53A2-4A2F-A9CF-3F94F0129118}" scale="90" showPageBreaks="1" fitToPage="1" printArea="1">
      <selection sqref="A1:A2"/>
      <pageMargins left="0.36" right="0.48" top="0.75" bottom="0.75" header="0.3" footer="0.3"/>
      <pageSetup scale="84" orientation="landscape" r:id="rId6"/>
    </customSheetView>
    <customSheetView guid="{C98D41B4-6B7D-46F8-862F-B1C92554BE39}" scale="90" showPageBreaks="1" fitToPage="1" printArea="1">
      <selection sqref="A1:A2"/>
      <pageMargins left="0.36" right="0.48" top="0.75" bottom="0.75" header="0.3" footer="0.3"/>
      <pageSetup scale="84" orientation="landscape" r:id="rId7"/>
    </customSheetView>
    <customSheetView guid="{AE1B1716-57F4-4705-A4F2-7A8CD44D74C3}" scale="90" showPageBreaks="1" fitToPage="1" printArea="1">
      <selection activeCell="N11" sqref="N11"/>
      <pageMargins left="0.36" right="0.48" top="0.75" bottom="0.75" header="0.3" footer="0.3"/>
      <pageSetup scale="80" orientation="landscape" r:id="rId8"/>
    </customSheetView>
  </customSheetViews>
  <mergeCells count="3">
    <mergeCell ref="A3:M3"/>
    <mergeCell ref="A4:M4"/>
    <mergeCell ref="A5:M5"/>
  </mergeCells>
  <pageMargins left="0.36" right="0.48" top="0.75" bottom="0.75" header="0.3" footer="0.3"/>
  <pageSetup scale="80" orientation="landscape" r:id="rId9"/>
  <customProperties>
    <customPr name="_pios_id" r:id="rId10"/>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2"/>
  <sheetViews>
    <sheetView zoomScale="75" zoomScaleNormal="75" workbookViewId="0">
      <pane ySplit="13" topLeftCell="A14" activePane="bottomLeft" state="frozen"/>
      <selection pane="bottomLeft" activeCell="A8" sqref="A8:A9"/>
    </sheetView>
  </sheetViews>
  <sheetFormatPr defaultColWidth="8.85546875" defaultRowHeight="15" x14ac:dyDescent="0.25"/>
  <cols>
    <col min="1" max="1" width="7.28515625" style="291" customWidth="1"/>
    <col min="2" max="2" width="1.7109375" style="291" customWidth="1"/>
    <col min="3" max="3" width="13.42578125" style="291" customWidth="1"/>
    <col min="4" max="4" width="1.7109375" style="291" customWidth="1"/>
    <col min="5" max="5" width="30.7109375" style="291" customWidth="1"/>
    <col min="6" max="6" width="1.7109375" style="291" hidden="1" customWidth="1"/>
    <col min="7" max="7" width="11" style="308" hidden="1" customWidth="1"/>
    <col min="8" max="8" width="1.7109375" style="291" customWidth="1"/>
    <col min="9" max="9" width="18.140625" style="291" customWidth="1"/>
    <col min="10" max="10" width="1.7109375" style="291" customWidth="1"/>
    <col min="11" max="11" width="17.140625" style="17" customWidth="1"/>
    <col min="12" max="12" width="1.7109375" style="291" customWidth="1"/>
    <col min="13" max="13" width="20.42578125" style="291" bestFit="1" customWidth="1"/>
    <col min="14" max="14" width="1.7109375" style="291" customWidth="1"/>
    <col min="15" max="15" width="23" style="308" bestFit="1" customWidth="1"/>
    <col min="16" max="16" width="2.28515625" style="291" customWidth="1"/>
    <col min="17" max="17" width="26.5703125" style="309" customWidth="1"/>
    <col min="18" max="18" width="1.7109375" style="291" customWidth="1"/>
    <col min="19" max="19" width="82.28515625" style="320" customWidth="1"/>
    <col min="20" max="16384" width="8.85546875" style="111"/>
  </cols>
  <sheetData>
    <row r="1" spans="1:19" ht="14.45" x14ac:dyDescent="0.3">
      <c r="A1" s="28"/>
      <c r="B1" s="285"/>
      <c r="C1" s="285"/>
      <c r="D1" s="285"/>
      <c r="E1" s="285"/>
      <c r="F1" s="285"/>
      <c r="G1" s="286"/>
      <c r="H1" s="285"/>
      <c r="I1" s="285"/>
      <c r="J1" s="285"/>
      <c r="K1" s="287"/>
      <c r="L1" s="285"/>
      <c r="M1" s="285"/>
      <c r="N1" s="285"/>
      <c r="O1" s="286"/>
      <c r="P1" s="285"/>
      <c r="Q1" s="288"/>
      <c r="R1" s="285"/>
      <c r="S1" s="489" t="s">
        <v>222</v>
      </c>
    </row>
    <row r="2" spans="1:19" ht="14.45" x14ac:dyDescent="0.3">
      <c r="A2" s="19"/>
      <c r="B2" s="285"/>
      <c r="C2" s="285"/>
      <c r="D2" s="285"/>
      <c r="E2" s="285"/>
      <c r="F2" s="285"/>
      <c r="G2" s="286"/>
      <c r="H2" s="285"/>
      <c r="I2" s="285"/>
      <c r="J2" s="285"/>
      <c r="K2" s="287"/>
      <c r="L2" s="285"/>
      <c r="M2" s="285"/>
      <c r="N2" s="285"/>
      <c r="O2" s="286"/>
      <c r="P2" s="285"/>
      <c r="Q2" s="288"/>
      <c r="R2" s="285"/>
      <c r="S2" s="26" t="e">
        <f ca="1">RIGHT(CELL("filename",$A$1),LEN(CELL("filename",$A$1))-SEARCH("\Exhibits",CELL("filename",$A$1),1))</f>
        <v>#VALUE!</v>
      </c>
    </row>
    <row r="3" spans="1:19" ht="14.45" x14ac:dyDescent="0.3">
      <c r="A3" s="504" t="str">
        <f>'Link In'!C3</f>
        <v>Kentucky American Water Company</v>
      </c>
      <c r="B3" s="504"/>
      <c r="C3" s="504"/>
      <c r="D3" s="504"/>
      <c r="E3" s="504"/>
      <c r="F3" s="504"/>
      <c r="G3" s="504"/>
      <c r="H3" s="504"/>
      <c r="I3" s="504"/>
      <c r="J3" s="504"/>
      <c r="K3" s="504"/>
      <c r="L3" s="504"/>
      <c r="M3" s="504"/>
      <c r="N3" s="504"/>
      <c r="O3" s="504"/>
      <c r="P3" s="504"/>
      <c r="Q3" s="504"/>
      <c r="R3" s="504"/>
      <c r="S3" s="504"/>
    </row>
    <row r="4" spans="1:19" ht="14.45" x14ac:dyDescent="0.3">
      <c r="A4" s="504" t="str">
        <f>'Link In'!C5</f>
        <v>Case No. 2015-00418</v>
      </c>
      <c r="B4" s="504"/>
      <c r="C4" s="504"/>
      <c r="D4" s="504"/>
      <c r="E4" s="504"/>
      <c r="F4" s="504"/>
      <c r="G4" s="504"/>
      <c r="H4" s="504"/>
      <c r="I4" s="504"/>
      <c r="J4" s="504"/>
      <c r="K4" s="504"/>
      <c r="L4" s="504"/>
      <c r="M4" s="504"/>
      <c r="N4" s="504"/>
      <c r="O4" s="504"/>
      <c r="P4" s="504"/>
      <c r="Q4" s="504"/>
      <c r="R4" s="504"/>
      <c r="S4" s="504"/>
    </row>
    <row r="5" spans="1:19" ht="14.45" x14ac:dyDescent="0.3">
      <c r="A5" s="505" t="s">
        <v>214</v>
      </c>
      <c r="B5" s="505"/>
      <c r="C5" s="505"/>
      <c r="D5" s="505"/>
      <c r="E5" s="505"/>
      <c r="F5" s="505"/>
      <c r="G5" s="505"/>
      <c r="H5" s="505"/>
      <c r="I5" s="505"/>
      <c r="J5" s="505"/>
      <c r="K5" s="505"/>
      <c r="L5" s="505"/>
      <c r="M5" s="505"/>
      <c r="N5" s="505"/>
      <c r="O5" s="505"/>
      <c r="P5" s="505"/>
      <c r="Q5" s="505"/>
      <c r="R5" s="505"/>
      <c r="S5" s="505"/>
    </row>
    <row r="6" spans="1:19" ht="14.45" hidden="1" x14ac:dyDescent="0.3">
      <c r="A6" s="505"/>
      <c r="B6" s="505"/>
      <c r="C6" s="505"/>
      <c r="D6" s="505"/>
      <c r="E6" s="505"/>
      <c r="F6" s="505"/>
      <c r="G6" s="505"/>
      <c r="H6" s="505"/>
      <c r="I6" s="505"/>
      <c r="J6" s="505"/>
      <c r="K6" s="505"/>
      <c r="L6" s="505"/>
      <c r="M6" s="505"/>
      <c r="N6" s="505"/>
      <c r="O6" s="505"/>
      <c r="P6" s="505"/>
      <c r="Q6" s="505"/>
      <c r="R6" s="505"/>
      <c r="S6" s="505"/>
    </row>
    <row r="7" spans="1:19" ht="14.45" x14ac:dyDescent="0.3">
      <c r="A7" s="505"/>
      <c r="B7" s="505"/>
      <c r="C7" s="505"/>
      <c r="D7" s="505"/>
      <c r="E7" s="505"/>
      <c r="F7" s="505"/>
      <c r="G7" s="505"/>
      <c r="H7" s="505"/>
      <c r="I7" s="505"/>
      <c r="J7" s="505"/>
      <c r="K7" s="505"/>
      <c r="L7" s="505"/>
      <c r="M7" s="505"/>
      <c r="N7" s="505"/>
      <c r="O7" s="505"/>
      <c r="P7" s="505"/>
      <c r="Q7" s="505"/>
      <c r="R7" s="505"/>
      <c r="S7" s="505"/>
    </row>
    <row r="8" spans="1:19" x14ac:dyDescent="0.25">
      <c r="A8" s="37" t="s">
        <v>289</v>
      </c>
      <c r="B8" s="289"/>
      <c r="C8" s="289"/>
      <c r="D8" s="289"/>
      <c r="E8" s="289"/>
      <c r="F8" s="289"/>
      <c r="G8" s="289"/>
      <c r="H8" s="289"/>
      <c r="I8" s="289"/>
      <c r="J8" s="289"/>
      <c r="K8" s="289"/>
      <c r="L8" s="289"/>
      <c r="M8" s="289"/>
      <c r="N8" s="289"/>
      <c r="O8" s="289"/>
      <c r="P8" s="289"/>
      <c r="Q8" s="290"/>
      <c r="R8" s="289"/>
      <c r="S8" s="182" t="s">
        <v>222</v>
      </c>
    </row>
    <row r="9" spans="1:19" x14ac:dyDescent="0.25">
      <c r="A9" s="29" t="s">
        <v>368</v>
      </c>
      <c r="B9" s="289"/>
      <c r="C9" s="289"/>
      <c r="D9" s="289"/>
      <c r="E9" s="289"/>
      <c r="F9" s="289"/>
      <c r="G9" s="289"/>
      <c r="H9" s="289"/>
      <c r="I9" s="289"/>
      <c r="J9" s="289"/>
      <c r="K9" s="289"/>
      <c r="L9" s="289"/>
      <c r="M9" s="289"/>
      <c r="N9" s="289"/>
      <c r="O9" s="289"/>
      <c r="P9" s="289"/>
      <c r="Q9" s="290"/>
      <c r="R9" s="289"/>
      <c r="S9" s="24" t="str">
        <f ca="1">RIGHT(CELL("filename",$A$1),LEN(CELL("filename",$A$1))-SEARCH("\Public Workpapers",CELL("filename",$A$1),1))</f>
        <v>Public Workpapers\[Income Statement.xlsx]MSFR IS Adjust Support D-2</v>
      </c>
    </row>
    <row r="10" spans="1:19" ht="14.45" x14ac:dyDescent="0.3">
      <c r="B10" s="292"/>
      <c r="C10" s="292"/>
      <c r="D10" s="292"/>
      <c r="E10" s="292"/>
      <c r="F10" s="292"/>
      <c r="G10" s="292"/>
      <c r="H10" s="292"/>
      <c r="I10" s="293" t="s">
        <v>268</v>
      </c>
      <c r="J10" s="189"/>
      <c r="K10" s="293" t="s">
        <v>44</v>
      </c>
      <c r="L10" s="189"/>
      <c r="M10" s="293" t="s">
        <v>40</v>
      </c>
      <c r="N10" s="292"/>
      <c r="O10" s="292"/>
      <c r="P10" s="292"/>
      <c r="Q10" s="294"/>
      <c r="R10" s="292"/>
      <c r="S10" s="487"/>
    </row>
    <row r="11" spans="1:19" ht="14.45" x14ac:dyDescent="0.3">
      <c r="A11" s="287"/>
      <c r="B11" s="287"/>
      <c r="C11" s="295" t="s">
        <v>87</v>
      </c>
      <c r="D11" s="287"/>
      <c r="E11" s="287"/>
      <c r="F11" s="287"/>
      <c r="G11" s="295"/>
      <c r="H11" s="287"/>
      <c r="I11" s="296" t="s">
        <v>269</v>
      </c>
      <c r="J11" s="297"/>
      <c r="K11" s="296" t="s">
        <v>271</v>
      </c>
      <c r="L11" s="297"/>
      <c r="M11" s="296" t="str">
        <f>'Inc Statment - SCH C.1'!M12</f>
        <v>Ended 8/31/2017</v>
      </c>
      <c r="N11" s="287"/>
      <c r="O11" s="295"/>
      <c r="P11" s="287"/>
      <c r="Q11" s="298"/>
      <c r="R11" s="287"/>
      <c r="S11" s="490"/>
    </row>
    <row r="12" spans="1:19" ht="14.45" x14ac:dyDescent="0.3">
      <c r="A12" s="292" t="s">
        <v>2</v>
      </c>
      <c r="B12" s="287"/>
      <c r="C12" s="292" t="s">
        <v>80</v>
      </c>
      <c r="D12" s="292"/>
      <c r="E12" s="292"/>
      <c r="F12" s="292"/>
      <c r="G12" s="292"/>
      <c r="H12" s="287"/>
      <c r="I12" s="292" t="s">
        <v>262</v>
      </c>
      <c r="J12" s="297"/>
      <c r="K12" s="292" t="s">
        <v>270</v>
      </c>
      <c r="L12" s="297"/>
      <c r="M12" s="292" t="s">
        <v>272</v>
      </c>
      <c r="N12" s="287"/>
      <c r="O12" s="295" t="s">
        <v>238</v>
      </c>
      <c r="P12" s="295"/>
      <c r="Q12" s="299" t="s">
        <v>175</v>
      </c>
      <c r="R12" s="287"/>
      <c r="S12" s="487"/>
    </row>
    <row r="13" spans="1:19" ht="14.45" x14ac:dyDescent="0.3">
      <c r="A13" s="300" t="s">
        <v>236</v>
      </c>
      <c r="B13" s="301"/>
      <c r="C13" s="300" t="s">
        <v>280</v>
      </c>
      <c r="D13" s="302"/>
      <c r="E13" s="300" t="s">
        <v>5</v>
      </c>
      <c r="F13" s="302"/>
      <c r="G13" s="302"/>
      <c r="H13" s="301"/>
      <c r="I13" s="303">
        <f>'Inc Statment - SCH C.1'!I14</f>
        <v>42490</v>
      </c>
      <c r="J13" s="292"/>
      <c r="K13" s="300" t="s">
        <v>263</v>
      </c>
      <c r="L13" s="292"/>
      <c r="M13" s="300" t="s">
        <v>263</v>
      </c>
      <c r="N13" s="301"/>
      <c r="O13" s="300" t="s">
        <v>239</v>
      </c>
      <c r="P13" s="292"/>
      <c r="Q13" s="304" t="s">
        <v>231</v>
      </c>
      <c r="R13" s="301"/>
      <c r="S13" s="319" t="s">
        <v>152</v>
      </c>
    </row>
    <row r="14" spans="1:19" x14ac:dyDescent="0.25">
      <c r="A14" s="305"/>
      <c r="B14" s="305"/>
      <c r="C14" s="306"/>
      <c r="D14" s="285"/>
      <c r="E14" s="307"/>
      <c r="F14" s="307"/>
      <c r="G14" s="305"/>
    </row>
    <row r="15" spans="1:19" x14ac:dyDescent="0.25">
      <c r="A15" s="310">
        <v>1</v>
      </c>
      <c r="B15" s="310"/>
      <c r="C15" s="292">
        <v>400</v>
      </c>
      <c r="D15" s="285"/>
      <c r="E15" s="311" t="s">
        <v>8</v>
      </c>
      <c r="F15" s="311"/>
      <c r="G15" s="300"/>
      <c r="H15" s="21"/>
      <c r="I15" s="21"/>
      <c r="J15" s="21"/>
      <c r="K15" s="20"/>
      <c r="L15" s="21"/>
      <c r="M15" s="21"/>
      <c r="N15" s="21"/>
      <c r="O15" s="22"/>
      <c r="P15" s="21"/>
      <c r="Q15" s="27"/>
      <c r="R15" s="21"/>
      <c r="S15" s="23"/>
    </row>
    <row r="16" spans="1:19" ht="14.45" x14ac:dyDescent="0.3">
      <c r="A16" s="310">
        <v>2</v>
      </c>
      <c r="B16" s="310"/>
      <c r="C16" s="292"/>
      <c r="D16" s="285"/>
      <c r="E16" s="312" t="s">
        <v>20</v>
      </c>
      <c r="F16" s="312"/>
      <c r="G16" s="289"/>
    </row>
    <row r="17" spans="1:19" ht="43.15" x14ac:dyDescent="0.3">
      <c r="A17" s="310">
        <v>3</v>
      </c>
      <c r="E17" s="313" t="s">
        <v>156</v>
      </c>
      <c r="F17" s="314"/>
      <c r="G17" s="315"/>
      <c r="I17" s="455">
        <f>-SUM('Link In'!F71:F73)</f>
        <v>48487971</v>
      </c>
      <c r="J17" s="454"/>
      <c r="K17" s="455">
        <f>-SUM('Link In'!K71:K73)</f>
        <v>-890033</v>
      </c>
      <c r="L17" s="456"/>
      <c r="M17" s="457">
        <f>I17+K17</f>
        <v>47597938</v>
      </c>
      <c r="O17" s="316" t="str">
        <f>'Link In'!$M$17</f>
        <v>Exhibit 37, Schedule M-1</v>
      </c>
      <c r="P17" s="308"/>
      <c r="Q17" s="309" t="str">
        <f>'Link In'!$N$17</f>
        <v>Revenues\[KY Revenue Exhibit.xlsx]Exhibit</v>
      </c>
      <c r="S17" s="317" t="s">
        <v>186</v>
      </c>
    </row>
    <row r="18" spans="1:19" ht="43.15" x14ac:dyDescent="0.3">
      <c r="A18" s="310">
        <v>4</v>
      </c>
      <c r="E18" s="313" t="s">
        <v>157</v>
      </c>
      <c r="F18" s="314"/>
      <c r="G18" s="315"/>
      <c r="I18" s="458">
        <f>-SUM('Link In'!F74:F75)</f>
        <v>22363338</v>
      </c>
      <c r="J18" s="458"/>
      <c r="K18" s="458">
        <f>-SUM('Link In'!K74:K75)</f>
        <v>-1194943</v>
      </c>
      <c r="L18" s="459"/>
      <c r="M18" s="459">
        <f t="shared" ref="M18:M37" si="0">I18+K18</f>
        <v>21168395</v>
      </c>
      <c r="O18" s="316" t="str">
        <f>'Link In'!$M$17</f>
        <v>Exhibit 37, Schedule M-1</v>
      </c>
      <c r="P18" s="308"/>
      <c r="Q18" s="309" t="str">
        <f>'Link In'!$N$17</f>
        <v>Revenues\[KY Revenue Exhibit.xlsx]Exhibit</v>
      </c>
      <c r="S18" s="317" t="s">
        <v>187</v>
      </c>
    </row>
    <row r="19" spans="1:19" ht="43.15" x14ac:dyDescent="0.3">
      <c r="A19" s="310">
        <v>5</v>
      </c>
      <c r="E19" s="313" t="s">
        <v>158</v>
      </c>
      <c r="F19" s="314"/>
      <c r="G19" s="315"/>
      <c r="I19" s="458">
        <f>-SUM('Link In'!F76:F77)</f>
        <v>2558342</v>
      </c>
      <c r="J19" s="458"/>
      <c r="K19" s="458">
        <f>-SUM('Link In'!K76:K77)</f>
        <v>-17859</v>
      </c>
      <c r="L19" s="459"/>
      <c r="M19" s="459">
        <f t="shared" si="0"/>
        <v>2540483</v>
      </c>
      <c r="O19" s="316" t="str">
        <f>'Link In'!$M$17</f>
        <v>Exhibit 37, Schedule M-1</v>
      </c>
      <c r="P19" s="308"/>
      <c r="Q19" s="309" t="str">
        <f>'Link In'!$N$17</f>
        <v>Revenues\[KY Revenue Exhibit.xlsx]Exhibit</v>
      </c>
      <c r="S19" s="317" t="s">
        <v>188</v>
      </c>
    </row>
    <row r="20" spans="1:19" ht="43.15" x14ac:dyDescent="0.3">
      <c r="A20" s="310">
        <v>6</v>
      </c>
      <c r="E20" s="313" t="s">
        <v>160</v>
      </c>
      <c r="F20" s="314"/>
      <c r="G20" s="315"/>
      <c r="I20" s="458">
        <f>-'Link In'!F78</f>
        <v>3764401</v>
      </c>
      <c r="J20" s="458"/>
      <c r="K20" s="458">
        <f>-'Link In'!K78</f>
        <v>-23895</v>
      </c>
      <c r="L20" s="459"/>
      <c r="M20" s="459">
        <f t="shared" si="0"/>
        <v>3740506</v>
      </c>
      <c r="O20" s="316" t="str">
        <f>'Link In'!$M$17</f>
        <v>Exhibit 37, Schedule M-1</v>
      </c>
      <c r="P20" s="308"/>
      <c r="Q20" s="309" t="str">
        <f>'Link In'!$N$17</f>
        <v>Revenues\[KY Revenue Exhibit.xlsx]Exhibit</v>
      </c>
      <c r="S20" s="317" t="s">
        <v>189</v>
      </c>
    </row>
    <row r="21" spans="1:19" ht="43.15" x14ac:dyDescent="0.3">
      <c r="A21" s="310">
        <v>7</v>
      </c>
      <c r="E21" s="313" t="s">
        <v>159</v>
      </c>
      <c r="F21" s="314"/>
      <c r="G21" s="315"/>
      <c r="I21" s="458">
        <f>-SUM('Link In'!F79:F80)</f>
        <v>2716050</v>
      </c>
      <c r="J21" s="458"/>
      <c r="K21" s="458">
        <f>-SUM('Link In'!K79:K80)</f>
        <v>-16203</v>
      </c>
      <c r="L21" s="459"/>
      <c r="M21" s="459">
        <f t="shared" si="0"/>
        <v>2699847</v>
      </c>
      <c r="O21" s="316" t="str">
        <f>'Link In'!$M$17</f>
        <v>Exhibit 37, Schedule M-1</v>
      </c>
      <c r="P21" s="308"/>
      <c r="Q21" s="309" t="str">
        <f>'Link In'!$N$17</f>
        <v>Revenues\[KY Revenue Exhibit.xlsx]Exhibit</v>
      </c>
      <c r="S21" s="317" t="s">
        <v>190</v>
      </c>
    </row>
    <row r="22" spans="1:19" ht="43.15" x14ac:dyDescent="0.3">
      <c r="A22" s="310">
        <v>8</v>
      </c>
      <c r="B22" s="310"/>
      <c r="C22" s="292"/>
      <c r="D22" s="285"/>
      <c r="E22" s="313" t="s">
        <v>161</v>
      </c>
      <c r="F22" s="314"/>
      <c r="G22" s="315"/>
      <c r="I22" s="458">
        <f>-SUM('Link In'!F81:F82)</f>
        <v>6278926</v>
      </c>
      <c r="J22" s="458"/>
      <c r="K22" s="458">
        <f>-SUM('Link In'!K81:K82)</f>
        <v>-374160</v>
      </c>
      <c r="L22" s="459"/>
      <c r="M22" s="459">
        <f t="shared" si="0"/>
        <v>5904766</v>
      </c>
      <c r="O22" s="316" t="str">
        <f>'Link In'!$M$17</f>
        <v>Exhibit 37, Schedule M-1</v>
      </c>
      <c r="P22" s="308"/>
      <c r="Q22" s="309" t="str">
        <f>'Link In'!$N$17</f>
        <v>Revenues\[KY Revenue Exhibit.xlsx]Exhibit</v>
      </c>
      <c r="S22" s="317" t="s">
        <v>191</v>
      </c>
    </row>
    <row r="23" spans="1:19" ht="43.15" x14ac:dyDescent="0.3">
      <c r="A23" s="310">
        <v>9</v>
      </c>
      <c r="B23" s="310"/>
      <c r="C23" s="292"/>
      <c r="D23" s="285"/>
      <c r="E23" s="313" t="s">
        <v>162</v>
      </c>
      <c r="F23" s="314"/>
      <c r="G23" s="315"/>
      <c r="H23" s="320"/>
      <c r="I23" s="458">
        <f>-SUM('Link In'!F83:F85)</f>
        <v>1929026</v>
      </c>
      <c r="J23" s="458"/>
      <c r="K23" s="458">
        <f>-SUM('Link In'!K83:K85)</f>
        <v>-154284</v>
      </c>
      <c r="L23" s="458"/>
      <c r="M23" s="458">
        <f t="shared" si="0"/>
        <v>1774742</v>
      </c>
      <c r="N23" s="320"/>
      <c r="O23" s="482" t="str">
        <f>'Link In'!$M$17</f>
        <v>Exhibit 37, Schedule M-1</v>
      </c>
      <c r="P23" s="483"/>
      <c r="Q23" s="484" t="str">
        <f>'Link In'!$N$17</f>
        <v>Revenues\[KY Revenue Exhibit.xlsx]Exhibit</v>
      </c>
      <c r="R23" s="320"/>
      <c r="S23" s="317" t="s">
        <v>363</v>
      </c>
    </row>
    <row r="24" spans="1:19" ht="43.15" x14ac:dyDescent="0.3">
      <c r="A24" s="310">
        <v>10</v>
      </c>
      <c r="B24" s="310"/>
      <c r="C24" s="292"/>
      <c r="D24" s="285"/>
      <c r="E24" s="313" t="s">
        <v>163</v>
      </c>
      <c r="F24" s="314"/>
      <c r="G24" s="315"/>
      <c r="I24" s="458">
        <f>-SUM('Link In'!F86:F87)</f>
        <v>125377</v>
      </c>
      <c r="J24" s="458"/>
      <c r="K24" s="458">
        <f>-SUM('Link In'!K86:K87)</f>
        <v>-40833</v>
      </c>
      <c r="L24" s="459"/>
      <c r="M24" s="459">
        <f t="shared" si="0"/>
        <v>84544</v>
      </c>
      <c r="O24" s="316" t="str">
        <f>'Link In'!$M$17</f>
        <v>Exhibit 37, Schedule M-1</v>
      </c>
      <c r="P24" s="308"/>
      <c r="Q24" s="309" t="str">
        <f>'Link In'!$N$17</f>
        <v>Revenues\[KY Revenue Exhibit.xlsx]Exhibit</v>
      </c>
      <c r="S24" s="317" t="s">
        <v>361</v>
      </c>
    </row>
    <row r="25" spans="1:19" ht="28.9" x14ac:dyDescent="0.3">
      <c r="A25" s="310">
        <v>11</v>
      </c>
      <c r="B25" s="310"/>
      <c r="C25" s="292"/>
      <c r="D25" s="285"/>
      <c r="E25" s="313" t="s">
        <v>164</v>
      </c>
      <c r="F25" s="314"/>
      <c r="G25" s="315"/>
      <c r="I25" s="458">
        <f>-'Link In'!F88</f>
        <v>100</v>
      </c>
      <c r="J25" s="458"/>
      <c r="K25" s="458">
        <f>-'Link In'!K88</f>
        <v>0</v>
      </c>
      <c r="L25" s="459"/>
      <c r="M25" s="459">
        <f t="shared" si="0"/>
        <v>100</v>
      </c>
      <c r="O25" s="316" t="str">
        <f>'Link In'!$M$17</f>
        <v>Exhibit 37, Schedule M-1</v>
      </c>
      <c r="P25" s="308"/>
      <c r="Q25" s="309" t="str">
        <f>'Link In'!$N$17</f>
        <v>Revenues\[KY Revenue Exhibit.xlsx]Exhibit</v>
      </c>
      <c r="S25" s="317" t="s">
        <v>192</v>
      </c>
    </row>
    <row r="26" spans="1:19" ht="14.45" x14ac:dyDescent="0.3">
      <c r="A26" s="310">
        <v>12</v>
      </c>
      <c r="B26" s="310"/>
      <c r="C26" s="292">
        <v>400</v>
      </c>
      <c r="D26" s="285"/>
      <c r="E26" s="318" t="s">
        <v>21</v>
      </c>
      <c r="F26" s="318"/>
      <c r="G26" s="319"/>
      <c r="H26" s="21"/>
      <c r="I26" s="460"/>
      <c r="J26" s="460"/>
      <c r="K26" s="460"/>
      <c r="L26" s="461"/>
      <c r="M26" s="461"/>
      <c r="N26" s="21"/>
      <c r="O26" s="22"/>
      <c r="P26" s="21"/>
      <c r="Q26" s="27"/>
      <c r="R26" s="21"/>
      <c r="S26" s="23"/>
    </row>
    <row r="27" spans="1:19" ht="28.9" x14ac:dyDescent="0.3">
      <c r="A27" s="310">
        <v>13</v>
      </c>
      <c r="E27" s="313" t="s">
        <v>165</v>
      </c>
      <c r="F27" s="314"/>
      <c r="G27" s="315"/>
      <c r="I27" s="458">
        <f>'Link In'!C539</f>
        <v>952621</v>
      </c>
      <c r="J27" s="458"/>
      <c r="K27" s="458">
        <f>'Link In'!D539</f>
        <v>-99981</v>
      </c>
      <c r="L27" s="459"/>
      <c r="M27" s="459">
        <f t="shared" si="0"/>
        <v>852640</v>
      </c>
      <c r="O27" s="316" t="str">
        <f>'Link In'!M$18</f>
        <v>Exhibit 37, Schedule M-1</v>
      </c>
      <c r="P27" s="308"/>
      <c r="Q27" s="309" t="str">
        <f>'Link In'!N$18</f>
        <v>Revenues\[KY Revenue Exhibit.xlsx]Exhibit</v>
      </c>
      <c r="S27" s="320" t="s">
        <v>197</v>
      </c>
    </row>
    <row r="28" spans="1:19" ht="28.9" x14ac:dyDescent="0.3">
      <c r="A28" s="310">
        <v>14</v>
      </c>
      <c r="E28" s="313" t="s">
        <v>166</v>
      </c>
      <c r="F28" s="314"/>
      <c r="G28" s="315"/>
      <c r="I28" s="458">
        <f>'Link In'!C540</f>
        <v>75358</v>
      </c>
      <c r="J28" s="458"/>
      <c r="K28" s="458">
        <f>'Link In'!D540</f>
        <v>-5674</v>
      </c>
      <c r="L28" s="459"/>
      <c r="M28" s="459">
        <f t="shared" ref="M28:M36" si="1">I28+K28</f>
        <v>69684</v>
      </c>
      <c r="O28" s="316" t="str">
        <f>'Link In'!M$18</f>
        <v>Exhibit 37, Schedule M-1</v>
      </c>
      <c r="P28" s="308"/>
      <c r="Q28" s="309" t="str">
        <f>'Link In'!N$18</f>
        <v>Revenues\[KY Revenue Exhibit.xlsx]Exhibit</v>
      </c>
      <c r="S28" s="320" t="s">
        <v>362</v>
      </c>
    </row>
    <row r="29" spans="1:19" ht="28.9" x14ac:dyDescent="0.3">
      <c r="A29" s="310">
        <v>15</v>
      </c>
      <c r="E29" s="313" t="s">
        <v>167</v>
      </c>
      <c r="F29" s="314"/>
      <c r="G29" s="315"/>
      <c r="I29" s="458">
        <f>'Link In'!C541</f>
        <v>50904</v>
      </c>
      <c r="J29" s="458"/>
      <c r="K29" s="458">
        <f>'Link In'!D541</f>
        <v>14496</v>
      </c>
      <c r="L29" s="459"/>
      <c r="M29" s="459">
        <f t="shared" si="1"/>
        <v>65400</v>
      </c>
      <c r="O29" s="316" t="str">
        <f>'Link In'!M$18</f>
        <v>Exhibit 37, Schedule M-1</v>
      </c>
      <c r="P29" s="308"/>
      <c r="Q29" s="309" t="str">
        <f>'Link In'!N$18</f>
        <v>Revenues\[KY Revenue Exhibit.xlsx]Exhibit</v>
      </c>
      <c r="S29" s="320" t="s">
        <v>193</v>
      </c>
    </row>
    <row r="30" spans="1:19" ht="28.9" x14ac:dyDescent="0.3">
      <c r="A30" s="310">
        <v>16</v>
      </c>
      <c r="E30" s="313" t="s">
        <v>168</v>
      </c>
      <c r="F30" s="314"/>
      <c r="G30" s="315"/>
      <c r="I30" s="458">
        <f>'Link In'!C542</f>
        <v>0</v>
      </c>
      <c r="J30" s="458"/>
      <c r="K30" s="458">
        <f>'Link In'!D542</f>
        <v>0</v>
      </c>
      <c r="L30" s="459"/>
      <c r="M30" s="459">
        <f t="shared" si="1"/>
        <v>0</v>
      </c>
      <c r="O30" s="316" t="str">
        <f>'Link In'!M$18</f>
        <v>Exhibit 37, Schedule M-1</v>
      </c>
      <c r="P30" s="308"/>
      <c r="Q30" s="309" t="str">
        <f>'Link In'!N$18</f>
        <v>Revenues\[KY Revenue Exhibit.xlsx]Exhibit</v>
      </c>
      <c r="S30" s="320" t="s">
        <v>194</v>
      </c>
    </row>
    <row r="31" spans="1:19" ht="28.9" x14ac:dyDescent="0.3">
      <c r="A31" s="310">
        <v>17</v>
      </c>
      <c r="E31" s="313" t="s">
        <v>169</v>
      </c>
      <c r="F31" s="314"/>
      <c r="G31" s="315"/>
      <c r="I31" s="458">
        <f>'Link In'!C543</f>
        <v>30740</v>
      </c>
      <c r="J31" s="458"/>
      <c r="K31" s="458">
        <f>'Link In'!D543</f>
        <v>1402</v>
      </c>
      <c r="L31" s="459"/>
      <c r="M31" s="459">
        <f t="shared" si="1"/>
        <v>32142</v>
      </c>
      <c r="O31" s="316" t="str">
        <f>'Link In'!M$18</f>
        <v>Exhibit 37, Schedule M-1</v>
      </c>
      <c r="P31" s="308"/>
      <c r="Q31" s="309" t="str">
        <f>'Link In'!N$18</f>
        <v>Revenues\[KY Revenue Exhibit.xlsx]Exhibit</v>
      </c>
      <c r="S31" s="320" t="s">
        <v>195</v>
      </c>
    </row>
    <row r="32" spans="1:19" ht="28.9" x14ac:dyDescent="0.3">
      <c r="A32" s="310">
        <v>18</v>
      </c>
      <c r="E32" s="313" t="s">
        <v>170</v>
      </c>
      <c r="F32" s="314"/>
      <c r="G32" s="315"/>
      <c r="I32" s="458">
        <f>'Link In'!C544</f>
        <v>754380</v>
      </c>
      <c r="J32" s="458"/>
      <c r="K32" s="458">
        <f>'Link In'!D544</f>
        <v>-10837</v>
      </c>
      <c r="L32" s="459"/>
      <c r="M32" s="459">
        <f t="shared" si="1"/>
        <v>743543</v>
      </c>
      <c r="O32" s="316" t="str">
        <f>'Link In'!M$18</f>
        <v>Exhibit 37, Schedule M-1</v>
      </c>
      <c r="P32" s="308"/>
      <c r="Q32" s="309" t="str">
        <f>'Link In'!N$18</f>
        <v>Revenues\[KY Revenue Exhibit.xlsx]Exhibit</v>
      </c>
      <c r="S32" s="320" t="s">
        <v>196</v>
      </c>
    </row>
    <row r="33" spans="1:19" ht="28.9" x14ac:dyDescent="0.3">
      <c r="A33" s="310">
        <v>19</v>
      </c>
      <c r="E33" s="313" t="s">
        <v>171</v>
      </c>
      <c r="F33" s="314"/>
      <c r="G33" s="315"/>
      <c r="I33" s="458">
        <f>'Link In'!C545</f>
        <v>51945</v>
      </c>
      <c r="J33" s="458"/>
      <c r="K33" s="458">
        <f>'Link In'!D545</f>
        <v>689</v>
      </c>
      <c r="L33" s="459"/>
      <c r="M33" s="459">
        <f t="shared" si="1"/>
        <v>52634</v>
      </c>
      <c r="O33" s="316" t="str">
        <f>'Link In'!M$18</f>
        <v>Exhibit 37, Schedule M-1</v>
      </c>
      <c r="P33" s="308"/>
      <c r="Q33" s="309" t="str">
        <f>'Link In'!N$18</f>
        <v>Revenues\[KY Revenue Exhibit.xlsx]Exhibit</v>
      </c>
      <c r="S33" s="320" t="s">
        <v>198</v>
      </c>
    </row>
    <row r="34" spans="1:19" ht="28.9" x14ac:dyDescent="0.3">
      <c r="A34" s="310">
        <v>20</v>
      </c>
      <c r="E34" s="313" t="s">
        <v>172</v>
      </c>
      <c r="F34" s="314"/>
      <c r="G34" s="315"/>
      <c r="I34" s="458">
        <f>'Link In'!C546</f>
        <v>331964</v>
      </c>
      <c r="J34" s="458"/>
      <c r="K34" s="458">
        <f>'Link In'!D546</f>
        <v>-32359</v>
      </c>
      <c r="L34" s="459"/>
      <c r="M34" s="459">
        <f t="shared" si="1"/>
        <v>299605</v>
      </c>
      <c r="O34" s="316" t="str">
        <f>'Link In'!M$18</f>
        <v>Exhibit 37, Schedule M-1</v>
      </c>
      <c r="P34" s="308"/>
      <c r="Q34" s="309" t="str">
        <f>'Link In'!N$18</f>
        <v>Revenues\[KY Revenue Exhibit.xlsx]Exhibit</v>
      </c>
      <c r="S34" s="320" t="s">
        <v>199</v>
      </c>
    </row>
    <row r="35" spans="1:19" ht="28.9" x14ac:dyDescent="0.3">
      <c r="A35" s="310">
        <v>21</v>
      </c>
      <c r="E35" s="313" t="s">
        <v>173</v>
      </c>
      <c r="F35" s="314"/>
      <c r="G35" s="315"/>
      <c r="I35" s="458">
        <f>'Link In'!C547</f>
        <v>37776</v>
      </c>
      <c r="J35" s="458"/>
      <c r="K35" s="458">
        <f>'Link In'!D547</f>
        <v>21224</v>
      </c>
      <c r="L35" s="459"/>
      <c r="M35" s="459">
        <f t="shared" si="1"/>
        <v>59000</v>
      </c>
      <c r="O35" s="316" t="str">
        <f>'Link In'!M$18</f>
        <v>Exhibit 37, Schedule M-1</v>
      </c>
      <c r="P35" s="308"/>
      <c r="Q35" s="309" t="str">
        <f>'Link In'!N$18</f>
        <v>Revenues\[KY Revenue Exhibit.xlsx]Exhibit</v>
      </c>
      <c r="S35" s="320" t="s">
        <v>200</v>
      </c>
    </row>
    <row r="36" spans="1:19" ht="28.9" x14ac:dyDescent="0.3">
      <c r="A36" s="310">
        <v>22</v>
      </c>
      <c r="E36" s="313" t="s">
        <v>174</v>
      </c>
      <c r="F36" s="314"/>
      <c r="G36" s="315"/>
      <c r="I36" s="458">
        <f>'Link In'!C548</f>
        <v>0</v>
      </c>
      <c r="J36" s="458"/>
      <c r="K36" s="458">
        <f>'Link In'!D548</f>
        <v>0</v>
      </c>
      <c r="L36" s="459"/>
      <c r="M36" s="459">
        <f t="shared" si="1"/>
        <v>0</v>
      </c>
      <c r="O36" s="316" t="str">
        <f>'Link In'!M$18</f>
        <v>Exhibit 37, Schedule M-1</v>
      </c>
      <c r="P36" s="308"/>
      <c r="Q36" s="309" t="str">
        <f>'Link In'!N$18</f>
        <v>Revenues\[KY Revenue Exhibit.xlsx]Exhibit</v>
      </c>
      <c r="S36" s="320" t="s">
        <v>201</v>
      </c>
    </row>
    <row r="37" spans="1:19" ht="43.15" x14ac:dyDescent="0.3">
      <c r="A37" s="310">
        <v>23</v>
      </c>
      <c r="B37" s="310"/>
      <c r="C37" s="300">
        <v>420</v>
      </c>
      <c r="D37" s="321"/>
      <c r="E37" s="322" t="s">
        <v>69</v>
      </c>
      <c r="F37" s="322"/>
      <c r="G37" s="323"/>
      <c r="H37" s="21"/>
      <c r="I37" s="461"/>
      <c r="J37" s="461"/>
      <c r="K37" s="461">
        <f>'Link In'!I19</f>
        <v>669301</v>
      </c>
      <c r="L37" s="461"/>
      <c r="M37" s="461">
        <f t="shared" si="0"/>
        <v>669301</v>
      </c>
      <c r="N37" s="21"/>
      <c r="O37" s="22" t="str">
        <f>'Link In'!M19</f>
        <v>W/P - 1-4</v>
      </c>
      <c r="P37" s="22"/>
      <c r="Q37" s="324" t="str">
        <f>'Link In'!N19</f>
        <v>Rate Base\[Rate Base KY Capital through 08.31.2017.xlsx]Link Out</v>
      </c>
      <c r="R37" s="21"/>
      <c r="S37" s="23" t="s">
        <v>210</v>
      </c>
    </row>
    <row r="38" spans="1:19" ht="44.25" customHeight="1" thickBot="1" x14ac:dyDescent="0.3">
      <c r="A38" s="310">
        <v>24</v>
      </c>
      <c r="B38" s="310"/>
      <c r="C38" s="325"/>
      <c r="D38" s="285"/>
      <c r="E38" s="326" t="s">
        <v>237</v>
      </c>
      <c r="F38" s="76"/>
      <c r="G38" s="259"/>
      <c r="H38" s="327"/>
      <c r="I38" s="462">
        <f>SUM(I17:I37)</f>
        <v>90509219</v>
      </c>
      <c r="J38" s="463"/>
      <c r="K38" s="462">
        <f>SUM(K17:K37)</f>
        <v>-2153949</v>
      </c>
      <c r="L38" s="463"/>
      <c r="M38" s="462">
        <f>SUM(M17:M37)</f>
        <v>88355270</v>
      </c>
    </row>
    <row r="39" spans="1:19" ht="15.75" thickTop="1" x14ac:dyDescent="0.25">
      <c r="A39" s="310">
        <v>25</v>
      </c>
      <c r="B39" s="310"/>
      <c r="C39" s="292"/>
      <c r="D39" s="285"/>
      <c r="E39" s="285"/>
      <c r="F39" s="285"/>
      <c r="G39" s="286"/>
    </row>
    <row r="40" spans="1:19" x14ac:dyDescent="0.25">
      <c r="A40" s="310">
        <v>26</v>
      </c>
      <c r="B40" s="310"/>
      <c r="C40" s="300">
        <v>401</v>
      </c>
      <c r="D40" s="321"/>
      <c r="E40" s="328" t="s">
        <v>9</v>
      </c>
      <c r="F40" s="328"/>
      <c r="G40" s="329"/>
      <c r="H40" s="21"/>
      <c r="I40" s="21"/>
      <c r="J40" s="21"/>
      <c r="K40" s="20"/>
      <c r="L40" s="21"/>
      <c r="M40" s="21"/>
      <c r="N40" s="21"/>
      <c r="O40" s="22"/>
      <c r="P40" s="21"/>
      <c r="Q40" s="27"/>
      <c r="R40" s="21"/>
      <c r="S40" s="23"/>
    </row>
    <row r="41" spans="1:19" x14ac:dyDescent="0.25">
      <c r="A41" s="310">
        <v>27</v>
      </c>
      <c r="B41" s="310"/>
      <c r="C41" s="292"/>
      <c r="D41" s="285"/>
      <c r="E41" s="301" t="s">
        <v>265</v>
      </c>
      <c r="F41" s="301"/>
      <c r="G41" s="292"/>
    </row>
    <row r="42" spans="1:19" ht="60" x14ac:dyDescent="0.25">
      <c r="A42" s="310">
        <v>28</v>
      </c>
      <c r="B42" s="310"/>
      <c r="C42" s="292"/>
      <c r="D42" s="285"/>
      <c r="E42" s="330" t="s">
        <v>11</v>
      </c>
      <c r="F42" s="330"/>
      <c r="G42" s="310"/>
      <c r="I42" s="464">
        <f>'Link In'!G23</f>
        <v>271476</v>
      </c>
      <c r="J42" s="465"/>
      <c r="K42" s="464">
        <f>'Link In'!I23</f>
        <v>-41221</v>
      </c>
      <c r="L42" s="465"/>
      <c r="M42" s="465">
        <f>I42+K42</f>
        <v>230255</v>
      </c>
      <c r="O42" s="308" t="str">
        <f>'Link In'!M23</f>
        <v>W/P - 3-2</v>
      </c>
      <c r="Q42" s="309" t="str">
        <f>'Link In'!N23</f>
        <v>O&amp;M\[Purchased Water Expense Exhibit.xlsx]Exhibit</v>
      </c>
      <c r="S42" s="317" t="s">
        <v>356</v>
      </c>
    </row>
    <row r="43" spans="1:19" ht="120" x14ac:dyDescent="0.25">
      <c r="A43" s="310">
        <v>29</v>
      </c>
      <c r="B43" s="310"/>
      <c r="C43" s="292"/>
      <c r="D43" s="285"/>
      <c r="E43" s="330" t="s">
        <v>22</v>
      </c>
      <c r="F43" s="330"/>
      <c r="G43" s="310"/>
      <c r="I43" s="464">
        <f>'Link In'!G24</f>
        <v>3889124</v>
      </c>
      <c r="J43" s="465"/>
      <c r="K43" s="464">
        <f>'Link In'!I24</f>
        <v>122463</v>
      </c>
      <c r="L43" s="465"/>
      <c r="M43" s="465">
        <f t="shared" ref="M43:M65" si="2">I43+K43</f>
        <v>4011587</v>
      </c>
      <c r="O43" s="308" t="str">
        <f>'Link In'!M24</f>
        <v>W/P - 3-3</v>
      </c>
      <c r="Q43" s="309" t="str">
        <f>'Link In'!N24</f>
        <v>O&amp;M\[Fuel and Power Expense Exhibit.xlsx]Exhibit</v>
      </c>
      <c r="S43" s="317" t="s">
        <v>355</v>
      </c>
    </row>
    <row r="44" spans="1:19" ht="60" x14ac:dyDescent="0.25">
      <c r="A44" s="310">
        <v>30</v>
      </c>
      <c r="B44" s="310"/>
      <c r="C44" s="292"/>
      <c r="D44" s="285"/>
      <c r="E44" s="314" t="s">
        <v>12</v>
      </c>
      <c r="F44" s="314"/>
      <c r="G44" s="315"/>
      <c r="I44" s="464">
        <f>'Link In'!G25</f>
        <v>1619489</v>
      </c>
      <c r="J44" s="465"/>
      <c r="K44" s="464">
        <f>'Link In'!I25</f>
        <v>148890</v>
      </c>
      <c r="L44" s="465"/>
      <c r="M44" s="465">
        <f t="shared" si="2"/>
        <v>1768379</v>
      </c>
      <c r="O44" s="308" t="str">
        <f>'Link In'!M25</f>
        <v>W/P - 3-4</v>
      </c>
      <c r="Q44" s="309" t="str">
        <f>'Link In'!N25</f>
        <v>O&amp;M\[Chemical Expense Exhibit.xlsx]Exhibit</v>
      </c>
      <c r="S44" s="317" t="s">
        <v>354</v>
      </c>
    </row>
    <row r="45" spans="1:19" ht="60" x14ac:dyDescent="0.25">
      <c r="A45" s="310">
        <v>31</v>
      </c>
      <c r="B45" s="310"/>
      <c r="C45" s="292"/>
      <c r="D45" s="285"/>
      <c r="E45" s="330" t="s">
        <v>13</v>
      </c>
      <c r="F45" s="330"/>
      <c r="G45" s="310"/>
      <c r="I45" s="464">
        <f>'Link In'!G26</f>
        <v>275269</v>
      </c>
      <c r="J45" s="465"/>
      <c r="K45" s="464">
        <f>'Link In'!I26</f>
        <v>102111</v>
      </c>
      <c r="L45" s="465"/>
      <c r="M45" s="465">
        <f t="shared" si="2"/>
        <v>377380</v>
      </c>
      <c r="O45" s="308" t="str">
        <f>'Link In'!M26</f>
        <v>W/P - 3-5</v>
      </c>
      <c r="Q45" s="309" t="str">
        <f>'Link In'!N26</f>
        <v>O&amp;M\[Waste Disposal Expense Exhibit.xlsx]Exhibit</v>
      </c>
      <c r="S45" s="317" t="s">
        <v>358</v>
      </c>
    </row>
    <row r="46" spans="1:19" ht="75" x14ac:dyDescent="0.25">
      <c r="A46" s="310">
        <v>32</v>
      </c>
      <c r="B46" s="310"/>
      <c r="C46" s="292"/>
      <c r="D46" s="285"/>
      <c r="E46" s="314" t="s">
        <v>23</v>
      </c>
      <c r="F46" s="314"/>
      <c r="G46" s="315"/>
      <c r="I46" s="464">
        <f>'Link In'!G27</f>
        <v>7103811</v>
      </c>
      <c r="J46" s="465"/>
      <c r="K46" s="464">
        <f>'Link In'!I27</f>
        <v>248319.44412821904</v>
      </c>
      <c r="L46" s="465"/>
      <c r="M46" s="465">
        <f t="shared" si="2"/>
        <v>7352130.444128219</v>
      </c>
      <c r="O46" s="308" t="str">
        <f>'Link In'!M27</f>
        <v>W/P - 3-1</v>
      </c>
      <c r="Q46" s="309" t="str">
        <f>'Link In'!N27</f>
        <v>O&amp;M\[Labor and Labor Related Exhibit.xlsx]Labor Exhibit</v>
      </c>
      <c r="S46" s="317" t="s">
        <v>176</v>
      </c>
    </row>
    <row r="47" spans="1:19" ht="45" x14ac:dyDescent="0.25">
      <c r="A47" s="310">
        <v>33</v>
      </c>
      <c r="B47" s="310"/>
      <c r="C47" s="292"/>
      <c r="D47" s="285"/>
      <c r="E47" s="330" t="s">
        <v>24</v>
      </c>
      <c r="F47" s="330"/>
      <c r="G47" s="310"/>
      <c r="I47" s="464">
        <f>'Link In'!G28</f>
        <v>630347</v>
      </c>
      <c r="J47" s="465"/>
      <c r="K47" s="464">
        <f>'Link In'!I28</f>
        <v>-28276.654291936895</v>
      </c>
      <c r="L47" s="465"/>
      <c r="M47" s="465">
        <f t="shared" si="2"/>
        <v>602070.34570806311</v>
      </c>
      <c r="O47" s="308" t="str">
        <f>'Link In'!M28</f>
        <v>W/P - 3-1c</v>
      </c>
      <c r="Q47" s="309" t="str">
        <f>'Link In'!N28</f>
        <v>O&amp;M\[Labor and Labor Related Exhibit.xlsx]Pension Exhibit</v>
      </c>
      <c r="S47" s="317" t="s">
        <v>218</v>
      </c>
    </row>
    <row r="48" spans="1:19" ht="75" x14ac:dyDescent="0.25">
      <c r="A48" s="310">
        <v>34</v>
      </c>
      <c r="B48" s="310"/>
      <c r="C48" s="292"/>
      <c r="D48" s="285"/>
      <c r="E48" s="314" t="s">
        <v>15</v>
      </c>
      <c r="F48" s="314"/>
      <c r="G48" s="315"/>
      <c r="I48" s="464">
        <f>'Link In'!G29</f>
        <v>1657452</v>
      </c>
      <c r="J48" s="465"/>
      <c r="K48" s="464">
        <f>'Link In'!I29</f>
        <v>266000.83674604166</v>
      </c>
      <c r="L48" s="465"/>
      <c r="M48" s="465">
        <f t="shared" si="2"/>
        <v>1923452.8367460417</v>
      </c>
      <c r="O48" s="308" t="str">
        <f>'Link In'!M29</f>
        <v>W/P - 3-1a</v>
      </c>
      <c r="Q48" s="309" t="str">
        <f>'Link In'!N29</f>
        <v>O&amp;M\[Labor and Labor Related Exhibit.xlsx]Group Ins Exhibit</v>
      </c>
      <c r="S48" s="317" t="s">
        <v>215</v>
      </c>
    </row>
    <row r="49" spans="1:19" ht="45" x14ac:dyDescent="0.25">
      <c r="A49" s="310">
        <v>35</v>
      </c>
      <c r="B49" s="310"/>
      <c r="C49" s="292"/>
      <c r="D49" s="285"/>
      <c r="E49" s="330" t="s">
        <v>25</v>
      </c>
      <c r="F49" s="330"/>
      <c r="G49" s="310"/>
      <c r="I49" s="464">
        <f>'Link In'!G30</f>
        <v>430089</v>
      </c>
      <c r="J49" s="465"/>
      <c r="K49" s="464">
        <f>'Link In'!I30</f>
        <v>62731.873064961583</v>
      </c>
      <c r="L49" s="465"/>
      <c r="M49" s="465">
        <f t="shared" si="2"/>
        <v>492820.87306496158</v>
      </c>
      <c r="O49" s="308" t="str">
        <f>'Link In'!M30</f>
        <v>W/P - 3-1b</v>
      </c>
      <c r="Q49" s="309" t="str">
        <f>'Link In'!N30</f>
        <v>O&amp;M\[Labor and Labor Related Exhibit.xlsx]Other Benefits Exhibit</v>
      </c>
      <c r="S49" s="317" t="s">
        <v>216</v>
      </c>
    </row>
    <row r="50" spans="1:19" ht="45" x14ac:dyDescent="0.25">
      <c r="A50" s="310">
        <v>36</v>
      </c>
      <c r="B50" s="310"/>
      <c r="C50" s="292"/>
      <c r="D50" s="285"/>
      <c r="E50" s="314" t="s">
        <v>14</v>
      </c>
      <c r="F50" s="314"/>
      <c r="G50" s="315"/>
      <c r="I50" s="464">
        <f>'Link In'!G31</f>
        <v>8165618</v>
      </c>
      <c r="J50" s="465"/>
      <c r="K50" s="464">
        <f>'Link In'!I31</f>
        <v>438063.3500592474</v>
      </c>
      <c r="L50" s="465"/>
      <c r="M50" s="465">
        <f t="shared" si="2"/>
        <v>8603681.3500592466</v>
      </c>
      <c r="O50" s="308" t="str">
        <f>'Link In'!M31</f>
        <v>W/P - 3-7</v>
      </c>
      <c r="Q50" s="309" t="str">
        <f>'Link In'!N31</f>
        <v>O&amp;M\[Support Services Exhibit.xlsx]Exhibit</v>
      </c>
      <c r="S50" s="317" t="s">
        <v>217</v>
      </c>
    </row>
    <row r="51" spans="1:19" ht="75" x14ac:dyDescent="0.25">
      <c r="A51" s="310">
        <v>37</v>
      </c>
      <c r="B51" s="310"/>
      <c r="C51" s="292"/>
      <c r="D51" s="285"/>
      <c r="E51" s="330" t="s">
        <v>26</v>
      </c>
      <c r="F51" s="330"/>
      <c r="G51" s="310"/>
      <c r="I51" s="464">
        <f>'Link In'!G32</f>
        <v>1024472</v>
      </c>
      <c r="J51" s="465"/>
      <c r="K51" s="464">
        <f>'Link In'!I32</f>
        <v>-265801</v>
      </c>
      <c r="L51" s="465"/>
      <c r="M51" s="465">
        <f t="shared" si="2"/>
        <v>758671</v>
      </c>
      <c r="O51" s="308" t="str">
        <f>'Link In'!M32</f>
        <v>W/P - 3-18</v>
      </c>
      <c r="Q51" s="309" t="str">
        <f>'Link In'!N32</f>
        <v>O&amp;M\[Contract Services Expense Exhibit.xlsx]Exhibit</v>
      </c>
      <c r="S51" s="317" t="s">
        <v>177</v>
      </c>
    </row>
    <row r="52" spans="1:19" ht="75" x14ac:dyDescent="0.25">
      <c r="A52" s="310">
        <v>38</v>
      </c>
      <c r="B52" s="310"/>
      <c r="C52" s="292"/>
      <c r="D52" s="285"/>
      <c r="E52" s="330" t="s">
        <v>27</v>
      </c>
      <c r="F52" s="330"/>
      <c r="G52" s="310"/>
      <c r="I52" s="464">
        <f>'Link In'!G33</f>
        <v>529544</v>
      </c>
      <c r="J52" s="465"/>
      <c r="K52" s="464">
        <f>'Link In'!I33</f>
        <v>66158.000000000015</v>
      </c>
      <c r="L52" s="465"/>
      <c r="M52" s="465">
        <f t="shared" si="2"/>
        <v>595702</v>
      </c>
      <c r="O52" s="308" t="str">
        <f>'Link In'!M33</f>
        <v>W/P - 3-12</v>
      </c>
      <c r="Q52" s="309" t="str">
        <f>'Link In'!N33</f>
        <v>O&amp;M\[Building Maintenance &amp; Services Exhibit.xlsx]Exhibit</v>
      </c>
      <c r="S52" s="317" t="s">
        <v>178</v>
      </c>
    </row>
    <row r="53" spans="1:19" ht="60" x14ac:dyDescent="0.25">
      <c r="A53" s="310">
        <v>39</v>
      </c>
      <c r="B53" s="310"/>
      <c r="C53" s="292"/>
      <c r="D53" s="285"/>
      <c r="E53" s="330" t="s">
        <v>28</v>
      </c>
      <c r="F53" s="330"/>
      <c r="G53" s="310"/>
      <c r="I53" s="464">
        <f>'Link In'!G34</f>
        <v>239058</v>
      </c>
      <c r="J53" s="465"/>
      <c r="K53" s="464">
        <f>'Link In'!I34</f>
        <v>11489.999999999998</v>
      </c>
      <c r="L53" s="465"/>
      <c r="M53" s="465">
        <f t="shared" si="2"/>
        <v>250548</v>
      </c>
      <c r="O53" s="308" t="str">
        <f>'Link In'!M34</f>
        <v>W/P - 3-14</v>
      </c>
      <c r="Q53" s="309" t="str">
        <f>'Link In'!N34</f>
        <v>O&amp;M\[Telecommunications Expense Exhibit.xlsx]Exhibit</v>
      </c>
      <c r="S53" s="317" t="s">
        <v>179</v>
      </c>
    </row>
    <row r="54" spans="1:19" ht="60" x14ac:dyDescent="0.25">
      <c r="A54" s="310">
        <v>40</v>
      </c>
      <c r="B54" s="310"/>
      <c r="C54" s="292"/>
      <c r="D54" s="285"/>
      <c r="E54" s="314" t="s">
        <v>29</v>
      </c>
      <c r="F54" s="314"/>
      <c r="G54" s="315"/>
      <c r="I54" s="464">
        <f>'Link In'!G35</f>
        <v>29271</v>
      </c>
      <c r="J54" s="465"/>
      <c r="K54" s="464">
        <f>'Link In'!I35</f>
        <v>-6741</v>
      </c>
      <c r="L54" s="465"/>
      <c r="M54" s="465">
        <f t="shared" si="2"/>
        <v>22530</v>
      </c>
      <c r="O54" s="308" t="str">
        <f>'Link In'!M35</f>
        <v>W/P - 3-15</v>
      </c>
      <c r="Q54" s="309" t="str">
        <f>'Link In'!N35</f>
        <v>O&amp;M\[Postage, Printing &amp; Stationary Expense Exhibit.xlsx]Exhibit</v>
      </c>
      <c r="S54" s="317" t="s">
        <v>224</v>
      </c>
    </row>
    <row r="55" spans="1:19" ht="51.75" customHeight="1" x14ac:dyDescent="0.25">
      <c r="A55" s="310">
        <v>41</v>
      </c>
      <c r="B55" s="310"/>
      <c r="C55" s="292"/>
      <c r="D55" s="285"/>
      <c r="E55" s="330" t="s">
        <v>30</v>
      </c>
      <c r="F55" s="330"/>
      <c r="G55" s="310"/>
      <c r="I55" s="464">
        <f>'Link In'!G36</f>
        <v>241083</v>
      </c>
      <c r="J55" s="465"/>
      <c r="K55" s="464">
        <f>'Link In'!I36</f>
        <v>42359.000000000022</v>
      </c>
      <c r="L55" s="465"/>
      <c r="M55" s="465">
        <f t="shared" si="2"/>
        <v>283442</v>
      </c>
      <c r="O55" s="308" t="str">
        <f>'Link In'!M36</f>
        <v>W/P - 3-16</v>
      </c>
      <c r="Q55" s="309" t="str">
        <f>'Link In'!N36</f>
        <v>O&amp;M\[Office Supplies &amp; Services Expense Exhibit.xlsx]Exhibit</v>
      </c>
      <c r="S55" s="317" t="s">
        <v>240</v>
      </c>
    </row>
    <row r="56" spans="1:19" ht="60" x14ac:dyDescent="0.25">
      <c r="A56" s="310">
        <v>42</v>
      </c>
      <c r="B56" s="310"/>
      <c r="C56" s="292"/>
      <c r="D56" s="285"/>
      <c r="E56" s="314" t="s">
        <v>31</v>
      </c>
      <c r="F56" s="314"/>
      <c r="G56" s="315"/>
      <c r="I56" s="464">
        <f>'Link In'!G37</f>
        <v>20040</v>
      </c>
      <c r="J56" s="465"/>
      <c r="K56" s="464">
        <f>'Link In'!I37</f>
        <v>-20040</v>
      </c>
      <c r="L56" s="465"/>
      <c r="M56" s="465">
        <f t="shared" si="2"/>
        <v>0</v>
      </c>
      <c r="O56" s="308" t="str">
        <f>'Link In'!M37</f>
        <v>W/P - 3-17</v>
      </c>
      <c r="Q56" s="309" t="str">
        <f>'Link In'!N37</f>
        <v>O&amp;M\[Advertising &amp; Marketing Exhibit.xlsx]Exhibit</v>
      </c>
      <c r="S56" s="317" t="s">
        <v>180</v>
      </c>
    </row>
    <row r="57" spans="1:19" ht="45" x14ac:dyDescent="0.25">
      <c r="A57" s="310">
        <v>43</v>
      </c>
      <c r="B57" s="310"/>
      <c r="C57" s="292"/>
      <c r="D57" s="285"/>
      <c r="E57" s="314" t="s">
        <v>32</v>
      </c>
      <c r="F57" s="314"/>
      <c r="G57" s="315"/>
      <c r="I57" s="464">
        <f>'Link In'!G38</f>
        <v>168708</v>
      </c>
      <c r="J57" s="465"/>
      <c r="K57" s="464">
        <f>'Link In'!I38</f>
        <v>-6450.9999999999927</v>
      </c>
      <c r="L57" s="465"/>
      <c r="M57" s="465">
        <f t="shared" si="2"/>
        <v>162257</v>
      </c>
      <c r="O57" s="308" t="str">
        <f>'Link In'!M38</f>
        <v>W/P - 3-19</v>
      </c>
      <c r="Q57" s="309" t="str">
        <f>'Link In'!N38</f>
        <v>O&amp;M\[Employee Related Expense Exhibit.xlsx]Exhibit</v>
      </c>
      <c r="S57" s="317" t="s">
        <v>181</v>
      </c>
    </row>
    <row r="58" spans="1:19" ht="60" x14ac:dyDescent="0.25">
      <c r="A58" s="310">
        <v>44</v>
      </c>
      <c r="B58" s="310"/>
      <c r="C58" s="292"/>
      <c r="D58" s="285"/>
      <c r="E58" s="314" t="s">
        <v>33</v>
      </c>
      <c r="F58" s="314"/>
      <c r="G58" s="315"/>
      <c r="I58" s="464">
        <f>'Link In'!G39</f>
        <v>1319241</v>
      </c>
      <c r="J58" s="465"/>
      <c r="K58" s="464">
        <f>'Link In'!I39</f>
        <v>-385214</v>
      </c>
      <c r="L58" s="465"/>
      <c r="M58" s="465">
        <f t="shared" si="2"/>
        <v>934027</v>
      </c>
      <c r="O58" s="308" t="str">
        <f>'Link In'!M39</f>
        <v>W/P - 3-20</v>
      </c>
      <c r="Q58" s="309" t="str">
        <f>'Link In'!N39</f>
        <v>O&amp;M\[Miscellaneous Expense Exhibit.xlsx]Exhibit</v>
      </c>
      <c r="S58" s="317" t="s">
        <v>182</v>
      </c>
    </row>
    <row r="59" spans="1:19" ht="60" x14ac:dyDescent="0.25">
      <c r="A59" s="310">
        <v>45</v>
      </c>
      <c r="B59" s="310"/>
      <c r="C59" s="292"/>
      <c r="D59" s="285"/>
      <c r="E59" s="314" t="s">
        <v>18</v>
      </c>
      <c r="F59" s="314"/>
      <c r="G59" s="315"/>
      <c r="I59" s="464">
        <f>'Link In'!G40</f>
        <v>20498</v>
      </c>
      <c r="J59" s="465"/>
      <c r="K59" s="464">
        <f>'Link In'!I40</f>
        <v>30.000000000001776</v>
      </c>
      <c r="L59" s="465"/>
      <c r="M59" s="465">
        <f t="shared" si="2"/>
        <v>20528</v>
      </c>
      <c r="O59" s="308" t="str">
        <f>'Link In'!M40</f>
        <v>W/P - 3-11</v>
      </c>
      <c r="Q59" s="309" t="str">
        <f>'Link In'!N40</f>
        <v>O&amp;M\[Rent Expense Exhibit.xlsx]Exhibit</v>
      </c>
      <c r="S59" s="317" t="s">
        <v>183</v>
      </c>
    </row>
    <row r="60" spans="1:19" ht="60" x14ac:dyDescent="0.25">
      <c r="A60" s="310">
        <v>46</v>
      </c>
      <c r="B60" s="310"/>
      <c r="C60" s="292"/>
      <c r="D60" s="285"/>
      <c r="E60" s="314" t="s">
        <v>34</v>
      </c>
      <c r="F60" s="314"/>
      <c r="G60" s="315"/>
      <c r="I60" s="464">
        <f>'Link In'!G41</f>
        <v>405020</v>
      </c>
      <c r="J60" s="465"/>
      <c r="K60" s="464">
        <f>'Link In'!I41</f>
        <v>23820.999999999949</v>
      </c>
      <c r="L60" s="465"/>
      <c r="M60" s="465">
        <f t="shared" si="2"/>
        <v>428840.99999999994</v>
      </c>
      <c r="O60" s="308" t="str">
        <f>'Link In'!M41</f>
        <v>W/P - 3-21</v>
      </c>
      <c r="Q60" s="309" t="str">
        <f>'Link In'!N41</f>
        <v>O&amp;M\[Transportation Lease Expense Exhibit.xlsx]Exhibit</v>
      </c>
      <c r="S60" s="317" t="s">
        <v>184</v>
      </c>
    </row>
    <row r="61" spans="1:19" ht="45" x14ac:dyDescent="0.25">
      <c r="A61" s="310">
        <v>47</v>
      </c>
      <c r="B61" s="310"/>
      <c r="C61" s="292"/>
      <c r="D61" s="285"/>
      <c r="E61" s="314" t="s">
        <v>35</v>
      </c>
      <c r="F61" s="314"/>
      <c r="G61" s="315"/>
      <c r="I61" s="464">
        <f>'Link In'!G42</f>
        <v>794406</v>
      </c>
      <c r="J61" s="465"/>
      <c r="K61" s="464">
        <f>'Link In'!I42</f>
        <v>-109180.00000000003</v>
      </c>
      <c r="L61" s="465"/>
      <c r="M61" s="465">
        <f t="shared" si="2"/>
        <v>685226</v>
      </c>
      <c r="O61" s="308" t="str">
        <f>'Link In'!M42</f>
        <v>W/P - 3-10</v>
      </c>
      <c r="Q61" s="309" t="str">
        <f>'Link In'!N42</f>
        <v>O&amp;M\[Uncollectibles Accounts Exhibit.xlsx]Exhibit</v>
      </c>
      <c r="S61" s="317" t="s">
        <v>223</v>
      </c>
    </row>
    <row r="62" spans="1:19" ht="60" x14ac:dyDescent="0.25">
      <c r="A62" s="310">
        <v>48</v>
      </c>
      <c r="B62" s="310"/>
      <c r="C62" s="292"/>
      <c r="D62" s="285"/>
      <c r="E62" s="314" t="s">
        <v>36</v>
      </c>
      <c r="F62" s="314"/>
      <c r="G62" s="315"/>
      <c r="I62" s="464">
        <f>'Link In'!G43</f>
        <v>1110639</v>
      </c>
      <c r="J62" s="465"/>
      <c r="K62" s="464">
        <f>'Link In'!I43</f>
        <v>350921</v>
      </c>
      <c r="L62" s="465"/>
      <c r="M62" s="465">
        <f t="shared" si="2"/>
        <v>1461560</v>
      </c>
      <c r="O62" s="308" t="str">
        <f>'Link In'!M43</f>
        <v>W/P - 3-9</v>
      </c>
      <c r="Q62" s="309" t="str">
        <f>'Link In'!N43</f>
        <v>O&amp;M\[Customer Accounting-Postage Exhibit.xlsx]Exhibit</v>
      </c>
      <c r="S62" s="317" t="s">
        <v>276</v>
      </c>
    </row>
    <row r="63" spans="1:19" ht="60" x14ac:dyDescent="0.25">
      <c r="A63" s="310">
        <v>49</v>
      </c>
      <c r="B63" s="310"/>
      <c r="C63" s="292"/>
      <c r="D63" s="285"/>
      <c r="E63" s="314" t="s">
        <v>16</v>
      </c>
      <c r="F63" s="314"/>
      <c r="G63" s="315"/>
      <c r="I63" s="464">
        <f>'Link In'!G44</f>
        <v>287496</v>
      </c>
      <c r="J63" s="465"/>
      <c r="K63" s="464">
        <f>'Link In'!I44</f>
        <v>3027.3333333333208</v>
      </c>
      <c r="L63" s="465"/>
      <c r="M63" s="465">
        <f t="shared" si="2"/>
        <v>290523.33333333331</v>
      </c>
      <c r="O63" s="308" t="str">
        <f>'Link In'!M44</f>
        <v>W/P - 3-6</v>
      </c>
      <c r="Q63" s="309" t="str">
        <f>'Link In'!N44</f>
        <v>O&amp;M\[Regulatory Expense Exhibit.xlsx]Exhibit</v>
      </c>
      <c r="S63" s="317" t="s">
        <v>357</v>
      </c>
    </row>
    <row r="64" spans="1:19" ht="30" x14ac:dyDescent="0.25">
      <c r="A64" s="310">
        <v>50</v>
      </c>
      <c r="B64" s="310"/>
      <c r="C64" s="292"/>
      <c r="D64" s="285"/>
      <c r="E64" s="314" t="s">
        <v>17</v>
      </c>
      <c r="F64" s="314"/>
      <c r="G64" s="315"/>
      <c r="I64" s="464">
        <f>'Link In'!G45</f>
        <v>798704</v>
      </c>
      <c r="J64" s="465"/>
      <c r="K64" s="464">
        <f>'Link In'!I45</f>
        <v>6875</v>
      </c>
      <c r="L64" s="465"/>
      <c r="M64" s="465">
        <f t="shared" si="2"/>
        <v>805579</v>
      </c>
      <c r="O64" s="308" t="str">
        <f>'Link In'!M45</f>
        <v>W/P - 3-8</v>
      </c>
      <c r="Q64" s="309" t="str">
        <f>'Link In'!N45</f>
        <v>O&amp;M\[Insurance Other than Group Exhibit.xlsx]Exhibit</v>
      </c>
      <c r="S64" s="317" t="s">
        <v>244</v>
      </c>
    </row>
    <row r="65" spans="1:19" ht="45" x14ac:dyDescent="0.25">
      <c r="A65" s="310">
        <v>51</v>
      </c>
      <c r="B65" s="310"/>
      <c r="C65" s="300"/>
      <c r="D65" s="321"/>
      <c r="E65" s="331" t="s">
        <v>37</v>
      </c>
      <c r="F65" s="331"/>
      <c r="G65" s="323"/>
      <c r="H65" s="21"/>
      <c r="I65" s="466">
        <f>'Link In'!G46</f>
        <v>2161991</v>
      </c>
      <c r="J65" s="467"/>
      <c r="K65" s="466">
        <f>'Link In'!I46</f>
        <v>53598.999999999993</v>
      </c>
      <c r="L65" s="467"/>
      <c r="M65" s="467">
        <f t="shared" si="2"/>
        <v>2215590</v>
      </c>
      <c r="N65" s="21"/>
      <c r="O65" s="22" t="str">
        <f>'Link In'!M46</f>
        <v>W/P - 3-13</v>
      </c>
      <c r="P65" s="21"/>
      <c r="Q65" s="27" t="str">
        <f>'Link In'!N46</f>
        <v>O&amp;M\[Maintenance Supplies &amp; Services Exhibit.xlsx]Exhibit</v>
      </c>
      <c r="R65" s="21"/>
      <c r="S65" s="491" t="s">
        <v>245</v>
      </c>
    </row>
    <row r="66" spans="1:19" ht="35.25" customHeight="1" thickBot="1" x14ac:dyDescent="0.3">
      <c r="A66" s="310">
        <v>52</v>
      </c>
      <c r="B66" s="310"/>
      <c r="C66" s="292"/>
      <c r="D66" s="285"/>
      <c r="E66" s="326" t="s">
        <v>259</v>
      </c>
      <c r="F66" s="332"/>
      <c r="G66" s="292"/>
      <c r="I66" s="468">
        <f>SUM(I42:I65)</f>
        <v>33192846</v>
      </c>
      <c r="J66" s="465"/>
      <c r="K66" s="468">
        <f>SUM(K42:K65)</f>
        <v>1083935.1830398662</v>
      </c>
      <c r="L66" s="465"/>
      <c r="M66" s="468">
        <f>SUM(M42:M65)</f>
        <v>34276781.183039859</v>
      </c>
    </row>
    <row r="67" spans="1:19" ht="15.75" thickTop="1" x14ac:dyDescent="0.25">
      <c r="A67" s="310">
        <v>53</v>
      </c>
      <c r="B67" s="310"/>
      <c r="C67" s="292"/>
      <c r="D67" s="285"/>
      <c r="E67" s="333"/>
      <c r="F67" s="333"/>
      <c r="G67" s="310"/>
      <c r="I67" s="465"/>
      <c r="J67" s="465"/>
      <c r="K67" s="469"/>
      <c r="L67" s="465"/>
      <c r="M67" s="465"/>
    </row>
    <row r="68" spans="1:19" x14ac:dyDescent="0.25">
      <c r="A68" s="310">
        <v>54</v>
      </c>
      <c r="B68" s="310"/>
      <c r="C68" s="300"/>
      <c r="D68" s="321"/>
      <c r="E68" s="328" t="s">
        <v>88</v>
      </c>
      <c r="F68" s="328"/>
      <c r="G68" s="329"/>
      <c r="H68" s="21"/>
      <c r="I68" s="467"/>
      <c r="J68" s="467"/>
      <c r="K68" s="467"/>
      <c r="L68" s="467"/>
      <c r="M68" s="467"/>
      <c r="N68" s="21"/>
      <c r="O68" s="22"/>
      <c r="P68" s="21"/>
      <c r="Q68" s="27"/>
      <c r="R68" s="21"/>
      <c r="S68" s="23"/>
    </row>
    <row r="69" spans="1:19" ht="105" x14ac:dyDescent="0.25">
      <c r="A69" s="310">
        <v>55</v>
      </c>
      <c r="B69" s="310"/>
      <c r="C69" s="292">
        <v>403</v>
      </c>
      <c r="D69" s="285"/>
      <c r="E69" s="330" t="s">
        <v>65</v>
      </c>
      <c r="F69" s="330"/>
      <c r="G69" s="310"/>
      <c r="I69" s="464">
        <f>'Link In'!G50</f>
        <v>13500782</v>
      </c>
      <c r="J69" s="465"/>
      <c r="K69" s="464">
        <f>'Link In'!I50</f>
        <v>1492268.1053886327</v>
      </c>
      <c r="L69" s="465"/>
      <c r="M69" s="465">
        <f>I69+K69</f>
        <v>14993050.105388632</v>
      </c>
      <c r="O69" s="334" t="str">
        <f>'Link In'!M50</f>
        <v>W/P - 4-1</v>
      </c>
      <c r="Q69" s="335" t="str">
        <f>'Link In'!N50</f>
        <v>Rate Base\[Rate Base KY Capital through 08.31.2017.xlsx]Link Out</v>
      </c>
      <c r="S69" s="317" t="s">
        <v>212</v>
      </c>
    </row>
    <row r="70" spans="1:19" ht="45" x14ac:dyDescent="0.25">
      <c r="A70" s="310">
        <v>56</v>
      </c>
      <c r="B70" s="310"/>
      <c r="C70" s="289">
        <v>406</v>
      </c>
      <c r="D70" s="285"/>
      <c r="E70" s="330" t="s">
        <v>118</v>
      </c>
      <c r="F70" s="330"/>
      <c r="G70" s="310"/>
      <c r="I70" s="464">
        <f>'Link In'!G51</f>
        <v>8556</v>
      </c>
      <c r="J70" s="465"/>
      <c r="K70" s="464">
        <f>'Link In'!I51</f>
        <v>-8556</v>
      </c>
      <c r="L70" s="465"/>
      <c r="M70" s="465">
        <f t="shared" ref="M70:M79" si="3">I70+K70</f>
        <v>0</v>
      </c>
      <c r="O70" s="334" t="str">
        <f>'Link In'!M51</f>
        <v>W/P - 4-2</v>
      </c>
      <c r="Q70" s="335" t="str">
        <f>'Link In'!N51</f>
        <v>Rate Base\[Amortization Expense Workpaper.xlsx]Exhibit</v>
      </c>
      <c r="S70" s="317" t="s">
        <v>242</v>
      </c>
    </row>
    <row r="71" spans="1:19" ht="45" x14ac:dyDescent="0.25">
      <c r="A71" s="310">
        <v>57</v>
      </c>
      <c r="B71" s="310"/>
      <c r="C71" s="289">
        <v>407</v>
      </c>
      <c r="D71" s="285"/>
      <c r="E71" s="330" t="s">
        <v>98</v>
      </c>
      <c r="F71" s="330"/>
      <c r="G71" s="310"/>
      <c r="I71" s="464">
        <f>'Link In'!G52</f>
        <v>230514</v>
      </c>
      <c r="J71" s="465"/>
      <c r="K71" s="464">
        <f>'Link In'!I52</f>
        <v>-3387</v>
      </c>
      <c r="L71" s="465"/>
      <c r="M71" s="465">
        <f t="shared" si="3"/>
        <v>227127</v>
      </c>
      <c r="O71" s="334" t="str">
        <f>'Link In'!M52</f>
        <v>W/P - 4-2</v>
      </c>
      <c r="Q71" s="335" t="str">
        <f>'Link In'!N52</f>
        <v>Rate Base\[Amortization Expense Workpaper.xlsx]Exhibit</v>
      </c>
      <c r="S71" s="317" t="s">
        <v>243</v>
      </c>
    </row>
    <row r="72" spans="1:19" x14ac:dyDescent="0.25">
      <c r="A72" s="310">
        <v>58</v>
      </c>
      <c r="B72" s="310"/>
      <c r="C72" s="289"/>
      <c r="D72" s="285"/>
      <c r="E72" s="336" t="s">
        <v>71</v>
      </c>
      <c r="F72" s="336"/>
      <c r="G72" s="337"/>
      <c r="I72" s="464"/>
      <c r="J72" s="465"/>
      <c r="K72" s="464"/>
      <c r="L72" s="465"/>
      <c r="M72" s="465"/>
      <c r="O72" s="334"/>
      <c r="Q72" s="335"/>
    </row>
    <row r="73" spans="1:19" ht="60" x14ac:dyDescent="0.25">
      <c r="A73" s="310">
        <v>59</v>
      </c>
      <c r="B73" s="310"/>
      <c r="C73" s="289">
        <v>409</v>
      </c>
      <c r="D73" s="285"/>
      <c r="E73" s="314" t="s">
        <v>106</v>
      </c>
      <c r="F73" s="314"/>
      <c r="G73" s="315"/>
      <c r="I73" s="464">
        <f>'Link In'!G55</f>
        <v>1051218</v>
      </c>
      <c r="J73" s="465"/>
      <c r="K73" s="464">
        <f>'Link In'!I55</f>
        <v>103541.15919797239</v>
      </c>
      <c r="L73" s="465"/>
      <c r="M73" s="465">
        <f t="shared" si="3"/>
        <v>1154759.1591979724</v>
      </c>
      <c r="O73" s="334" t="str">
        <f>'Link In'!M55</f>
        <v>SCHEDULE E-1.4</v>
      </c>
      <c r="Q73" s="338" t="str">
        <f>'Link In'!N55</f>
        <v>Taxes\[Income Tax Exhibit.xlsx]E-1.4 State Inc Tax Forecast</v>
      </c>
      <c r="S73" s="317" t="s">
        <v>277</v>
      </c>
    </row>
    <row r="74" spans="1:19" ht="75" x14ac:dyDescent="0.25">
      <c r="A74" s="310">
        <v>60</v>
      </c>
      <c r="B74" s="310"/>
      <c r="C74" s="289">
        <v>410</v>
      </c>
      <c r="D74" s="285"/>
      <c r="E74" s="314" t="s">
        <v>107</v>
      </c>
      <c r="F74" s="314"/>
      <c r="G74" s="315"/>
      <c r="I74" s="464">
        <f>'Link In'!G56</f>
        <v>472654</v>
      </c>
      <c r="J74" s="465"/>
      <c r="K74" s="464">
        <f>'Link In'!I56</f>
        <v>-467287.75147287722</v>
      </c>
      <c r="L74" s="465"/>
      <c r="M74" s="465">
        <f t="shared" si="3"/>
        <v>5366.2485271227779</v>
      </c>
      <c r="O74" s="334" t="str">
        <f>'Link In'!M56</f>
        <v>SCHEDULE E-1.4</v>
      </c>
      <c r="Q74" s="338" t="str">
        <f>'Link In'!N56</f>
        <v>Taxes\[Income Tax Exhibit.xlsx]E-1.4 State Inc Tax Forecast</v>
      </c>
      <c r="S74" s="317" t="s">
        <v>278</v>
      </c>
    </row>
    <row r="75" spans="1:19" x14ac:dyDescent="0.25">
      <c r="A75" s="310">
        <v>61</v>
      </c>
      <c r="B75" s="310"/>
      <c r="C75" s="289"/>
      <c r="D75" s="285"/>
      <c r="E75" s="336" t="s">
        <v>72</v>
      </c>
      <c r="F75" s="336"/>
      <c r="G75" s="337"/>
      <c r="I75" s="464"/>
      <c r="J75" s="465"/>
      <c r="K75" s="464"/>
      <c r="L75" s="465"/>
      <c r="M75" s="465"/>
      <c r="O75" s="334"/>
      <c r="Q75" s="338"/>
    </row>
    <row r="76" spans="1:19" ht="60" x14ac:dyDescent="0.25">
      <c r="A76" s="310">
        <v>62</v>
      </c>
      <c r="B76" s="310"/>
      <c r="C76" s="289">
        <v>409</v>
      </c>
      <c r="D76" s="285"/>
      <c r="E76" s="314" t="s">
        <v>108</v>
      </c>
      <c r="F76" s="314"/>
      <c r="G76" s="315"/>
      <c r="I76" s="464">
        <f>'Link In'!G58</f>
        <v>5545518</v>
      </c>
      <c r="J76" s="465"/>
      <c r="K76" s="464">
        <f>'Link In'!I58</f>
        <v>-420143.22079744283</v>
      </c>
      <c r="L76" s="465"/>
      <c r="M76" s="465">
        <f t="shared" si="3"/>
        <v>5125374.7792025572</v>
      </c>
      <c r="O76" s="334" t="str">
        <f>'Link In'!M58</f>
        <v>SCHEDULE E-1.3</v>
      </c>
      <c r="Q76" s="338" t="str">
        <f>'Link In'!N58</f>
        <v>Taxes\[Income Tax Exhibit.xlsx]E-1.3 Federal Inc Tax Forecast</v>
      </c>
      <c r="S76" s="317" t="s">
        <v>277</v>
      </c>
    </row>
    <row r="77" spans="1:19" ht="75" x14ac:dyDescent="0.25">
      <c r="A77" s="310">
        <v>63</v>
      </c>
      <c r="B77" s="310"/>
      <c r="C77" s="289">
        <v>410</v>
      </c>
      <c r="D77" s="285"/>
      <c r="E77" s="314" t="s">
        <v>109</v>
      </c>
      <c r="F77" s="314"/>
      <c r="G77" s="315"/>
      <c r="I77" s="464">
        <f>'Link In'!G59</f>
        <v>3518581</v>
      </c>
      <c r="J77" s="465"/>
      <c r="K77" s="464">
        <f>'Link In'!I59</f>
        <v>-2108078.6585368332</v>
      </c>
      <c r="L77" s="465"/>
      <c r="M77" s="465">
        <f t="shared" si="3"/>
        <v>1410502.3414631668</v>
      </c>
      <c r="O77" s="334" t="str">
        <f>'Link In'!M59</f>
        <v>SCHEDULE E-1.3</v>
      </c>
      <c r="Q77" s="338" t="str">
        <f>'Link In'!N59</f>
        <v>Taxes\[Income Tax Exhibit.xlsx]E-1.3 Federal Inc Tax Forecast</v>
      </c>
      <c r="S77" s="317" t="s">
        <v>278</v>
      </c>
    </row>
    <row r="78" spans="1:19" ht="45" x14ac:dyDescent="0.25">
      <c r="A78" s="310">
        <v>64</v>
      </c>
      <c r="B78" s="310"/>
      <c r="C78" s="289">
        <v>412</v>
      </c>
      <c r="D78" s="285"/>
      <c r="E78" s="314" t="s">
        <v>103</v>
      </c>
      <c r="F78" s="314"/>
      <c r="G78" s="315"/>
      <c r="I78" s="464">
        <f>'Link In'!G60</f>
        <v>-84792</v>
      </c>
      <c r="J78" s="465"/>
      <c r="K78" s="464">
        <f>'Link In'!I60</f>
        <v>8324</v>
      </c>
      <c r="L78" s="465"/>
      <c r="M78" s="465">
        <f t="shared" si="3"/>
        <v>-76468</v>
      </c>
      <c r="O78" s="339" t="str">
        <f>'Link In'!M60</f>
        <v>SCHEDULE E-1.3</v>
      </c>
      <c r="Q78" s="338" t="str">
        <f>'Link In'!N60</f>
        <v>Taxes\[Income Tax Exhibit.xlsx]E-1.3 Federal Inc Tax Forecast</v>
      </c>
      <c r="S78" s="317" t="s">
        <v>279</v>
      </c>
    </row>
    <row r="79" spans="1:19" ht="105" x14ac:dyDescent="0.25">
      <c r="A79" s="310">
        <v>65</v>
      </c>
      <c r="B79" s="310"/>
      <c r="C79" s="300">
        <v>408</v>
      </c>
      <c r="D79" s="321"/>
      <c r="E79" s="331" t="s">
        <v>67</v>
      </c>
      <c r="F79" s="331"/>
      <c r="G79" s="323"/>
      <c r="H79" s="21"/>
      <c r="I79" s="466">
        <f>'Link In'!G61</f>
        <v>6484589</v>
      </c>
      <c r="J79" s="467"/>
      <c r="K79" s="466">
        <f>'Link In'!I61</f>
        <v>-283866.17536369408</v>
      </c>
      <c r="L79" s="467"/>
      <c r="M79" s="467">
        <f t="shared" si="3"/>
        <v>6200722.8246363057</v>
      </c>
      <c r="N79" s="21"/>
      <c r="O79" s="340" t="str">
        <f>'Link In'!M61</f>
        <v>W/P - 5-1</v>
      </c>
      <c r="P79" s="21"/>
      <c r="Q79" s="324" t="str">
        <f>'Link In'!N61</f>
        <v>O&amp;M\[General Tax Exhibit.xlsx]Exhibit - General Tax</v>
      </c>
      <c r="R79" s="21"/>
      <c r="S79" s="491" t="s">
        <v>241</v>
      </c>
    </row>
    <row r="80" spans="1:19" ht="30.75" thickBot="1" x14ac:dyDescent="0.3">
      <c r="A80" s="310">
        <v>66</v>
      </c>
      <c r="B80" s="310"/>
      <c r="C80" s="292"/>
      <c r="D80" s="285"/>
      <c r="E80" s="341" t="s">
        <v>261</v>
      </c>
      <c r="F80" s="332"/>
      <c r="G80" s="292"/>
      <c r="I80" s="468">
        <f>SUM(I69:I79)</f>
        <v>30727620</v>
      </c>
      <c r="J80" s="470"/>
      <c r="K80" s="468">
        <f>SUM(K69:K79)</f>
        <v>-1687185.5415842424</v>
      </c>
      <c r="L80" s="470"/>
      <c r="M80" s="468">
        <f>SUM(M69:M79)</f>
        <v>29040434.458415758</v>
      </c>
    </row>
    <row r="81" spans="1:19" ht="15.75" thickTop="1" x14ac:dyDescent="0.25">
      <c r="A81" s="310">
        <v>67</v>
      </c>
      <c r="B81" s="310"/>
      <c r="C81" s="292"/>
      <c r="D81" s="285"/>
      <c r="E81" s="342"/>
      <c r="F81" s="343"/>
      <c r="G81" s="344"/>
      <c r="I81" s="471"/>
      <c r="J81" s="471"/>
      <c r="K81" s="470"/>
      <c r="L81" s="471"/>
      <c r="M81" s="471"/>
      <c r="N81" s="111"/>
      <c r="O81" s="111"/>
      <c r="P81" s="111"/>
      <c r="Q81" s="111"/>
      <c r="R81" s="111"/>
      <c r="S81" s="117"/>
    </row>
    <row r="82" spans="1:19" ht="32.25" customHeight="1" thickBot="1" x14ac:dyDescent="0.3">
      <c r="A82" s="310">
        <v>68</v>
      </c>
      <c r="B82" s="310"/>
      <c r="C82" s="292"/>
      <c r="D82" s="285"/>
      <c r="E82" s="341" t="s">
        <v>260</v>
      </c>
      <c r="F82" s="332"/>
      <c r="G82" s="292"/>
      <c r="I82" s="472">
        <f>I66+I80</f>
        <v>63920466</v>
      </c>
      <c r="J82" s="470"/>
      <c r="K82" s="472">
        <f>K66+K80</f>
        <v>-603250.35854437621</v>
      </c>
      <c r="L82" s="470"/>
      <c r="M82" s="472">
        <f>M66+M80</f>
        <v>63317215.641455621</v>
      </c>
      <c r="N82" s="111"/>
      <c r="O82" s="111"/>
      <c r="P82" s="111"/>
      <c r="Q82" s="111"/>
      <c r="R82" s="111"/>
      <c r="S82" s="117"/>
    </row>
    <row r="83" spans="1:19" ht="15.75" thickTop="1" x14ac:dyDescent="0.25">
      <c r="A83" s="310">
        <v>69</v>
      </c>
      <c r="B83" s="310"/>
      <c r="C83" s="292"/>
      <c r="D83" s="285"/>
      <c r="E83" s="342"/>
      <c r="F83" s="343"/>
      <c r="G83" s="344"/>
      <c r="I83" s="471"/>
      <c r="J83" s="471"/>
      <c r="K83" s="470"/>
      <c r="L83" s="471"/>
      <c r="M83" s="471"/>
      <c r="N83" s="111"/>
      <c r="O83" s="111"/>
      <c r="P83" s="111"/>
      <c r="Q83" s="111"/>
      <c r="R83" s="111"/>
      <c r="S83" s="117"/>
    </row>
    <row r="84" spans="1:19" ht="29.25" customHeight="1" thickBot="1" x14ac:dyDescent="0.3">
      <c r="A84" s="310">
        <v>70</v>
      </c>
      <c r="B84" s="310"/>
      <c r="C84" s="292"/>
      <c r="D84" s="285"/>
      <c r="E84" s="341" t="s">
        <v>258</v>
      </c>
      <c r="F84" s="301"/>
      <c r="G84" s="292"/>
      <c r="I84" s="473">
        <f>I38-I82</f>
        <v>26588753</v>
      </c>
      <c r="J84" s="474"/>
      <c r="K84" s="473">
        <f>K38-K82</f>
        <v>-1550698.6414556238</v>
      </c>
      <c r="L84" s="474"/>
      <c r="M84" s="473">
        <f>M38-M82</f>
        <v>25038054.358544379</v>
      </c>
      <c r="N84" s="111"/>
      <c r="O84" s="111"/>
      <c r="P84" s="111"/>
      <c r="Q84" s="111"/>
      <c r="R84" s="111"/>
      <c r="S84" s="117"/>
    </row>
    <row r="85" spans="1:19" ht="15.75" thickTop="1" x14ac:dyDescent="0.25">
      <c r="A85" s="310">
        <v>71</v>
      </c>
      <c r="N85" s="111"/>
      <c r="O85" s="111"/>
      <c r="P85" s="111"/>
      <c r="Q85" s="111"/>
      <c r="R85" s="111"/>
      <c r="S85" s="117"/>
    </row>
    <row r="86" spans="1:19" x14ac:dyDescent="0.25">
      <c r="A86" s="310"/>
      <c r="N86" s="111"/>
      <c r="O86" s="111"/>
      <c r="P86" s="111"/>
      <c r="Q86" s="111"/>
      <c r="R86" s="111"/>
      <c r="S86" s="117"/>
    </row>
    <row r="87" spans="1:19" s="117" customFormat="1" x14ac:dyDescent="0.25">
      <c r="A87" s="320"/>
      <c r="B87" s="320"/>
      <c r="C87" s="320"/>
      <c r="D87" s="320"/>
      <c r="E87" s="320" t="s">
        <v>360</v>
      </c>
      <c r="F87" s="320"/>
      <c r="G87" s="483"/>
      <c r="H87" s="320"/>
      <c r="I87" s="492">
        <v>30618228.872457653</v>
      </c>
      <c r="J87" s="492"/>
      <c r="K87" s="493">
        <v>-1702856.1909677736</v>
      </c>
      <c r="L87" s="492"/>
      <c r="M87" s="492">
        <v>28915372.681489881</v>
      </c>
      <c r="N87" s="320"/>
      <c r="O87" s="483"/>
      <c r="P87" s="320"/>
      <c r="Q87" s="484"/>
      <c r="R87" s="320"/>
      <c r="S87" s="320"/>
    </row>
    <row r="88" spans="1:19" s="117" customFormat="1" x14ac:dyDescent="0.25">
      <c r="A88" s="320"/>
      <c r="B88" s="320"/>
      <c r="C88" s="320"/>
      <c r="D88" s="320"/>
      <c r="E88" s="320"/>
      <c r="F88" s="320"/>
      <c r="G88" s="483"/>
      <c r="H88" s="320"/>
      <c r="I88" s="492">
        <f>I87-I80</f>
        <v>-109391.12754234672</v>
      </c>
      <c r="J88" s="492"/>
      <c r="K88" s="492">
        <f>K87-K80</f>
        <v>-15670.649383531185</v>
      </c>
      <c r="L88" s="492"/>
      <c r="M88" s="492">
        <f>M87-M80</f>
        <v>-125061.77692587674</v>
      </c>
      <c r="N88" s="320"/>
      <c r="O88" s="483"/>
      <c r="P88" s="320"/>
      <c r="Q88" s="484"/>
      <c r="R88" s="320"/>
      <c r="S88" s="320"/>
    </row>
    <row r="89" spans="1:19" s="117" customFormat="1" x14ac:dyDescent="0.25">
      <c r="A89" s="320"/>
      <c r="B89" s="320"/>
      <c r="C89" s="320"/>
      <c r="D89" s="320"/>
      <c r="E89" s="320"/>
      <c r="F89" s="320"/>
      <c r="G89" s="483"/>
      <c r="H89" s="320"/>
      <c r="I89" s="492">
        <v>62973803.982851446</v>
      </c>
      <c r="J89" s="492"/>
      <c r="K89" s="493">
        <v>-527135.8526011263</v>
      </c>
      <c r="L89" s="492"/>
      <c r="M89" s="492">
        <v>62446668.130250335</v>
      </c>
      <c r="N89" s="320"/>
      <c r="O89" s="483"/>
      <c r="P89" s="320"/>
      <c r="Q89" s="484"/>
      <c r="R89" s="320"/>
      <c r="S89" s="320"/>
    </row>
    <row r="90" spans="1:19" s="117" customFormat="1" x14ac:dyDescent="0.25">
      <c r="A90" s="320"/>
      <c r="B90" s="320"/>
      <c r="C90" s="320"/>
      <c r="D90" s="320"/>
      <c r="E90" s="320"/>
      <c r="F90" s="320"/>
      <c r="G90" s="483"/>
      <c r="H90" s="320"/>
      <c r="I90" s="492">
        <f>I89-I82</f>
        <v>-946662.01714855433</v>
      </c>
      <c r="J90" s="492"/>
      <c r="K90" s="492">
        <f>K89-K82</f>
        <v>76114.505943249911</v>
      </c>
      <c r="L90" s="492"/>
      <c r="M90" s="492">
        <f>M89-M82</f>
        <v>-870547.51120528579</v>
      </c>
      <c r="N90" s="320"/>
      <c r="O90" s="483"/>
      <c r="P90" s="320"/>
      <c r="Q90" s="484"/>
      <c r="R90" s="320"/>
      <c r="S90" s="320"/>
    </row>
    <row r="91" spans="1:19" s="117" customFormat="1" x14ac:dyDescent="0.25">
      <c r="A91" s="320"/>
      <c r="B91" s="320"/>
      <c r="C91" s="320"/>
      <c r="D91" s="320"/>
      <c r="E91" s="320"/>
      <c r="F91" s="320"/>
      <c r="G91" s="483"/>
      <c r="H91" s="320"/>
      <c r="I91" s="492">
        <v>26685433.809370801</v>
      </c>
      <c r="J91" s="492"/>
      <c r="K91" s="493">
        <v>-486442.95739887375</v>
      </c>
      <c r="L91" s="492"/>
      <c r="M91" s="492">
        <v>26198990.851971909</v>
      </c>
      <c r="N91" s="320"/>
      <c r="O91" s="483"/>
      <c r="P91" s="320"/>
      <c r="Q91" s="484"/>
      <c r="R91" s="320"/>
      <c r="S91" s="320"/>
    </row>
    <row r="92" spans="1:19" s="117" customFormat="1" x14ac:dyDescent="0.25">
      <c r="A92" s="320"/>
      <c r="B92" s="320"/>
      <c r="C92" s="320"/>
      <c r="D92" s="320"/>
      <c r="E92" s="320"/>
      <c r="F92" s="320"/>
      <c r="G92" s="483"/>
      <c r="H92" s="320"/>
      <c r="I92" s="494">
        <f>I84-I91</f>
        <v>-96680.809370800853</v>
      </c>
      <c r="J92" s="320"/>
      <c r="K92" s="494">
        <f>K84-K91</f>
        <v>-1064255.68405675</v>
      </c>
      <c r="L92" s="320"/>
      <c r="M92" s="494">
        <f>M84-M91</f>
        <v>-1160936.4934275299</v>
      </c>
      <c r="N92" s="320"/>
      <c r="O92" s="483"/>
      <c r="P92" s="320"/>
      <c r="Q92" s="484"/>
      <c r="R92" s="320"/>
      <c r="S92" s="320"/>
    </row>
  </sheetData>
  <customSheetViews>
    <customSheetView guid="{D80F9502-1760-4B4D-BEE6-65B7268CEFF2}" scale="70" showPageBreaks="1" fitToPage="1" printArea="1" hiddenRows="1" hiddenColumns="1">
      <pane ySplit="13" topLeftCell="A14" activePane="bottomLeft" state="frozen"/>
      <selection pane="bottomLeft"/>
      <rowBreaks count="1" manualBreakCount="1">
        <brk id="66" max="16383" man="1"/>
      </rowBreaks>
      <pageMargins left="0.23" right="0.26" top="0.38" bottom="0.36" header="0.3" footer="0.3"/>
      <pageSetup scale="52" fitToHeight="0" orientation="landscape" r:id="rId1"/>
    </customSheetView>
    <customSheetView guid="{F8C3F9F4-DBFA-417E-A63C-4DCF6CDDDD4D}" scale="70" showPageBreaks="1" fitToPage="1" printArea="1" hiddenColumns="1" topLeftCell="C1">
      <pane ySplit="13" topLeftCell="A35" activePane="bottomLeft" state="frozen"/>
      <selection pane="bottomLeft" activeCell="S42" sqref="S42"/>
      <pageMargins left="0.35" right="0.26" top="0.38" bottom="0.44" header="0.3" footer="0.3"/>
      <pageSetup scale="56" fitToHeight="0" orientation="landscape" r:id="rId2"/>
    </customSheetView>
    <customSheetView guid="{2E9FC00E-19D3-4355-A260-417D9236B30F}" scale="70" fitToPage="1" hiddenColumns="1" topLeftCell="C1">
      <pane ySplit="13" topLeftCell="A61" activePane="bottomLeft" state="frozen"/>
      <selection pane="bottomLeft" activeCell="S71" sqref="S71"/>
      <pageMargins left="0.35" right="0.26" top="0.38" bottom="0.44" header="0.3" footer="0.3"/>
      <pageSetup scale="50" fitToHeight="0" orientation="landscape" r:id="rId3"/>
    </customSheetView>
    <customSheetView guid="{F5B97444-16EA-4AA7-9A70-95BB0AFD8284}" scale="70" showPageBreaks="1" fitToPage="1" printArea="1" hiddenColumns="1" topLeftCell="C1">
      <pane ySplit="13" topLeftCell="A49" activePane="bottomLeft" state="frozen"/>
      <selection pane="bottomLeft" activeCell="S71" sqref="S71"/>
      <pageMargins left="0.35" right="0.26" top="0.38" bottom="0.44" header="0.3" footer="0.3"/>
      <pageSetup scale="56" fitToHeight="0" orientation="landscape" r:id="rId4"/>
    </customSheetView>
    <customSheetView guid="{CEC57B47-E6EC-4FDA-BCFD-6AC6A66DD178}" scale="70" showPageBreaks="1" fitToPage="1" printArea="1" hiddenColumns="1" topLeftCell="C1">
      <pane ySplit="13" topLeftCell="A14" activePane="bottomLeft" state="frozen"/>
      <selection pane="bottomLeft" activeCell="Q1" sqref="Q1:Q1048576"/>
      <pageMargins left="0.35" right="0.26" top="0.38" bottom="0.44" header="0.3" footer="0.3"/>
      <pageSetup scale="56" fitToHeight="0" orientation="landscape" r:id="rId5"/>
    </customSheetView>
    <customSheetView guid="{E163314F-53A2-4A2F-A9CF-3F94F0129118}" scale="70" showPageBreaks="1" fitToPage="1" printArea="1" hiddenColumns="1" topLeftCell="C1">
      <pane ySplit="13" topLeftCell="A14" activePane="bottomLeft" state="frozen"/>
      <selection pane="bottomLeft" activeCell="Q27" sqref="Q27"/>
      <pageMargins left="0.35" right="0.26" top="0.38" bottom="0.44" header="0.3" footer="0.3"/>
      <pageSetup scale="53" fitToHeight="0" orientation="landscape" r:id="rId6"/>
    </customSheetView>
    <customSheetView guid="{C98D41B4-6B7D-46F8-862F-B1C92554BE39}" scale="85" showPageBreaks="1" fitToPage="1" printArea="1" hiddenColumns="1" topLeftCell="C1">
      <pane ySplit="13" topLeftCell="A72" activePane="bottomLeft" state="frozen"/>
      <selection pane="bottomLeft" activeCell="Q75" sqref="Q75"/>
      <pageMargins left="0.35" right="0.26" top="0.38" bottom="0.44" header="0.3" footer="0.3"/>
      <pageSetup scale="53" fitToHeight="0" orientation="landscape" r:id="rId7"/>
    </customSheetView>
    <customSheetView guid="{AE1B1716-57F4-4705-A4F2-7A8CD44D74C3}" scale="60" showPageBreaks="1" fitToPage="1" printArea="1" hiddenRows="1" hiddenColumns="1">
      <pane ySplit="13" topLeftCell="A14" activePane="bottomLeft" state="frozen"/>
      <selection pane="bottomLeft" activeCell="Q38" sqref="Q38"/>
      <rowBreaks count="1" manualBreakCount="1">
        <brk id="66" max="16383" man="1"/>
      </rowBreaks>
      <pageMargins left="0.23" right="0.26" top="0.38" bottom="0.36" header="0.3" footer="0.3"/>
      <pageSetup scale="52" fitToHeight="0" orientation="landscape" r:id="rId8"/>
    </customSheetView>
  </customSheetViews>
  <mergeCells count="5">
    <mergeCell ref="A3:S3"/>
    <mergeCell ref="A4:S4"/>
    <mergeCell ref="A5:S5"/>
    <mergeCell ref="A6:S6"/>
    <mergeCell ref="A7:S7"/>
  </mergeCells>
  <pageMargins left="0.23" right="0.26" top="0.38" bottom="0.36" header="0.3" footer="0.3"/>
  <pageSetup scale="52" fitToHeight="0" orientation="landscape" r:id="rId9"/>
  <rowBreaks count="1" manualBreakCount="1">
    <brk id="66" max="16383" man="1"/>
  </rowBreaks>
  <customProperties>
    <customPr name="_pios_id" r:id="rId10"/>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tabSelected="1" zoomScale="80" zoomScaleNormal="80" workbookViewId="0">
      <selection activeCell="A6" sqref="A6:A7"/>
    </sheetView>
  </sheetViews>
  <sheetFormatPr defaultRowHeight="15" x14ac:dyDescent="0.25"/>
  <cols>
    <col min="1" max="19" width="5.7109375" customWidth="1"/>
  </cols>
  <sheetData>
    <row r="1" spans="1:19" ht="14.45" x14ac:dyDescent="0.3">
      <c r="A1" s="14"/>
      <c r="B1" s="14"/>
      <c r="C1" s="14"/>
      <c r="D1" s="14"/>
      <c r="E1" s="14"/>
      <c r="F1" s="14"/>
      <c r="G1" s="16"/>
      <c r="H1" s="14"/>
      <c r="I1" s="14"/>
      <c r="J1" s="14"/>
      <c r="K1" s="15"/>
      <c r="L1" s="14"/>
      <c r="M1" s="14"/>
      <c r="N1" s="14"/>
      <c r="O1" s="16"/>
      <c r="P1" s="14"/>
      <c r="Q1" s="18"/>
      <c r="R1" s="14"/>
      <c r="S1" s="25" t="s">
        <v>275</v>
      </c>
    </row>
    <row r="2" spans="1:19" ht="14.45" x14ac:dyDescent="0.3">
      <c r="A2" s="14"/>
      <c r="B2" s="14"/>
      <c r="C2" s="14"/>
      <c r="D2" s="14"/>
      <c r="E2" s="14"/>
      <c r="F2" s="14"/>
      <c r="G2" s="16"/>
      <c r="H2" s="14"/>
      <c r="I2" s="14"/>
      <c r="J2" s="14"/>
      <c r="K2" s="15"/>
      <c r="L2" s="14"/>
      <c r="M2" s="14"/>
      <c r="N2" s="14"/>
      <c r="O2" s="16"/>
      <c r="P2" s="14"/>
      <c r="Q2" s="18"/>
      <c r="R2" s="14"/>
      <c r="S2" s="25" t="e">
        <f ca="1">RIGHT(CELL("filename",$A$1),LEN(CELL("filename",$A$1))-SEARCH("\Exhibits",CELL("filename",$A$1),1))</f>
        <v>#VALUE!</v>
      </c>
    </row>
    <row r="3" spans="1:19" ht="14.45" x14ac:dyDescent="0.3">
      <c r="A3" s="507" t="str">
        <f>'Link In'!C3</f>
        <v>Kentucky American Water Company</v>
      </c>
      <c r="B3" s="507"/>
      <c r="C3" s="507"/>
      <c r="D3" s="507"/>
      <c r="E3" s="507"/>
      <c r="F3" s="507"/>
      <c r="G3" s="507"/>
      <c r="H3" s="507"/>
      <c r="I3" s="507"/>
      <c r="J3" s="507"/>
      <c r="K3" s="507"/>
      <c r="L3" s="507"/>
      <c r="M3" s="507"/>
      <c r="N3" s="507"/>
      <c r="O3" s="507"/>
      <c r="P3" s="507"/>
      <c r="Q3" s="507"/>
      <c r="R3" s="507"/>
      <c r="S3" s="507"/>
    </row>
    <row r="4" spans="1:19" ht="14.45" x14ac:dyDescent="0.3">
      <c r="A4" s="507" t="str">
        <f>'Link In'!C5</f>
        <v>Case No. 2015-00418</v>
      </c>
      <c r="B4" s="507"/>
      <c r="C4" s="507"/>
      <c r="D4" s="507"/>
      <c r="E4" s="507"/>
      <c r="F4" s="507"/>
      <c r="G4" s="507"/>
      <c r="H4" s="507"/>
      <c r="I4" s="507"/>
      <c r="J4" s="507"/>
      <c r="K4" s="507"/>
      <c r="L4" s="507"/>
      <c r="M4" s="507"/>
      <c r="N4" s="507"/>
      <c r="O4" s="507"/>
      <c r="P4" s="507"/>
      <c r="Q4" s="507"/>
      <c r="R4" s="507"/>
      <c r="S4" s="507"/>
    </row>
    <row r="5" spans="1:19" ht="14.45" x14ac:dyDescent="0.3">
      <c r="A5" s="508" t="s">
        <v>234</v>
      </c>
      <c r="B5" s="508"/>
      <c r="C5" s="508"/>
      <c r="D5" s="508"/>
      <c r="E5" s="508"/>
      <c r="F5" s="508"/>
      <c r="G5" s="508"/>
      <c r="H5" s="508"/>
      <c r="I5" s="508"/>
      <c r="J5" s="508"/>
      <c r="K5" s="508"/>
      <c r="L5" s="508"/>
      <c r="M5" s="508"/>
      <c r="N5" s="508"/>
      <c r="O5" s="508"/>
      <c r="P5" s="508"/>
      <c r="Q5" s="508"/>
      <c r="R5" s="508"/>
      <c r="S5" s="508"/>
    </row>
    <row r="6" spans="1:19" x14ac:dyDescent="0.25">
      <c r="A6" s="37" t="s">
        <v>289</v>
      </c>
      <c r="B6" s="14"/>
      <c r="C6" s="14"/>
      <c r="D6" s="14"/>
      <c r="E6" s="14"/>
      <c r="F6" s="14"/>
      <c r="G6" s="16"/>
      <c r="H6" s="14"/>
      <c r="I6" s="14"/>
      <c r="J6" s="14"/>
      <c r="K6" s="15"/>
      <c r="L6" s="14"/>
      <c r="M6" s="14"/>
      <c r="N6" s="14"/>
      <c r="O6" s="16"/>
      <c r="P6" s="14"/>
      <c r="Q6" s="18"/>
      <c r="R6" s="14"/>
      <c r="S6" s="4" t="s">
        <v>275</v>
      </c>
    </row>
    <row r="7" spans="1:19" x14ac:dyDescent="0.25">
      <c r="A7" s="29" t="s">
        <v>368</v>
      </c>
      <c r="B7" s="14"/>
      <c r="C7" s="14"/>
      <c r="D7" s="14"/>
      <c r="E7" s="14"/>
      <c r="F7" s="14"/>
      <c r="G7" s="16"/>
      <c r="H7" s="14"/>
      <c r="I7" s="14"/>
      <c r="J7" s="14"/>
      <c r="K7" s="15"/>
      <c r="L7" s="14"/>
      <c r="M7" s="14"/>
      <c r="N7" s="14"/>
      <c r="O7" s="16"/>
      <c r="P7" s="14"/>
      <c r="Q7" s="18"/>
      <c r="R7" s="14"/>
      <c r="S7" s="4" t="str">
        <f ca="1">RIGHT(CELL("filename",$A$1),LEN(CELL("filename",$A$1))-SEARCH("\Public Workpapers",CELL("filename",$A$1),1))</f>
        <v>Public Workpapers\[Income Statement.xlsx]D-3</v>
      </c>
    </row>
    <row r="8" spans="1:19" x14ac:dyDescent="0.25">
      <c r="A8" s="506" t="s">
        <v>288</v>
      </c>
      <c r="B8" s="506"/>
      <c r="C8" s="506"/>
      <c r="D8" s="506"/>
      <c r="E8" s="506"/>
      <c r="F8" s="506"/>
      <c r="G8" s="506"/>
      <c r="H8" s="506"/>
      <c r="I8" s="506"/>
      <c r="J8" s="506"/>
      <c r="K8" s="506"/>
      <c r="L8" s="506"/>
      <c r="M8" s="506"/>
      <c r="N8" s="506"/>
      <c r="O8" s="506"/>
      <c r="P8" s="506"/>
      <c r="Q8" s="506"/>
      <c r="R8" s="506"/>
      <c r="S8" s="506"/>
    </row>
    <row r="9" spans="1:19" x14ac:dyDescent="0.25">
      <c r="A9" s="506"/>
      <c r="B9" s="506"/>
      <c r="C9" s="506"/>
      <c r="D9" s="506"/>
      <c r="E9" s="506"/>
      <c r="F9" s="506"/>
      <c r="G9" s="506"/>
      <c r="H9" s="506"/>
      <c r="I9" s="506"/>
      <c r="J9" s="506"/>
      <c r="K9" s="506"/>
      <c r="L9" s="506"/>
      <c r="M9" s="506"/>
      <c r="N9" s="506"/>
      <c r="O9" s="506"/>
      <c r="P9" s="506"/>
      <c r="Q9" s="506"/>
      <c r="R9" s="506"/>
      <c r="S9" s="506"/>
    </row>
    <row r="10" spans="1:19" x14ac:dyDescent="0.25">
      <c r="A10" s="506"/>
      <c r="B10" s="506"/>
      <c r="C10" s="506"/>
      <c r="D10" s="506"/>
      <c r="E10" s="506"/>
      <c r="F10" s="506"/>
      <c r="G10" s="506"/>
      <c r="H10" s="506"/>
      <c r="I10" s="506"/>
      <c r="J10" s="506"/>
      <c r="K10" s="506"/>
      <c r="L10" s="506"/>
      <c r="M10" s="506"/>
      <c r="N10" s="506"/>
      <c r="O10" s="506"/>
      <c r="P10" s="506"/>
      <c r="Q10" s="506"/>
      <c r="R10" s="506"/>
      <c r="S10" s="506"/>
    </row>
    <row r="11" spans="1:19" x14ac:dyDescent="0.25">
      <c r="A11" s="506"/>
      <c r="B11" s="506"/>
      <c r="C11" s="506"/>
      <c r="D11" s="506"/>
      <c r="E11" s="506"/>
      <c r="F11" s="506"/>
      <c r="G11" s="506"/>
      <c r="H11" s="506"/>
      <c r="I11" s="506"/>
      <c r="J11" s="506"/>
      <c r="K11" s="506"/>
      <c r="L11" s="506"/>
      <c r="M11" s="506"/>
      <c r="N11" s="506"/>
      <c r="O11" s="506"/>
      <c r="P11" s="506"/>
      <c r="Q11" s="506"/>
      <c r="R11" s="506"/>
      <c r="S11" s="506"/>
    </row>
    <row r="12" spans="1:19" x14ac:dyDescent="0.25">
      <c r="A12" s="506"/>
      <c r="B12" s="506"/>
      <c r="C12" s="506"/>
      <c r="D12" s="506"/>
      <c r="E12" s="506"/>
      <c r="F12" s="506"/>
      <c r="G12" s="506"/>
      <c r="H12" s="506"/>
      <c r="I12" s="506"/>
      <c r="J12" s="506"/>
      <c r="K12" s="506"/>
      <c r="L12" s="506"/>
      <c r="M12" s="506"/>
      <c r="N12" s="506"/>
      <c r="O12" s="506"/>
      <c r="P12" s="506"/>
      <c r="Q12" s="506"/>
      <c r="R12" s="506"/>
      <c r="S12" s="506"/>
    </row>
    <row r="13" spans="1:19" x14ac:dyDescent="0.25">
      <c r="A13" s="506"/>
      <c r="B13" s="506"/>
      <c r="C13" s="506"/>
      <c r="D13" s="506"/>
      <c r="E13" s="506"/>
      <c r="F13" s="506"/>
      <c r="G13" s="506"/>
      <c r="H13" s="506"/>
      <c r="I13" s="506"/>
      <c r="J13" s="506"/>
      <c r="K13" s="506"/>
      <c r="L13" s="506"/>
      <c r="M13" s="506"/>
      <c r="N13" s="506"/>
      <c r="O13" s="506"/>
      <c r="P13" s="506"/>
      <c r="Q13" s="506"/>
      <c r="R13" s="506"/>
      <c r="S13" s="506"/>
    </row>
    <row r="14" spans="1:19" x14ac:dyDescent="0.25">
      <c r="A14" s="506"/>
      <c r="B14" s="506"/>
      <c r="C14" s="506"/>
      <c r="D14" s="506"/>
      <c r="E14" s="506"/>
      <c r="F14" s="506"/>
      <c r="G14" s="506"/>
      <c r="H14" s="506"/>
      <c r="I14" s="506"/>
      <c r="J14" s="506"/>
      <c r="K14" s="506"/>
      <c r="L14" s="506"/>
      <c r="M14" s="506"/>
      <c r="N14" s="506"/>
      <c r="O14" s="506"/>
      <c r="P14" s="506"/>
      <c r="Q14" s="506"/>
      <c r="R14" s="506"/>
      <c r="S14" s="506"/>
    </row>
    <row r="15" spans="1:19" x14ac:dyDescent="0.25">
      <c r="A15" s="506"/>
      <c r="B15" s="506"/>
      <c r="C15" s="506"/>
      <c r="D15" s="506"/>
      <c r="E15" s="506"/>
      <c r="F15" s="506"/>
      <c r="G15" s="506"/>
      <c r="H15" s="506"/>
      <c r="I15" s="506"/>
      <c r="J15" s="506"/>
      <c r="K15" s="506"/>
      <c r="L15" s="506"/>
      <c r="M15" s="506"/>
      <c r="N15" s="506"/>
      <c r="O15" s="506"/>
      <c r="P15" s="506"/>
      <c r="Q15" s="506"/>
      <c r="R15" s="506"/>
      <c r="S15" s="506"/>
    </row>
    <row r="16" spans="1:19" x14ac:dyDescent="0.25">
      <c r="A16" s="506"/>
      <c r="B16" s="506"/>
      <c r="C16" s="506"/>
      <c r="D16" s="506"/>
      <c r="E16" s="506"/>
      <c r="F16" s="506"/>
      <c r="G16" s="506"/>
      <c r="H16" s="506"/>
      <c r="I16" s="506"/>
      <c r="J16" s="506"/>
      <c r="K16" s="506"/>
      <c r="L16" s="506"/>
      <c r="M16" s="506"/>
      <c r="N16" s="506"/>
      <c r="O16" s="506"/>
      <c r="P16" s="506"/>
      <c r="Q16" s="506"/>
      <c r="R16" s="506"/>
      <c r="S16" s="506"/>
    </row>
    <row r="17" spans="1:19" x14ac:dyDescent="0.25">
      <c r="A17" s="506"/>
      <c r="B17" s="506"/>
      <c r="C17" s="506"/>
      <c r="D17" s="506"/>
      <c r="E17" s="506"/>
      <c r="F17" s="506"/>
      <c r="G17" s="506"/>
      <c r="H17" s="506"/>
      <c r="I17" s="506"/>
      <c r="J17" s="506"/>
      <c r="K17" s="506"/>
      <c r="L17" s="506"/>
      <c r="M17" s="506"/>
      <c r="N17" s="506"/>
      <c r="O17" s="506"/>
      <c r="P17" s="506"/>
      <c r="Q17" s="506"/>
      <c r="R17" s="506"/>
      <c r="S17" s="506"/>
    </row>
    <row r="18" spans="1:19" x14ac:dyDescent="0.25">
      <c r="A18" s="506"/>
      <c r="B18" s="506"/>
      <c r="C18" s="506"/>
      <c r="D18" s="506"/>
      <c r="E18" s="506"/>
      <c r="F18" s="506"/>
      <c r="G18" s="506"/>
      <c r="H18" s="506"/>
      <c r="I18" s="506"/>
      <c r="J18" s="506"/>
      <c r="K18" s="506"/>
      <c r="L18" s="506"/>
      <c r="M18" s="506"/>
      <c r="N18" s="506"/>
      <c r="O18" s="506"/>
      <c r="P18" s="506"/>
      <c r="Q18" s="506"/>
      <c r="R18" s="506"/>
      <c r="S18" s="506"/>
    </row>
    <row r="19" spans="1:19" x14ac:dyDescent="0.25">
      <c r="A19" s="506"/>
      <c r="B19" s="506"/>
      <c r="C19" s="506"/>
      <c r="D19" s="506"/>
      <c r="E19" s="506"/>
      <c r="F19" s="506"/>
      <c r="G19" s="506"/>
      <c r="H19" s="506"/>
      <c r="I19" s="506"/>
      <c r="J19" s="506"/>
      <c r="K19" s="506"/>
      <c r="L19" s="506"/>
      <c r="M19" s="506"/>
      <c r="N19" s="506"/>
      <c r="O19" s="506"/>
      <c r="P19" s="506"/>
      <c r="Q19" s="506"/>
      <c r="R19" s="506"/>
      <c r="S19" s="506"/>
    </row>
  </sheetData>
  <customSheetViews>
    <customSheetView guid="{D80F9502-1760-4B4D-BEE6-65B7268CEFF2}" scale="80" showPageBreaks="1" fitToPage="1" printArea="1">
      <selection activeCell="A6" sqref="A6:A7"/>
      <pageMargins left="0.49" right="0.41" top="0.75" bottom="0.75" header="0.3" footer="0.3"/>
      <printOptions horizontalCentered="1"/>
      <pageSetup orientation="landscape" horizontalDpi="1200" verticalDpi="1200" r:id="rId1"/>
    </customSheetView>
    <customSheetView guid="{F8C3F9F4-DBFA-417E-A63C-4DCF6CDDDD4D}">
      <selection activeCell="G22" sqref="G22"/>
      <pageMargins left="0.7" right="0.7" top="0.75" bottom="0.75" header="0.3" footer="0.3"/>
    </customSheetView>
    <customSheetView guid="{2E9FC00E-19D3-4355-A260-417D9236B30F}">
      <selection activeCell="G22" sqref="G22"/>
      <pageMargins left="0.7" right="0.7" top="0.75" bottom="0.75" header="0.3" footer="0.3"/>
    </customSheetView>
    <customSheetView guid="{F5B97444-16EA-4AA7-9A70-95BB0AFD8284}">
      <selection activeCell="G22" sqref="G22"/>
      <pageMargins left="0.7" right="0.7" top="0.75" bottom="0.75" header="0.3" footer="0.3"/>
    </customSheetView>
    <customSheetView guid="{CEC57B47-E6EC-4FDA-BCFD-6AC6A66DD178}">
      <selection activeCell="G22" sqref="G22"/>
      <pageMargins left="0.7" right="0.7" top="0.75" bottom="0.75" header="0.3" footer="0.3"/>
    </customSheetView>
    <customSheetView guid="{E163314F-53A2-4A2F-A9CF-3F94F0129118}" showPageBreaks="1">
      <selection activeCell="G22" sqref="G22"/>
      <pageMargins left="0.7" right="0.7" top="0.75" bottom="0.75" header="0.3" footer="0.3"/>
      <pageSetup orientation="portrait" r:id="rId2"/>
    </customSheetView>
    <customSheetView guid="{C98D41B4-6B7D-46F8-862F-B1C92554BE39}" showPageBreaks="1">
      <selection activeCell="G22" sqref="G22"/>
      <pageMargins left="0.7" right="0.7" top="0.75" bottom="0.75" header="0.3" footer="0.3"/>
      <pageSetup orientation="portrait" r:id="rId3"/>
    </customSheetView>
    <customSheetView guid="{AE1B1716-57F4-4705-A4F2-7A8CD44D74C3}" scale="80" showPageBreaks="1" fitToPage="1" printArea="1">
      <selection activeCell="A6" sqref="A6:A7"/>
      <pageMargins left="0.49" right="0.41" top="0.75" bottom="0.75" header="0.3" footer="0.3"/>
      <printOptions horizontalCentered="1"/>
      <pageSetup orientation="landscape" horizontalDpi="1200" verticalDpi="1200" r:id="rId4"/>
    </customSheetView>
  </customSheetViews>
  <mergeCells count="4">
    <mergeCell ref="A8:S19"/>
    <mergeCell ref="A3:S3"/>
    <mergeCell ref="A4:S4"/>
    <mergeCell ref="A5:S5"/>
  </mergeCells>
  <printOptions horizontalCentered="1"/>
  <pageMargins left="0.49" right="0.41" top="0.75" bottom="0.75" header="0.3" footer="0.3"/>
  <pageSetup orientation="landscape" horizontalDpi="1200" verticalDpi="1200" r:id="rId5"/>
  <customProperties>
    <customPr name="_pios_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Link In</vt:lpstr>
      <vt:lpstr>Link Out</vt:lpstr>
      <vt:lpstr>Inc Statment - SCH C.1</vt:lpstr>
      <vt:lpstr>MSFR Inc Stmt by Acct - SCH C.2</vt:lpstr>
      <vt:lpstr>MSFR IS Adjust D.1</vt:lpstr>
      <vt:lpstr>MSFR IS Adjust Support D-2</vt:lpstr>
      <vt:lpstr>D-3</vt:lpstr>
      <vt:lpstr>'D-3'!Print_Area</vt:lpstr>
      <vt:lpstr>'Inc Statment - SCH C.1'!Print_Area</vt:lpstr>
      <vt:lpstr>'MSFR Inc Stmt by Acct - SCH C.2'!Print_Area</vt:lpstr>
      <vt:lpstr>'MSFR IS Adjust D.1'!Print_Area</vt:lpstr>
      <vt:lpstr>'MSFR IS Adjust Support D-2'!Print_Area</vt:lpstr>
      <vt:lpstr>'MSFR Inc Stmt by Acct - SCH C.2'!Print_Titles</vt:lpstr>
      <vt:lpstr>'MSFR IS Adjust Support D-2'!Print_Titles</vt:lpstr>
    </vt:vector>
  </TitlesOfParts>
  <Company>American Water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SCHWARML</dc:creator>
  <cp:lastModifiedBy>Linda C. Bridwell</cp:lastModifiedBy>
  <cp:lastPrinted>2015-10-22T15:46:32Z</cp:lastPrinted>
  <dcterms:created xsi:type="dcterms:W3CDTF">2012-10-22T21:07:26Z</dcterms:created>
  <dcterms:modified xsi:type="dcterms:W3CDTF">2016-06-07T17:43:51Z</dcterms:modified>
</cp:coreProperties>
</file>