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20" yWindow="948" windowWidth="9768" windowHeight="6000" activeTab="0"/>
  </bookViews>
  <sheets>
    <sheet name="Analysis" sheetId="1" r:id="rId1"/>
    <sheet name="Sheet1" sheetId="2" r:id="rId2"/>
  </sheets>
  <definedNames>
    <definedName name="_xlnm.Print_Area" localSheetId="0">'Analysis'!$A$1:$T$39</definedName>
  </definedNames>
  <calcPr fullCalcOnLoad="1"/>
</workbook>
</file>

<file path=xl/sharedStrings.xml><?xml version="1.0" encoding="utf-8"?>
<sst xmlns="http://schemas.openxmlformats.org/spreadsheetml/2006/main" count="40" uniqueCount="31">
  <si>
    <t>January</t>
  </si>
  <si>
    <t>February</t>
  </si>
  <si>
    <t>March</t>
  </si>
  <si>
    <t>April</t>
  </si>
  <si>
    <t>May</t>
  </si>
  <si>
    <t>June</t>
  </si>
  <si>
    <t>July</t>
  </si>
  <si>
    <t>August</t>
  </si>
  <si>
    <t>September</t>
  </si>
  <si>
    <t>October</t>
  </si>
  <si>
    <t>November</t>
  </si>
  <si>
    <t>December</t>
  </si>
  <si>
    <t>Big Sandy Generation (MWh)</t>
  </si>
  <si>
    <t>Big Sandy Coal Costs</t>
  </si>
  <si>
    <t>Mitchell Coal Costs</t>
  </si>
  <si>
    <t>Mitchell Generation (MWh)</t>
  </si>
  <si>
    <t>Jurisdictional Sales*           (MWh)</t>
  </si>
  <si>
    <t>* Page 4 of 5 of Monthly FAC Filings</t>
  </si>
  <si>
    <t>Mitchell Plant Coal Savings Analysis                                                                                                                                                                                                                                                                                         January 2014 to March 2015</t>
  </si>
  <si>
    <t>Mitchell Coal Savings in Dollars per MWh</t>
  </si>
  <si>
    <t>Mitchell Generation Coal Cost in Dollars per MWh</t>
  </si>
  <si>
    <t>Big Sandy Generation Coal Cost in Dollars per MWh</t>
  </si>
  <si>
    <t>3 Month Total</t>
  </si>
  <si>
    <t xml:space="preserve"> </t>
  </si>
  <si>
    <t>12 Month Total</t>
  </si>
  <si>
    <t>(a)</t>
  </si>
  <si>
    <t>(a) The $/MWh savings is allocated based upon Mitchell's generation MWh and then divided by the Jurisdictional Sales to equal the customer benefit $/MWh.</t>
  </si>
  <si>
    <t>(b)</t>
  </si>
  <si>
    <t xml:space="preserve">$3.46 * 4,235,924 = $14.66 million / 6,455,230 = $2.27/MWh compared to the $2.50/MWH value used to compute the $16.75 million in estimated </t>
  </si>
  <si>
    <t>savings shown in data response KPSC 5-10 in Case No. 2012-00578.</t>
  </si>
  <si>
    <t xml:space="preserve">(b) During March 2015, a cost reporting error resulted in the Mitchell coal costs being overstated by $743,507.  This amount was reversed in April 2015 and credited back through the June FAC.  But for the reporting error, the March 2015 coal costs would have been $3,365,416, resulting in March 2015 Mitchell generation coal costs of $25.28/MWh and first quarter 2015 Mitchell generation coal costs of $26.43/MWh.  These costs would have been $0.67/MWh and $0.33/MWh less than the Big Sandy coal costs for the corresponding one-month and three-month periods.  Contributing to the 2015 reduction of the spread between the Mitchell coal costs and the Big Sandy coal costs was that coal for Big Sandy was purchased from the spot market during the remaining months of its operation.  Though not typical of recent historical markets, the spot market is currently lower than some long term commitments.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</si>
</sst>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0.0000000"/>
    <numFmt numFmtId="169" formatCode="0.000000"/>
    <numFmt numFmtId="170" formatCode="0.00000"/>
    <numFmt numFmtId="171" formatCode="0.0000"/>
    <numFmt numFmtId="172" formatCode="0.000"/>
    <numFmt numFmtId="173" formatCode="0.0%"/>
    <numFmt numFmtId="174" formatCode="0.000%"/>
    <numFmt numFmtId="175" formatCode="0.0000%"/>
    <numFmt numFmtId="176" formatCode="_(* #,##0.000_);_(* \(#,##0.000\);_(* &quot;-&quot;??_);_(@_)"/>
    <numFmt numFmtId="177" formatCode="_(* #,##0.0000_);_(* \(#,##0.0000\);_(* &quot;-&quot;??_);_(@_)"/>
    <numFmt numFmtId="178" formatCode="_(&quot;$&quot;* #,##0.0_);_(&quot;$&quot;* \(#,##0.0\);_(&quot;$&quot;* &quot;-&quot;_);_(@_)"/>
    <numFmt numFmtId="179" formatCode="_(&quot;$&quot;* #,##0.00_);_(&quot;$&quot;* \(#,##0.00\);_(&quot;$&quot;* &quot;-&quot;_);_(@_)"/>
    <numFmt numFmtId="180" formatCode="_(&quot;$&quot;* #,##0.000_);_(&quot;$&quot;* \(#,##0.000\);_(&quot;$&quot;* &quot;-&quot;_);_(@_)"/>
    <numFmt numFmtId="181" formatCode="_(&quot;$&quot;* #,##0.0000_);_(&quot;$&quot;* \(#,##0.0000\);_(&quot;$&quot;* &quot;-&quot;_);_(@_)"/>
    <numFmt numFmtId="182" formatCode="_(&quot;$&quot;* #,##0.00000_);_(&quot;$&quot;* \(#,##0.00000\);_(&quot;$&quot;* &quot;-&quot;_);_(@_)"/>
    <numFmt numFmtId="183" formatCode="&quot;$&quot;#,##0.0_);\(&quot;$&quot;#,##0.0\)"/>
    <numFmt numFmtId="184" formatCode="_(* #,##0.000_);_(* \(#,##0.000\);_(* &quot;-&quot;???_);_(@_)"/>
    <numFmt numFmtId="185" formatCode="_(&quot;$&quot;* #,##0.000_);_(&quot;$&quot;* \(#,##0.000\);_(&quot;$&quot;* &quot;-&quot;??_);_(@_)"/>
    <numFmt numFmtId="186" formatCode="_(&quot;$&quot;* #,##0.0000_);_(&quot;$&quot;* \(#,##0.0000\);_(&quot;$&quot;* &quot;-&quot;??_);_(@_)"/>
    <numFmt numFmtId="187" formatCode="0.0"/>
    <numFmt numFmtId="188" formatCode="&quot;Yes&quot;;&quot;Yes&quot;;&quot;No&quot;"/>
    <numFmt numFmtId="189" formatCode="&quot;True&quot;;&quot;True&quot;;&quot;False&quot;"/>
    <numFmt numFmtId="190" formatCode="&quot;On&quot;;&quot;On&quot;;&quot;Off&quot;"/>
    <numFmt numFmtId="191" formatCode="[$€-2]\ #,##0.00_);[Red]\([$€-2]\ #,##0.00\)"/>
  </numFmts>
  <fonts count="38">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8"/>
      <name val="Calibri"/>
      <family val="2"/>
    </font>
    <font>
      <i/>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i/>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style="medium"/>
      <right style="thin"/>
      <top>
        <color indexed="63"/>
      </top>
      <bottom>
        <color indexed="63"/>
      </bottom>
    </border>
    <border>
      <left>
        <color indexed="63"/>
      </left>
      <right>
        <color indexed="63"/>
      </right>
      <top style="medium"/>
      <bottom style="medium"/>
    </border>
    <border>
      <left style="medium"/>
      <right style="medium"/>
      <top>
        <color indexed="63"/>
      </top>
      <bottom>
        <color indexed="63"/>
      </bottom>
    </border>
    <border>
      <left style="medium"/>
      <right style="medium"/>
      <top style="medium"/>
      <bottom>
        <color indexed="63"/>
      </bottom>
    </border>
    <border>
      <left style="medium"/>
      <right>
        <color indexed="63"/>
      </right>
      <top style="medium"/>
      <bottom style="medium"/>
    </border>
    <border>
      <left>
        <color indexed="63"/>
      </left>
      <right style="thin"/>
      <top style="medium"/>
      <bottom style="medium"/>
    </border>
    <border>
      <left style="medium"/>
      <right>
        <color indexed="63"/>
      </right>
      <top>
        <color indexed="63"/>
      </top>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59">
    <xf numFmtId="0" fontId="0" fillId="0" borderId="0" xfId="0" applyFont="1" applyAlignment="1">
      <alignment/>
    </xf>
    <xf numFmtId="0" fontId="34" fillId="0" borderId="0" xfId="0" applyFont="1" applyAlignment="1">
      <alignment/>
    </xf>
    <xf numFmtId="0" fontId="0" fillId="0" borderId="0" xfId="0" applyAlignment="1">
      <alignment/>
    </xf>
    <xf numFmtId="165" fontId="0" fillId="0" borderId="0" xfId="42" applyNumberFormat="1" applyFont="1" applyAlignment="1">
      <alignment/>
    </xf>
    <xf numFmtId="0" fontId="0" fillId="0" borderId="10" xfId="0" applyBorder="1" applyAlignment="1">
      <alignment/>
    </xf>
    <xf numFmtId="44" fontId="0" fillId="0" borderId="0" xfId="44" applyFont="1" applyAlignment="1">
      <alignment/>
    </xf>
    <xf numFmtId="165" fontId="0" fillId="0" borderId="0" xfId="42" applyNumberFormat="1" applyFont="1" applyAlignment="1">
      <alignment/>
    </xf>
    <xf numFmtId="43" fontId="0" fillId="0" borderId="0" xfId="0" applyNumberFormat="1" applyAlignment="1">
      <alignment/>
    </xf>
    <xf numFmtId="0" fontId="0" fillId="0" borderId="11" xfId="0" applyBorder="1" applyAlignment="1">
      <alignment/>
    </xf>
    <xf numFmtId="0" fontId="0" fillId="0" borderId="0" xfId="0" applyBorder="1" applyAlignment="1">
      <alignment/>
    </xf>
    <xf numFmtId="165" fontId="0" fillId="0" borderId="0" xfId="42" applyNumberFormat="1" applyFont="1" applyBorder="1" applyAlignment="1">
      <alignment/>
    </xf>
    <xf numFmtId="0" fontId="0" fillId="0" borderId="11" xfId="0" applyBorder="1" applyAlignment="1">
      <alignment horizontal="center" vertical="center"/>
    </xf>
    <xf numFmtId="0" fontId="0" fillId="0" borderId="0" xfId="0" applyBorder="1" applyAlignment="1">
      <alignment horizontal="center"/>
    </xf>
    <xf numFmtId="165" fontId="0" fillId="0" borderId="0" xfId="42" applyNumberFormat="1" applyFont="1" applyBorder="1" applyAlignment="1">
      <alignment horizontal="center"/>
    </xf>
    <xf numFmtId="2" fontId="0" fillId="0" borderId="0" xfId="0" applyNumberFormat="1" applyBorder="1" applyAlignment="1">
      <alignment horizontal="right"/>
    </xf>
    <xf numFmtId="0" fontId="0" fillId="0" borderId="0" xfId="0" applyBorder="1" applyAlignment="1">
      <alignment horizontal="right"/>
    </xf>
    <xf numFmtId="2" fontId="0" fillId="0" borderId="0" xfId="0" applyNumberFormat="1" applyBorder="1" applyAlignment="1">
      <alignment/>
    </xf>
    <xf numFmtId="0" fontId="0" fillId="0" borderId="12" xfId="0" applyBorder="1" applyAlignment="1">
      <alignment/>
    </xf>
    <xf numFmtId="0" fontId="0" fillId="0" borderId="10" xfId="0" applyBorder="1" applyAlignment="1">
      <alignment horizontal="center" vertical="center"/>
    </xf>
    <xf numFmtId="2" fontId="34" fillId="2" borderId="13" xfId="0" applyNumberFormat="1" applyFont="1" applyFill="1" applyBorder="1" applyAlignment="1">
      <alignment horizontal="right"/>
    </xf>
    <xf numFmtId="2" fontId="34" fillId="2" borderId="13" xfId="0" applyNumberFormat="1" applyFont="1" applyFill="1" applyBorder="1" applyAlignment="1">
      <alignment/>
    </xf>
    <xf numFmtId="0" fontId="34" fillId="2" borderId="13" xfId="0" applyFont="1" applyFill="1" applyBorder="1" applyAlignment="1">
      <alignment wrapText="1"/>
    </xf>
    <xf numFmtId="165" fontId="34" fillId="2" borderId="13" xfId="42" applyNumberFormat="1" applyFont="1" applyFill="1" applyBorder="1" applyAlignment="1">
      <alignment/>
    </xf>
    <xf numFmtId="165" fontId="34" fillId="2" borderId="13" xfId="0" applyNumberFormat="1" applyFont="1" applyFill="1" applyBorder="1" applyAlignment="1">
      <alignment/>
    </xf>
    <xf numFmtId="0" fontId="34" fillId="2" borderId="13" xfId="0" applyFont="1" applyFill="1" applyBorder="1" applyAlignment="1">
      <alignment/>
    </xf>
    <xf numFmtId="0" fontId="0" fillId="0" borderId="11" xfId="0" applyBorder="1" applyAlignment="1">
      <alignment horizontal="center"/>
    </xf>
    <xf numFmtId="0" fontId="0" fillId="0" borderId="10" xfId="0" applyBorder="1" applyAlignment="1">
      <alignment horizontal="center"/>
    </xf>
    <xf numFmtId="165" fontId="0" fillId="0" borderId="11" xfId="42" applyNumberFormat="1" applyFont="1" applyBorder="1" applyAlignment="1">
      <alignment horizontal="center" vertical="center" wrapText="1"/>
    </xf>
    <xf numFmtId="165" fontId="0" fillId="0" borderId="10" xfId="42" applyNumberFormat="1" applyFont="1"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34" fillId="0" borderId="14" xfId="0" applyFont="1" applyBorder="1" applyAlignment="1">
      <alignment horizontal="center" vertical="center" textRotation="90"/>
    </xf>
    <xf numFmtId="165" fontId="0" fillId="33" borderId="0" xfId="42" applyNumberFormat="1" applyFont="1" applyFill="1" applyBorder="1" applyAlignment="1">
      <alignment horizontal="center"/>
    </xf>
    <xf numFmtId="165" fontId="0" fillId="33" borderId="0" xfId="42" applyNumberFormat="1" applyFont="1" applyFill="1" applyBorder="1" applyAlignment="1">
      <alignment/>
    </xf>
    <xf numFmtId="2" fontId="0" fillId="2" borderId="13" xfId="0" applyNumberFormat="1" applyFont="1" applyFill="1" applyBorder="1" applyAlignment="1">
      <alignment horizontal="right"/>
    </xf>
    <xf numFmtId="0" fontId="36" fillId="0" borderId="0" xfId="0" applyFont="1" applyAlignment="1">
      <alignment horizontal="left" wrapText="1"/>
    </xf>
    <xf numFmtId="0" fontId="34" fillId="0" borderId="15" xfId="0" applyFont="1" applyBorder="1" applyAlignment="1">
      <alignment horizontal="center" vertical="center" textRotation="90"/>
    </xf>
    <xf numFmtId="0" fontId="34" fillId="0" borderId="14" xfId="0" applyFont="1" applyBorder="1" applyAlignment="1">
      <alignment horizontal="center" vertical="center" textRotation="90"/>
    </xf>
    <xf numFmtId="165" fontId="0" fillId="0" borderId="11" xfId="42" applyNumberFormat="1" applyFont="1" applyBorder="1" applyAlignment="1">
      <alignment horizontal="center" vertical="center" wrapText="1"/>
    </xf>
    <xf numFmtId="165" fontId="0" fillId="0" borderId="10" xfId="42" applyNumberFormat="1" applyFont="1"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34" fillId="2" borderId="16" xfId="0" applyFont="1" applyFill="1" applyBorder="1" applyAlignment="1">
      <alignment horizontal="center" wrapText="1"/>
    </xf>
    <xf numFmtId="0" fontId="34" fillId="2" borderId="17" xfId="0" applyFont="1" applyFill="1" applyBorder="1" applyAlignment="1">
      <alignment horizontal="center" wrapText="1"/>
    </xf>
    <xf numFmtId="0" fontId="36" fillId="0" borderId="0" xfId="0" applyFont="1" applyAlignment="1">
      <alignment horizontal="left" wrapText="1"/>
    </xf>
    <xf numFmtId="0" fontId="0" fillId="0" borderId="18" xfId="0" applyBorder="1" applyAlignment="1">
      <alignment horizontal="center" wrapText="1"/>
    </xf>
    <xf numFmtId="0" fontId="0" fillId="0" borderId="0" xfId="0" applyBorder="1" applyAlignment="1">
      <alignment horizontal="center" wrapText="1"/>
    </xf>
    <xf numFmtId="0" fontId="0" fillId="0" borderId="0" xfId="0" applyAlignment="1">
      <alignment horizontal="center"/>
    </xf>
    <xf numFmtId="0" fontId="34" fillId="0" borderId="19" xfId="0" applyFont="1" applyBorder="1" applyAlignment="1">
      <alignment horizontal="center" vertical="center" textRotation="90"/>
    </xf>
    <xf numFmtId="0" fontId="0" fillId="0" borderId="20" xfId="0" applyBorder="1" applyAlignment="1">
      <alignment horizontal="center"/>
    </xf>
    <xf numFmtId="0" fontId="0" fillId="0" borderId="11" xfId="0" applyBorder="1" applyAlignment="1">
      <alignment horizontal="center"/>
    </xf>
    <xf numFmtId="0" fontId="0" fillId="0" borderId="21" xfId="0" applyBorder="1" applyAlignment="1">
      <alignment horizontal="center"/>
    </xf>
    <xf numFmtId="0" fontId="0" fillId="0" borderId="10" xfId="0" applyBorder="1" applyAlignment="1">
      <alignment horizontal="center"/>
    </xf>
    <xf numFmtId="49" fontId="0" fillId="0" borderId="0" xfId="42" applyNumberFormat="1" applyFont="1" applyBorder="1" applyAlignment="1" quotePrefix="1">
      <alignment horizontal="center"/>
    </xf>
    <xf numFmtId="165" fontId="34" fillId="2" borderId="13" xfId="0" applyNumberFormat="1" applyFont="1" applyFill="1" applyBorder="1" applyAlignment="1">
      <alignment horizontal="center"/>
    </xf>
    <xf numFmtId="165" fontId="0" fillId="0" borderId="0" xfId="42" applyNumberFormat="1" applyFont="1" applyBorder="1" applyAlignment="1" quotePrefix="1">
      <alignment horizontal="center"/>
    </xf>
    <xf numFmtId="0" fontId="0" fillId="0" borderId="0" xfId="0" applyAlignment="1">
      <alignment wrapText="1"/>
    </xf>
    <xf numFmtId="165" fontId="0" fillId="0" borderId="0" xfId="42" applyNumberFormat="1" applyFont="1" applyAlignment="1">
      <alignment wrapText="1"/>
    </xf>
    <xf numFmtId="0" fontId="37"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F39"/>
  <sheetViews>
    <sheetView tabSelected="1" zoomScalePageLayoutView="0" workbookViewId="0" topLeftCell="A13">
      <selection activeCell="B30" sqref="B30:R30"/>
    </sheetView>
  </sheetViews>
  <sheetFormatPr defaultColWidth="9.140625" defaultRowHeight="15"/>
  <cols>
    <col min="1" max="1" width="2.421875" style="0" customWidth="1"/>
    <col min="2" max="2" width="13.00390625" style="0" customWidth="1"/>
    <col min="3" max="3" width="1.7109375" style="0" customWidth="1"/>
    <col min="4" max="4" width="12.28125" style="3" customWidth="1"/>
    <col min="5" max="5" width="1.7109375" style="6" customWidth="1"/>
    <col min="6" max="6" width="12.28125" style="0" customWidth="1"/>
    <col min="7" max="7" width="1.7109375" style="0" customWidth="1"/>
    <col min="8" max="8" width="12.28125" style="0" customWidth="1"/>
    <col min="9" max="9" width="3.140625" style="0" customWidth="1"/>
    <col min="10" max="10" width="12.28125" style="0" customWidth="1"/>
    <col min="11" max="11" width="3.28125" style="0" customWidth="1"/>
    <col min="12" max="12" width="12.28125" style="0" customWidth="1"/>
    <col min="13" max="13" width="3.57421875" style="0" bestFit="1" customWidth="1"/>
    <col min="14" max="14" width="12.28125" style="0" customWidth="1"/>
    <col min="15" max="15" width="1.7109375" style="0" customWidth="1"/>
    <col min="16" max="16" width="12.28125" style="0" customWidth="1"/>
    <col min="17" max="17" width="3.421875" style="0" bestFit="1" customWidth="1"/>
    <col min="18" max="18" width="12.8515625" style="0" customWidth="1"/>
    <col min="19" max="19" width="1.7109375" style="0" customWidth="1"/>
    <col min="20" max="24" width="20.140625" style="0" customWidth="1"/>
    <col min="25" max="25" width="14.8515625" style="0" customWidth="1"/>
    <col min="26" max="26" width="1.28515625" style="0" customWidth="1"/>
    <col min="27" max="27" width="17.8515625" style="0" customWidth="1"/>
    <col min="28" max="28" width="2.140625" style="0" customWidth="1"/>
    <col min="29" max="29" width="15.140625" style="0" customWidth="1"/>
    <col min="30" max="30" width="17.28125" style="0" customWidth="1"/>
    <col min="31" max="31" width="2.00390625" style="0" customWidth="1"/>
    <col min="32" max="32" width="12.421875" style="0" customWidth="1"/>
  </cols>
  <sheetData>
    <row r="1" spans="2:32" ht="14.25">
      <c r="B1" s="47" t="s">
        <v>23</v>
      </c>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row>
    <row r="2" spans="1:32" ht="15" customHeight="1">
      <c r="A2" s="45" t="s">
        <v>18</v>
      </c>
      <c r="B2" s="46"/>
      <c r="C2" s="46"/>
      <c r="D2" s="46"/>
      <c r="E2" s="46"/>
      <c r="F2" s="46"/>
      <c r="G2" s="46"/>
      <c r="H2" s="46"/>
      <c r="I2" s="46"/>
      <c r="J2" s="46"/>
      <c r="K2" s="46"/>
      <c r="L2" s="46"/>
      <c r="M2" s="46"/>
      <c r="N2" s="46"/>
      <c r="O2" s="46"/>
      <c r="P2" s="46"/>
      <c r="Q2" s="46"/>
      <c r="R2" s="46"/>
      <c r="S2" s="46"/>
      <c r="T2" s="2"/>
      <c r="U2" s="2"/>
      <c r="V2" s="2"/>
      <c r="W2" s="2"/>
      <c r="X2" s="2"/>
      <c r="Y2" s="2"/>
      <c r="Z2" s="2"/>
      <c r="AA2" s="2"/>
      <c r="AB2" s="2"/>
      <c r="AC2" s="2"/>
      <c r="AD2" s="2"/>
      <c r="AE2" s="2"/>
      <c r="AF2" s="2"/>
    </row>
    <row r="3" spans="1:32" ht="15" thickBot="1">
      <c r="A3" s="45"/>
      <c r="B3" s="46"/>
      <c r="C3" s="46"/>
      <c r="D3" s="46"/>
      <c r="E3" s="46"/>
      <c r="F3" s="46"/>
      <c r="G3" s="46"/>
      <c r="H3" s="46"/>
      <c r="I3" s="46"/>
      <c r="J3" s="46"/>
      <c r="K3" s="46"/>
      <c r="L3" s="46"/>
      <c r="M3" s="46"/>
      <c r="N3" s="46"/>
      <c r="O3" s="46"/>
      <c r="P3" s="46"/>
      <c r="Q3" s="46"/>
      <c r="R3" s="46"/>
      <c r="S3" s="46"/>
      <c r="T3" s="2"/>
      <c r="U3" s="2"/>
      <c r="V3" s="2"/>
      <c r="W3" s="2"/>
      <c r="X3" s="2"/>
      <c r="Y3" s="2"/>
      <c r="Z3" s="2"/>
      <c r="AA3" s="2"/>
      <c r="AB3" s="2"/>
      <c r="AC3" s="2"/>
      <c r="AD3" s="2"/>
      <c r="AE3" s="2"/>
      <c r="AF3" s="2"/>
    </row>
    <row r="4" spans="1:19" ht="27.75" customHeight="1">
      <c r="A4" s="49"/>
      <c r="B4" s="50"/>
      <c r="C4" s="8"/>
      <c r="D4" s="38" t="s">
        <v>12</v>
      </c>
      <c r="E4" s="27"/>
      <c r="F4" s="40" t="s">
        <v>15</v>
      </c>
      <c r="G4" s="29"/>
      <c r="H4" s="40" t="s">
        <v>13</v>
      </c>
      <c r="I4" s="29"/>
      <c r="J4" s="40" t="s">
        <v>14</v>
      </c>
      <c r="K4" s="29"/>
      <c r="L4" s="40" t="s">
        <v>21</v>
      </c>
      <c r="M4" s="29"/>
      <c r="N4" s="40" t="s">
        <v>20</v>
      </c>
      <c r="O4" s="11"/>
      <c r="P4" s="40" t="s">
        <v>19</v>
      </c>
      <c r="Q4" s="25"/>
      <c r="R4" s="40" t="s">
        <v>16</v>
      </c>
      <c r="S4" s="29"/>
    </row>
    <row r="5" spans="1:19" ht="59.25" customHeight="1" thickBot="1">
      <c r="A5" s="51"/>
      <c r="B5" s="52"/>
      <c r="C5" s="4"/>
      <c r="D5" s="39"/>
      <c r="E5" s="28"/>
      <c r="F5" s="41"/>
      <c r="G5" s="30"/>
      <c r="H5" s="41"/>
      <c r="I5" s="30"/>
      <c r="J5" s="41"/>
      <c r="K5" s="30"/>
      <c r="L5" s="41"/>
      <c r="M5" s="30"/>
      <c r="N5" s="41"/>
      <c r="O5" s="18"/>
      <c r="P5" s="41"/>
      <c r="Q5" s="26"/>
      <c r="R5" s="41"/>
      <c r="S5" s="30"/>
    </row>
    <row r="6" spans="1:23" ht="14.25">
      <c r="A6" s="37">
        <v>2014</v>
      </c>
      <c r="B6" s="17" t="s">
        <v>0</v>
      </c>
      <c r="C6" s="9"/>
      <c r="D6" s="13">
        <v>611150</v>
      </c>
      <c r="E6" s="13"/>
      <c r="F6" s="13">
        <v>359030</v>
      </c>
      <c r="G6" s="13"/>
      <c r="H6" s="32">
        <v>18577546.76</v>
      </c>
      <c r="I6" s="13"/>
      <c r="J6" s="32">
        <f>4106267.75+6146568.09</f>
        <v>10252835.84</v>
      </c>
      <c r="K6" s="13"/>
      <c r="L6" s="14">
        <f>H6/D6</f>
        <v>30.39768757260902</v>
      </c>
      <c r="M6" s="14"/>
      <c r="N6" s="14">
        <f>J6/F6</f>
        <v>28.557044926607805</v>
      </c>
      <c r="O6" s="15"/>
      <c r="P6" s="14">
        <f>L6-N6</f>
        <v>1.8406426460012142</v>
      </c>
      <c r="Q6" s="12"/>
      <c r="R6" s="13">
        <v>744035</v>
      </c>
      <c r="S6" s="13"/>
      <c r="U6" s="5"/>
      <c r="V6" s="5"/>
      <c r="W6" s="5"/>
    </row>
    <row r="7" spans="1:23" ht="14.25">
      <c r="A7" s="37"/>
      <c r="B7" s="17" t="s">
        <v>1</v>
      </c>
      <c r="C7" s="9"/>
      <c r="D7" s="10">
        <v>580585</v>
      </c>
      <c r="E7" s="10"/>
      <c r="F7" s="10">
        <v>301325</v>
      </c>
      <c r="G7" s="10"/>
      <c r="H7" s="33">
        <v>17063625.43</v>
      </c>
      <c r="I7" s="10"/>
      <c r="J7" s="33">
        <f>1808974.73+7308324.71</f>
        <v>9117299.44</v>
      </c>
      <c r="K7" s="10"/>
      <c r="L7" s="14">
        <f aca="true" t="shared" si="0" ref="L7:L28">H7/D7</f>
        <v>29.39040007923043</v>
      </c>
      <c r="M7" s="14"/>
      <c r="N7" s="14">
        <f>J7/F7</f>
        <v>30.25736145358002</v>
      </c>
      <c r="O7" s="9"/>
      <c r="P7" s="16">
        <f aca="true" t="shared" si="1" ref="P7:P27">L7-N7</f>
        <v>-0.8669613743495894</v>
      </c>
      <c r="Q7" s="9"/>
      <c r="R7" s="10">
        <v>617713</v>
      </c>
      <c r="S7" s="10"/>
      <c r="U7" s="5"/>
      <c r="V7" s="5"/>
      <c r="W7" s="5"/>
    </row>
    <row r="8" spans="1:23" ht="14.25">
      <c r="A8" s="37"/>
      <c r="B8" s="17" t="s">
        <v>2</v>
      </c>
      <c r="C8" s="9"/>
      <c r="D8" s="10">
        <v>295855</v>
      </c>
      <c r="E8" s="10"/>
      <c r="F8" s="10">
        <v>430697</v>
      </c>
      <c r="G8" s="10"/>
      <c r="H8" s="33">
        <v>8946422.44</v>
      </c>
      <c r="I8" s="10"/>
      <c r="J8" s="33">
        <f>5428068.19+6303793.6</f>
        <v>11731861.79</v>
      </c>
      <c r="K8" s="10"/>
      <c r="L8" s="14">
        <f t="shared" si="0"/>
        <v>30.23921326325396</v>
      </c>
      <c r="M8" s="14"/>
      <c r="N8" s="14">
        <f aca="true" t="shared" si="2" ref="N8:N28">J8/F8</f>
        <v>27.239246593312696</v>
      </c>
      <c r="O8" s="9"/>
      <c r="P8" s="16">
        <f t="shared" si="1"/>
        <v>2.999966669941262</v>
      </c>
      <c r="Q8" s="9"/>
      <c r="R8" s="10">
        <v>521403</v>
      </c>
      <c r="S8" s="10"/>
      <c r="U8" s="5"/>
      <c r="V8" s="5"/>
      <c r="W8" s="5"/>
    </row>
    <row r="9" spans="1:23" ht="14.25">
      <c r="A9" s="37"/>
      <c r="B9" s="17" t="s">
        <v>3</v>
      </c>
      <c r="C9" s="9"/>
      <c r="D9" s="10">
        <v>478140</v>
      </c>
      <c r="E9" s="10"/>
      <c r="F9" s="10">
        <v>368914</v>
      </c>
      <c r="G9" s="10"/>
      <c r="H9" s="33">
        <v>14078350.54</v>
      </c>
      <c r="I9" s="10"/>
      <c r="J9" s="33">
        <f>5167598.33+4142411.33</f>
        <v>9310009.66</v>
      </c>
      <c r="K9" s="10"/>
      <c r="L9" s="14">
        <f t="shared" si="0"/>
        <v>29.44399242899569</v>
      </c>
      <c r="M9" s="14"/>
      <c r="N9" s="14">
        <f t="shared" si="2"/>
        <v>25.236260103980875</v>
      </c>
      <c r="O9" s="9"/>
      <c r="P9" s="16">
        <f t="shared" si="1"/>
        <v>4.207732325014813</v>
      </c>
      <c r="Q9" s="9"/>
      <c r="R9" s="10">
        <v>462992</v>
      </c>
      <c r="S9" s="10"/>
      <c r="U9" s="5"/>
      <c r="V9" s="5"/>
      <c r="W9" s="5"/>
    </row>
    <row r="10" spans="1:23" ht="14.25">
      <c r="A10" s="37"/>
      <c r="B10" s="17" t="s">
        <v>4</v>
      </c>
      <c r="C10" s="9"/>
      <c r="D10" s="10">
        <v>378896</v>
      </c>
      <c r="E10" s="10"/>
      <c r="F10" s="10">
        <v>317266</v>
      </c>
      <c r="G10" s="10"/>
      <c r="H10" s="33">
        <v>11851956.250000002</v>
      </c>
      <c r="I10" s="10"/>
      <c r="J10" s="33">
        <f>3989715.96+3797291.69</f>
        <v>7787007.65</v>
      </c>
      <c r="K10" s="10"/>
      <c r="L10" s="14">
        <f t="shared" si="0"/>
        <v>31.280235869473422</v>
      </c>
      <c r="M10" s="14"/>
      <c r="N10" s="14">
        <f t="shared" si="2"/>
        <v>24.544097539603992</v>
      </c>
      <c r="O10" s="9"/>
      <c r="P10" s="16">
        <f t="shared" si="1"/>
        <v>6.73613832986943</v>
      </c>
      <c r="Q10" s="9"/>
      <c r="R10" s="10">
        <v>475191</v>
      </c>
      <c r="S10" s="10"/>
      <c r="U10" s="5"/>
      <c r="V10" s="5"/>
      <c r="W10" s="5"/>
    </row>
    <row r="11" spans="1:23" ht="14.25">
      <c r="A11" s="37"/>
      <c r="B11" s="17" t="s">
        <v>5</v>
      </c>
      <c r="C11" s="9"/>
      <c r="D11" s="10">
        <v>574116</v>
      </c>
      <c r="E11" s="10"/>
      <c r="F11" s="10">
        <v>349479</v>
      </c>
      <c r="G11" s="10"/>
      <c r="H11" s="33">
        <v>17334379.63</v>
      </c>
      <c r="I11" s="10"/>
      <c r="J11" s="33">
        <f>3585045.46+5160610.51</f>
        <v>8745655.969999999</v>
      </c>
      <c r="K11" s="10"/>
      <c r="L11" s="14">
        <f t="shared" si="0"/>
        <v>30.19316589330379</v>
      </c>
      <c r="M11" s="14"/>
      <c r="N11" s="14">
        <f t="shared" si="2"/>
        <v>25.024839747166492</v>
      </c>
      <c r="O11" s="9"/>
      <c r="P11" s="16">
        <f t="shared" si="1"/>
        <v>5.1683261461372965</v>
      </c>
      <c r="Q11" s="9"/>
      <c r="R11" s="10">
        <v>509917</v>
      </c>
      <c r="S11" s="10"/>
      <c r="U11" s="5"/>
      <c r="V11" s="5"/>
      <c r="W11" s="5"/>
    </row>
    <row r="12" spans="1:23" ht="14.25">
      <c r="A12" s="37"/>
      <c r="B12" s="17" t="s">
        <v>6</v>
      </c>
      <c r="C12" s="9"/>
      <c r="D12" s="10">
        <v>465645</v>
      </c>
      <c r="E12" s="10"/>
      <c r="F12" s="10">
        <v>432602</v>
      </c>
      <c r="G12" s="10"/>
      <c r="H12" s="33">
        <v>13441461.389999999</v>
      </c>
      <c r="I12" s="10"/>
      <c r="J12" s="33">
        <f>4961046.18+5923215.34</f>
        <v>10884261.52</v>
      </c>
      <c r="K12" s="10"/>
      <c r="L12" s="14">
        <f t="shared" si="0"/>
        <v>28.866328189930094</v>
      </c>
      <c r="M12" s="14"/>
      <c r="N12" s="14">
        <f t="shared" si="2"/>
        <v>25.15998890435088</v>
      </c>
      <c r="O12" s="9"/>
      <c r="P12" s="16">
        <f t="shared" si="1"/>
        <v>3.706339285579215</v>
      </c>
      <c r="Q12" s="9"/>
      <c r="R12" s="10">
        <v>525831</v>
      </c>
      <c r="S12" s="10"/>
      <c r="U12" s="5"/>
      <c r="V12" s="5"/>
      <c r="W12" s="5"/>
    </row>
    <row r="13" spans="1:23" ht="14.25">
      <c r="A13" s="37"/>
      <c r="B13" s="17" t="s">
        <v>7</v>
      </c>
      <c r="C13" s="9"/>
      <c r="D13" s="10">
        <v>585732</v>
      </c>
      <c r="E13" s="10"/>
      <c r="F13" s="10">
        <v>378408</v>
      </c>
      <c r="G13" s="10"/>
      <c r="H13" s="33">
        <v>16342358.18</v>
      </c>
      <c r="I13" s="10"/>
      <c r="J13" s="33">
        <f>5878351.37+3866400.47</f>
        <v>9744751.84</v>
      </c>
      <c r="K13" s="10"/>
      <c r="L13" s="14">
        <f t="shared" si="0"/>
        <v>27.900743309226744</v>
      </c>
      <c r="M13" s="14"/>
      <c r="N13" s="14">
        <f t="shared" si="2"/>
        <v>25.751970994270735</v>
      </c>
      <c r="O13" s="9"/>
      <c r="P13" s="16">
        <f t="shared" si="1"/>
        <v>2.148772314956009</v>
      </c>
      <c r="Q13" s="9"/>
      <c r="R13" s="10">
        <v>523813</v>
      </c>
      <c r="S13" s="10"/>
      <c r="U13" s="5"/>
      <c r="V13" s="5"/>
      <c r="W13" s="5"/>
    </row>
    <row r="14" spans="1:23" ht="14.25">
      <c r="A14" s="37"/>
      <c r="B14" s="17" t="s">
        <v>8</v>
      </c>
      <c r="C14" s="9"/>
      <c r="D14" s="10">
        <v>210517</v>
      </c>
      <c r="E14" s="10"/>
      <c r="F14" s="10">
        <v>419768</v>
      </c>
      <c r="G14" s="10"/>
      <c r="H14" s="33">
        <v>5596272.569999999</v>
      </c>
      <c r="I14" s="10"/>
      <c r="J14" s="33">
        <f>6155652.25+5041004.54</f>
        <v>11196656.79</v>
      </c>
      <c r="K14" s="10"/>
      <c r="L14" s="14">
        <f t="shared" si="0"/>
        <v>26.5834710260929</v>
      </c>
      <c r="M14" s="14"/>
      <c r="N14" s="14">
        <f t="shared" si="2"/>
        <v>26.673440543347752</v>
      </c>
      <c r="O14" s="9"/>
      <c r="P14" s="16">
        <f t="shared" si="1"/>
        <v>-0.08996951725485047</v>
      </c>
      <c r="Q14" s="9"/>
      <c r="R14" s="10">
        <v>454397</v>
      </c>
      <c r="S14" s="10"/>
      <c r="U14" s="5"/>
      <c r="V14" s="5"/>
      <c r="W14" s="5"/>
    </row>
    <row r="15" spans="1:23" ht="14.25">
      <c r="A15" s="37"/>
      <c r="B15" s="17" t="s">
        <v>9</v>
      </c>
      <c r="C15" s="9"/>
      <c r="D15" s="10">
        <v>0</v>
      </c>
      <c r="E15" s="10"/>
      <c r="F15" s="10">
        <v>242417</v>
      </c>
      <c r="G15" s="10"/>
      <c r="H15" s="33">
        <v>0</v>
      </c>
      <c r="I15" s="10"/>
      <c r="J15" s="33">
        <f>64123.92+6017470.39</f>
        <v>6081594.31</v>
      </c>
      <c r="K15" s="10"/>
      <c r="L15" s="14">
        <v>0</v>
      </c>
      <c r="M15" s="14"/>
      <c r="N15" s="14">
        <f t="shared" si="2"/>
        <v>25.087326012614625</v>
      </c>
      <c r="O15" s="9"/>
      <c r="P15" s="14">
        <v>0</v>
      </c>
      <c r="Q15" s="9"/>
      <c r="R15" s="10">
        <v>452335</v>
      </c>
      <c r="S15" s="10"/>
      <c r="U15" s="5"/>
      <c r="V15" s="5"/>
      <c r="W15" s="5"/>
    </row>
    <row r="16" spans="1:23" ht="14.25">
      <c r="A16" s="37"/>
      <c r="B16" s="17" t="s">
        <v>10</v>
      </c>
      <c r="C16" s="9"/>
      <c r="D16" s="10">
        <v>74991</v>
      </c>
      <c r="E16" s="10"/>
      <c r="F16" s="10">
        <v>391854</v>
      </c>
      <c r="G16" s="10"/>
      <c r="H16" s="33">
        <v>2307138.89</v>
      </c>
      <c r="I16" s="10"/>
      <c r="J16" s="33">
        <f>3574772.78+6003651.71</f>
        <v>9578424.49</v>
      </c>
      <c r="K16" s="10"/>
      <c r="L16" s="14">
        <f t="shared" si="0"/>
        <v>30.765543731914498</v>
      </c>
      <c r="M16" s="14"/>
      <c r="N16" s="14">
        <f t="shared" si="2"/>
        <v>24.44386044292007</v>
      </c>
      <c r="O16" s="9"/>
      <c r="P16" s="16">
        <f t="shared" si="1"/>
        <v>6.3216832889944286</v>
      </c>
      <c r="Q16" s="9"/>
      <c r="R16" s="10">
        <v>568171</v>
      </c>
      <c r="S16" s="10"/>
      <c r="U16" s="5"/>
      <c r="V16" s="5"/>
      <c r="W16" s="5"/>
    </row>
    <row r="17" spans="1:23" ht="15" thickBot="1">
      <c r="A17" s="48"/>
      <c r="B17" s="17" t="s">
        <v>11</v>
      </c>
      <c r="C17" s="9"/>
      <c r="D17" s="10">
        <v>452846</v>
      </c>
      <c r="E17" s="10"/>
      <c r="F17" s="10">
        <v>244164</v>
      </c>
      <c r="G17" s="10"/>
      <c r="H17" s="33">
        <v>13410551.9</v>
      </c>
      <c r="I17" s="10"/>
      <c r="J17" s="33">
        <f>1387599.64+4535010.04</f>
        <v>5922609.68</v>
      </c>
      <c r="K17" s="10"/>
      <c r="L17" s="14">
        <f>H17/D17</f>
        <v>29.61393475927799</v>
      </c>
      <c r="M17" s="14"/>
      <c r="N17" s="14">
        <f t="shared" si="2"/>
        <v>24.256686817057385</v>
      </c>
      <c r="O17" s="9"/>
      <c r="P17" s="16">
        <f t="shared" si="1"/>
        <v>5.357247942220603</v>
      </c>
      <c r="Q17" s="9"/>
      <c r="R17" s="10">
        <v>599432</v>
      </c>
      <c r="S17" s="10"/>
      <c r="U17" s="5"/>
      <c r="V17" s="5"/>
      <c r="W17" s="5"/>
    </row>
    <row r="18" spans="1:23" ht="15.75" customHeight="1" thickBot="1">
      <c r="A18" s="42" t="s">
        <v>24</v>
      </c>
      <c r="B18" s="43"/>
      <c r="C18" s="9"/>
      <c r="D18" s="22">
        <f>SUM(D6:D17)</f>
        <v>4708473</v>
      </c>
      <c r="E18" s="22"/>
      <c r="F18" s="22">
        <f>SUM(F6:F17)</f>
        <v>4235924</v>
      </c>
      <c r="G18" s="23"/>
      <c r="H18" s="22">
        <f>SUM(H6:H17)</f>
        <v>138950063.98</v>
      </c>
      <c r="I18" s="23"/>
      <c r="J18" s="22">
        <f>SUM(J6:J17)</f>
        <v>110352968.97999999</v>
      </c>
      <c r="K18" s="10"/>
      <c r="L18" s="19">
        <f>H18/D18</f>
        <v>29.5106426181057</v>
      </c>
      <c r="M18" s="14"/>
      <c r="N18" s="19">
        <f t="shared" si="2"/>
        <v>26.051687655397025</v>
      </c>
      <c r="O18" s="9"/>
      <c r="P18" s="20">
        <f>L18-N18</f>
        <v>3.458954962708674</v>
      </c>
      <c r="Q18" s="9" t="s">
        <v>25</v>
      </c>
      <c r="R18" s="22">
        <f>SUM(R6:R17)</f>
        <v>6455230</v>
      </c>
      <c r="S18" s="10"/>
      <c r="T18" s="7" t="s">
        <v>23</v>
      </c>
      <c r="U18" s="5"/>
      <c r="V18" s="5"/>
      <c r="W18" s="5"/>
    </row>
    <row r="19" spans="1:23" ht="14.25">
      <c r="A19" s="31"/>
      <c r="B19" s="17"/>
      <c r="C19" s="9"/>
      <c r="D19" s="10"/>
      <c r="E19" s="10"/>
      <c r="F19" s="10"/>
      <c r="G19" s="10"/>
      <c r="H19" s="10"/>
      <c r="I19" s="10"/>
      <c r="J19" s="10"/>
      <c r="K19" s="10"/>
      <c r="L19" s="14"/>
      <c r="M19" s="14"/>
      <c r="N19" s="14"/>
      <c r="O19" s="9"/>
      <c r="P19" s="16"/>
      <c r="Q19" s="9"/>
      <c r="R19" s="10"/>
      <c r="S19" s="10"/>
      <c r="U19" s="5"/>
      <c r="V19" s="5"/>
      <c r="W19" s="5"/>
    </row>
    <row r="20" spans="1:23" ht="14.25">
      <c r="A20" s="31"/>
      <c r="B20" s="17" t="s">
        <v>26</v>
      </c>
      <c r="C20" s="9"/>
      <c r="D20" s="10"/>
      <c r="E20" s="10"/>
      <c r="F20" s="10"/>
      <c r="G20" s="10"/>
      <c r="H20" s="10"/>
      <c r="I20" s="10"/>
      <c r="J20" s="10"/>
      <c r="K20" s="10"/>
      <c r="L20" s="14"/>
      <c r="M20" s="14"/>
      <c r="N20" s="14"/>
      <c r="O20" s="9"/>
      <c r="P20" s="16"/>
      <c r="Q20" s="9"/>
      <c r="R20" s="10"/>
      <c r="S20" s="10"/>
      <c r="U20" s="5"/>
      <c r="V20" s="5"/>
      <c r="W20" s="5"/>
    </row>
    <row r="21" spans="1:23" ht="14.25">
      <c r="A21" s="31"/>
      <c r="B21" s="17" t="s">
        <v>28</v>
      </c>
      <c r="C21" s="9"/>
      <c r="D21" s="10"/>
      <c r="E21" s="10"/>
      <c r="F21" s="10"/>
      <c r="G21" s="10"/>
      <c r="H21" s="10"/>
      <c r="I21" s="10"/>
      <c r="J21" s="10"/>
      <c r="K21" s="10"/>
      <c r="L21" s="14"/>
      <c r="M21" s="14"/>
      <c r="N21" s="14"/>
      <c r="O21" s="9"/>
      <c r="P21" s="16"/>
      <c r="Q21" s="9"/>
      <c r="R21" s="10"/>
      <c r="S21" s="10"/>
      <c r="U21" s="5"/>
      <c r="V21" s="5"/>
      <c r="W21" s="5"/>
    </row>
    <row r="22" spans="1:23" ht="14.25">
      <c r="A22" s="31"/>
      <c r="B22" s="17" t="s">
        <v>29</v>
      </c>
      <c r="C22" s="9"/>
      <c r="D22" s="10"/>
      <c r="E22" s="10"/>
      <c r="F22" s="10"/>
      <c r="G22" s="10"/>
      <c r="H22" s="10"/>
      <c r="I22" s="10"/>
      <c r="J22" s="10"/>
      <c r="K22" s="10"/>
      <c r="L22" s="14"/>
      <c r="M22" s="14"/>
      <c r="N22" s="14"/>
      <c r="O22" s="9"/>
      <c r="P22" s="16"/>
      <c r="Q22" s="9"/>
      <c r="R22" s="10"/>
      <c r="S22" s="10"/>
      <c r="U22" s="5"/>
      <c r="V22" s="5"/>
      <c r="W22" s="5"/>
    </row>
    <row r="23" spans="1:23" ht="14.25">
      <c r="A23" s="31"/>
      <c r="B23" s="17"/>
      <c r="C23" s="9"/>
      <c r="D23" s="10"/>
      <c r="E23" s="10"/>
      <c r="F23" s="10"/>
      <c r="G23" s="10"/>
      <c r="H23" s="10"/>
      <c r="I23" s="10"/>
      <c r="J23" s="10"/>
      <c r="K23" s="10"/>
      <c r="L23" s="14"/>
      <c r="M23" s="14"/>
      <c r="N23" s="14"/>
      <c r="O23" s="9"/>
      <c r="P23" s="16"/>
      <c r="Q23" s="9"/>
      <c r="R23" s="10"/>
      <c r="S23" s="10"/>
      <c r="U23" s="5"/>
      <c r="V23" s="5"/>
      <c r="W23" s="5"/>
    </row>
    <row r="24" spans="1:23" ht="15" thickBot="1">
      <c r="A24" s="31"/>
      <c r="B24" s="17"/>
      <c r="C24" s="9"/>
      <c r="D24" s="10"/>
      <c r="E24" s="10"/>
      <c r="F24" s="10"/>
      <c r="G24" s="10"/>
      <c r="H24" s="10"/>
      <c r="I24" s="13"/>
      <c r="J24" s="10"/>
      <c r="K24" s="10"/>
      <c r="L24" s="14"/>
      <c r="M24" s="14"/>
      <c r="N24" s="14"/>
      <c r="O24" s="9"/>
      <c r="P24" s="16"/>
      <c r="Q24" s="9"/>
      <c r="R24" s="10"/>
      <c r="S24" s="10"/>
      <c r="U24" s="5"/>
      <c r="V24" s="5"/>
      <c r="W24" s="5"/>
    </row>
    <row r="25" spans="1:23" ht="14.25">
      <c r="A25" s="36">
        <v>2015</v>
      </c>
      <c r="B25" s="17" t="s">
        <v>0</v>
      </c>
      <c r="C25" s="9"/>
      <c r="D25" s="10">
        <v>511547</v>
      </c>
      <c r="E25" s="10"/>
      <c r="F25" s="10">
        <v>395294</v>
      </c>
      <c r="G25" s="10"/>
      <c r="H25" s="10">
        <v>14179821.79</v>
      </c>
      <c r="J25" s="10">
        <f>4902112.22+4595143.75</f>
        <v>9497255.969999999</v>
      </c>
      <c r="K25" s="10"/>
      <c r="L25" s="14">
        <f t="shared" si="0"/>
        <v>27.719489685209766</v>
      </c>
      <c r="M25" s="14"/>
      <c r="N25" s="14">
        <f t="shared" si="2"/>
        <v>24.025803503215325</v>
      </c>
      <c r="O25" s="9"/>
      <c r="P25" s="16">
        <f t="shared" si="1"/>
        <v>3.6936861819944404</v>
      </c>
      <c r="Q25" s="9"/>
      <c r="R25" s="10">
        <v>677492</v>
      </c>
      <c r="S25" s="10"/>
      <c r="U25" s="5"/>
      <c r="V25" s="5"/>
      <c r="W25" s="5"/>
    </row>
    <row r="26" spans="1:23" ht="14.25">
      <c r="A26" s="37"/>
      <c r="B26" s="17" t="s">
        <v>1</v>
      </c>
      <c r="C26" s="9"/>
      <c r="D26" s="10">
        <v>539987</v>
      </c>
      <c r="E26" s="10"/>
      <c r="F26" s="10">
        <v>380935</v>
      </c>
      <c r="G26" s="10"/>
      <c r="H26" s="10">
        <v>14359628.28</v>
      </c>
      <c r="J26" s="10">
        <f>5382269.2+5790682.53</f>
        <v>11172951.73</v>
      </c>
      <c r="K26" s="53" t="s">
        <v>23</v>
      </c>
      <c r="L26" s="14">
        <f t="shared" si="0"/>
        <v>26.59254441310624</v>
      </c>
      <c r="M26" s="14"/>
      <c r="N26" s="14">
        <f t="shared" si="2"/>
        <v>29.33033648785226</v>
      </c>
      <c r="O26" s="9"/>
      <c r="P26" s="16">
        <f t="shared" si="1"/>
        <v>-2.7377920747460216</v>
      </c>
      <c r="Q26" s="9"/>
      <c r="R26" s="10">
        <v>688111</v>
      </c>
      <c r="S26" s="10"/>
      <c r="U26" s="5"/>
      <c r="V26" s="5"/>
      <c r="W26" s="5"/>
    </row>
    <row r="27" spans="1:23" ht="15" thickBot="1">
      <c r="A27" s="37"/>
      <c r="B27" s="17" t="s">
        <v>2</v>
      </c>
      <c r="C27" s="9"/>
      <c r="D27" s="10">
        <v>491804</v>
      </c>
      <c r="E27" s="10"/>
      <c r="F27" s="10">
        <v>133131</v>
      </c>
      <c r="G27" s="10"/>
      <c r="H27" s="10">
        <v>12763760.32</v>
      </c>
      <c r="J27" s="10">
        <f>4108923.49</f>
        <v>4108923.49</v>
      </c>
      <c r="K27" s="55" t="s">
        <v>23</v>
      </c>
      <c r="L27" s="14">
        <f t="shared" si="0"/>
        <v>25.952941253019496</v>
      </c>
      <c r="M27" s="14"/>
      <c r="N27" s="14">
        <f t="shared" si="2"/>
        <v>30.863761933734445</v>
      </c>
      <c r="O27" s="9"/>
      <c r="P27" s="16">
        <f t="shared" si="1"/>
        <v>-4.910820680714949</v>
      </c>
      <c r="Q27" s="9"/>
      <c r="R27" s="10">
        <v>558032</v>
      </c>
      <c r="S27" s="10"/>
      <c r="U27" s="5"/>
      <c r="V27" s="5"/>
      <c r="W27" s="5"/>
    </row>
    <row r="28" spans="1:19" ht="15.75" customHeight="1" thickBot="1">
      <c r="A28" s="42" t="s">
        <v>22</v>
      </c>
      <c r="B28" s="43"/>
      <c r="C28" s="21"/>
      <c r="D28" s="22">
        <f>SUM(D25:D27)</f>
        <v>1543338</v>
      </c>
      <c r="E28" s="22"/>
      <c r="F28" s="22">
        <f>SUM(F25:F27)</f>
        <v>909360</v>
      </c>
      <c r="G28" s="23"/>
      <c r="H28" s="22">
        <f>SUM(H25:H27)</f>
        <v>41303210.39</v>
      </c>
      <c r="I28" s="54"/>
      <c r="J28" s="22">
        <f>SUM(J25:J27)</f>
        <v>24779131.189999998</v>
      </c>
      <c r="K28" s="23"/>
      <c r="L28" s="19">
        <f t="shared" si="0"/>
        <v>26.762258422976693</v>
      </c>
      <c r="M28" s="34" t="s">
        <v>27</v>
      </c>
      <c r="N28" s="19">
        <f t="shared" si="2"/>
        <v>27.248978611331044</v>
      </c>
      <c r="O28" s="24"/>
      <c r="P28" s="20">
        <f>L28-N28</f>
        <v>-0.4867201883543508</v>
      </c>
      <c r="Q28" s="24"/>
      <c r="R28" s="22">
        <f>SUM(R25:R27)</f>
        <v>1923635</v>
      </c>
      <c r="S28" s="23"/>
    </row>
    <row r="29" spans="4:5" ht="14.25">
      <c r="D29"/>
      <c r="E29"/>
    </row>
    <row r="30" spans="1:19" ht="108.75" customHeight="1">
      <c r="A30" s="1"/>
      <c r="B30" s="58" t="s">
        <v>30</v>
      </c>
      <c r="C30" s="58"/>
      <c r="D30" s="58"/>
      <c r="E30" s="58"/>
      <c r="F30" s="58"/>
      <c r="G30" s="58"/>
      <c r="H30" s="58"/>
      <c r="I30" s="58"/>
      <c r="J30" s="58"/>
      <c r="K30" s="58"/>
      <c r="L30" s="58"/>
      <c r="M30" s="58"/>
      <c r="N30" s="58"/>
      <c r="O30" s="58"/>
      <c r="P30" s="58"/>
      <c r="Q30" s="58"/>
      <c r="R30" s="58"/>
      <c r="S30" s="7"/>
    </row>
    <row r="31" spans="2:18" ht="14.25">
      <c r="B31" s="56" t="s">
        <v>23</v>
      </c>
      <c r="C31" s="56"/>
      <c r="D31" s="57"/>
      <c r="E31" s="57"/>
      <c r="F31" s="56"/>
      <c r="G31" s="56"/>
      <c r="H31" s="56"/>
      <c r="I31" s="56"/>
      <c r="J31" s="56"/>
      <c r="K31" s="56"/>
      <c r="L31" s="56"/>
      <c r="M31" s="56"/>
      <c r="N31" s="56"/>
      <c r="O31" s="56"/>
      <c r="P31" s="56"/>
      <c r="Q31" s="56"/>
      <c r="R31" s="56"/>
    </row>
    <row r="32" spans="2:18" ht="12" customHeight="1">
      <c r="B32" s="44" t="s">
        <v>23</v>
      </c>
      <c r="C32" s="44"/>
      <c r="D32" s="44"/>
      <c r="E32" s="44"/>
      <c r="F32" s="44"/>
      <c r="G32" s="44"/>
      <c r="H32" s="44"/>
      <c r="I32" s="44"/>
      <c r="J32" s="44"/>
      <c r="K32" s="44"/>
      <c r="L32" s="44"/>
      <c r="M32" s="44"/>
      <c r="N32" s="44"/>
      <c r="O32" s="44"/>
      <c r="P32" s="44"/>
      <c r="Q32" s="44"/>
      <c r="R32" s="44"/>
    </row>
    <row r="33" spans="2:18" ht="3.75" customHeight="1">
      <c r="B33" s="44"/>
      <c r="C33" s="44"/>
      <c r="D33" s="44"/>
      <c r="E33" s="44"/>
      <c r="F33" s="44"/>
      <c r="G33" s="44"/>
      <c r="H33" s="44"/>
      <c r="I33" s="44"/>
      <c r="J33" s="44"/>
      <c r="K33" s="44"/>
      <c r="L33" s="44"/>
      <c r="M33" s="44"/>
      <c r="N33" s="44"/>
      <c r="O33" s="44"/>
      <c r="P33" s="44"/>
      <c r="Q33" s="44"/>
      <c r="R33" s="44"/>
    </row>
    <row r="34" spans="2:18" ht="24" customHeight="1">
      <c r="B34" s="44"/>
      <c r="C34" s="44"/>
      <c r="D34" s="44"/>
      <c r="E34" s="44"/>
      <c r="F34" s="44"/>
      <c r="G34" s="44"/>
      <c r="H34" s="44"/>
      <c r="I34" s="44"/>
      <c r="J34" s="44"/>
      <c r="K34" s="44"/>
      <c r="L34" s="44"/>
      <c r="M34" s="44"/>
      <c r="N34" s="44"/>
      <c r="O34" s="44"/>
      <c r="P34" s="44"/>
      <c r="Q34" s="44"/>
      <c r="R34" s="44"/>
    </row>
    <row r="35" spans="2:18" ht="14.25">
      <c r="B35" s="56"/>
      <c r="C35" s="56"/>
      <c r="D35" s="57"/>
      <c r="E35" s="57"/>
      <c r="F35" s="56"/>
      <c r="G35" s="56"/>
      <c r="H35" s="56"/>
      <c r="I35" s="56"/>
      <c r="J35" s="56"/>
      <c r="K35" s="56"/>
      <c r="L35" s="56"/>
      <c r="M35" s="56"/>
      <c r="N35" s="56"/>
      <c r="O35" s="56"/>
      <c r="P35" s="56"/>
      <c r="Q35" s="56"/>
      <c r="R35" s="56"/>
    </row>
    <row r="36" spans="2:18" ht="12" customHeight="1">
      <c r="B36" s="44" t="s">
        <v>23</v>
      </c>
      <c r="C36" s="44"/>
      <c r="D36" s="44"/>
      <c r="E36" s="44"/>
      <c r="F36" s="44"/>
      <c r="G36" s="44"/>
      <c r="H36" s="44"/>
      <c r="I36" s="44"/>
      <c r="J36" s="44"/>
      <c r="K36" s="44"/>
      <c r="L36" s="44"/>
      <c r="M36" s="44"/>
      <c r="N36" s="44"/>
      <c r="O36" s="44"/>
      <c r="P36" s="44"/>
      <c r="Q36" s="44"/>
      <c r="R36" s="44"/>
    </row>
    <row r="37" spans="2:18" ht="14.25">
      <c r="B37" s="44"/>
      <c r="C37" s="44"/>
      <c r="D37" s="44"/>
      <c r="E37" s="44"/>
      <c r="F37" s="44"/>
      <c r="G37" s="44"/>
      <c r="H37" s="44"/>
      <c r="I37" s="44"/>
      <c r="J37" s="44"/>
      <c r="K37" s="44"/>
      <c r="L37" s="44"/>
      <c r="M37" s="44"/>
      <c r="N37" s="44"/>
      <c r="O37" s="44"/>
      <c r="P37" s="44"/>
      <c r="Q37" s="44"/>
      <c r="R37" s="44"/>
    </row>
    <row r="38" spans="2:18" ht="14.25">
      <c r="B38" s="35"/>
      <c r="C38" s="35"/>
      <c r="D38" s="35"/>
      <c r="E38" s="35"/>
      <c r="F38" s="35"/>
      <c r="G38" s="35"/>
      <c r="H38" s="35"/>
      <c r="I38" s="35"/>
      <c r="J38" s="35"/>
      <c r="K38" s="35"/>
      <c r="L38" s="35"/>
      <c r="M38" s="35"/>
      <c r="N38" s="35"/>
      <c r="O38" s="35"/>
      <c r="P38" s="35"/>
      <c r="Q38" s="35"/>
      <c r="R38" s="35"/>
    </row>
    <row r="39" ht="14.25">
      <c r="A39" t="s">
        <v>17</v>
      </c>
    </row>
  </sheetData>
  <sheetProtection/>
  <mergeCells count="18">
    <mergeCell ref="B36:R37"/>
    <mergeCell ref="B30:R30"/>
    <mergeCell ref="B32:R34"/>
    <mergeCell ref="A2:S3"/>
    <mergeCell ref="R4:R5"/>
    <mergeCell ref="H4:H5"/>
    <mergeCell ref="B1:AF1"/>
    <mergeCell ref="L4:L5"/>
    <mergeCell ref="A6:A17"/>
    <mergeCell ref="J4:J5"/>
    <mergeCell ref="A4:B5"/>
    <mergeCell ref="A28:B28"/>
    <mergeCell ref="A25:A27"/>
    <mergeCell ref="D4:D5"/>
    <mergeCell ref="N4:N5"/>
    <mergeCell ref="F4:F5"/>
    <mergeCell ref="P4:P5"/>
    <mergeCell ref="A18:B18"/>
  </mergeCells>
  <printOptions/>
  <pageMargins left="0.7" right="0.7" top="0.75" bottom="0.75" header="0.3" footer="0.3"/>
  <pageSetup fitToHeight="1" fitToWidth="1" horizontalDpi="600" verticalDpi="600" orientation="landscape"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American Electric Power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AEP</dc:creator>
  <cp:keywords/>
  <dc:description/>
  <cp:lastModifiedBy>AEP</cp:lastModifiedBy>
  <cp:lastPrinted>2015-06-02T13:13:34Z</cp:lastPrinted>
  <dcterms:created xsi:type="dcterms:W3CDTF">2014-04-09T15:05:34Z</dcterms:created>
  <dcterms:modified xsi:type="dcterms:W3CDTF">2015-06-03T14:06:24Z</dcterms:modified>
  <cp:category/>
  <cp:version/>
  <cp:contentType/>
  <cp:contentStatus/>
</cp:coreProperties>
</file>