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<sst xmlns="http://schemas.openxmlformats.org/spreadsheetml/2006/main" count="206" uniqueCount="41">
  <si>
    <t>Commercial</t>
  </si>
  <si>
    <t>Commercial Incentive</t>
  </si>
  <si>
    <t>Commercial High Efficiency Heat Pump/AC</t>
  </si>
  <si>
    <t>General Administrative and Promotion Commercial</t>
  </si>
  <si>
    <t>School Energy Manager</t>
  </si>
  <si>
    <t>Program</t>
  </si>
  <si>
    <t>Commercial Total</t>
  </si>
  <si>
    <t>Residential</t>
  </si>
  <si>
    <t>Residential Efficients Products</t>
  </si>
  <si>
    <t>Mobile Home High Efficiency Heat Pump</t>
  </si>
  <si>
    <t>Mobile Home New Construction</t>
  </si>
  <si>
    <t>High Efficiency Heat Pump</t>
  </si>
  <si>
    <t>Targeted Energy Efficiency</t>
  </si>
  <si>
    <t>Modified Energy Fitness</t>
  </si>
  <si>
    <t>Community Outreach Compact Fluorescent Lighting</t>
  </si>
  <si>
    <t>Energy Education for Students</t>
  </si>
  <si>
    <t>General Administrative and Promotion Residential</t>
  </si>
  <si>
    <t>Residential Home Performance</t>
  </si>
  <si>
    <t>Appliance Recycling</t>
  </si>
  <si>
    <t>Residential Total</t>
  </si>
  <si>
    <t>DSM Total</t>
  </si>
  <si>
    <t>Month of</t>
  </si>
  <si>
    <t>January</t>
  </si>
  <si>
    <t>February</t>
  </si>
  <si>
    <t>YTD</t>
  </si>
  <si>
    <t>March</t>
  </si>
  <si>
    <t>April</t>
  </si>
  <si>
    <t>Kentucky Power Company</t>
  </si>
  <si>
    <t>DSM/EE Expenditures for 2015</t>
  </si>
  <si>
    <t>Actual</t>
  </si>
  <si>
    <t>Budget</t>
  </si>
  <si>
    <t>May</t>
  </si>
  <si>
    <t>June</t>
  </si>
  <si>
    <t>July</t>
  </si>
  <si>
    <t xml:space="preserve">Month of </t>
  </si>
  <si>
    <t>August</t>
  </si>
  <si>
    <t>September</t>
  </si>
  <si>
    <t>October</t>
  </si>
  <si>
    <t>November</t>
  </si>
  <si>
    <t>December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</si>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</sst>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45.8515625" style="0" customWidth="1"/>
    <col min="2" max="2" width="3.140625" style="0" customWidth="1"/>
    <col min="3" max="3" width="13.421875" style="0" bestFit="1" customWidth="1"/>
    <col min="4" max="4" width="12.7109375" style="0" customWidth="1"/>
    <col min="5" max="5" width="13.421875" style="0" bestFit="1" customWidth="1"/>
    <col min="6" max="6" width="12.7109375" style="0" customWidth="1"/>
    <col min="7" max="7" width="14.28125" style="0" bestFit="1" customWidth="1"/>
    <col min="8" max="8" width="13.7109375" style="0" customWidth="1"/>
    <col min="9" max="9" width="14.28125" style="0" bestFit="1" customWidth="1"/>
    <col min="10" max="10" width="13.7109375" style="0" customWidth="1"/>
    <col min="11" max="11" width="14.28125" style="0" bestFit="1" customWidth="1"/>
    <col min="12" max="12" width="13.7109375" style="0" customWidth="1"/>
    <col min="13" max="13" width="14.28125" style="0" bestFit="1" customWidth="1"/>
    <col min="14" max="14" width="13.7109375" style="0" customWidth="1"/>
    <col min="15" max="15" width="14.28125" style="0" bestFit="1" customWidth="1"/>
    <col min="16" max="16" width="13.7109375" style="0" customWidth="1"/>
    <col min="17" max="17" width="14.28125" style="0" bestFit="1" customWidth="1"/>
    <col min="18" max="18" width="13.7109375" style="0" customWidth="1"/>
    <col min="19" max="19" width="14.28125" style="0" bestFit="1" customWidth="1"/>
    <col min="20" max="20" width="13.7109375" style="0" customWidth="1"/>
    <col min="21" max="21" width="14.28125" style="0" bestFit="1" customWidth="1"/>
    <col min="22" max="22" width="13.7109375" style="0" customWidth="1"/>
    <col min="23" max="23" width="14.28125" style="0" bestFit="1" customWidth="1"/>
    <col min="24" max="24" width="13.7109375" style="0" customWidth="1"/>
    <col min="25" max="25" width="13.8515625" style="0" customWidth="1"/>
  </cols>
  <sheetData>
    <row r="1" ht="15">
      <c r="A1" t="s">
        <v>27</v>
      </c>
    </row>
    <row r="2" ht="15">
      <c r="A2" t="s">
        <v>28</v>
      </c>
    </row>
    <row r="4" ht="15">
      <c r="A4" s="3" t="s">
        <v>29</v>
      </c>
    </row>
    <row r="5" spans="3:25" ht="15">
      <c r="C5" s="2" t="s">
        <v>21</v>
      </c>
      <c r="D5" s="2" t="s">
        <v>21</v>
      </c>
      <c r="E5" s="2" t="s">
        <v>24</v>
      </c>
      <c r="F5" s="2" t="s">
        <v>21</v>
      </c>
      <c r="G5" s="2" t="s">
        <v>24</v>
      </c>
      <c r="H5" s="2" t="s">
        <v>21</v>
      </c>
      <c r="I5" s="2" t="s">
        <v>24</v>
      </c>
      <c r="J5" s="2" t="s">
        <v>21</v>
      </c>
      <c r="K5" s="2" t="s">
        <v>24</v>
      </c>
      <c r="L5" s="2" t="s">
        <v>21</v>
      </c>
      <c r="M5" s="2" t="s">
        <v>24</v>
      </c>
      <c r="N5" s="2" t="s">
        <v>21</v>
      </c>
      <c r="O5" s="2" t="s">
        <v>24</v>
      </c>
      <c r="P5" s="2" t="s">
        <v>34</v>
      </c>
      <c r="Q5" s="2" t="s">
        <v>24</v>
      </c>
      <c r="R5" s="2" t="s">
        <v>21</v>
      </c>
      <c r="S5" s="2" t="s">
        <v>24</v>
      </c>
      <c r="T5" s="2" t="s">
        <v>21</v>
      </c>
      <c r="U5" s="2" t="s">
        <v>24</v>
      </c>
      <c r="V5" s="2" t="s">
        <v>21</v>
      </c>
      <c r="W5" s="2" t="s">
        <v>24</v>
      </c>
      <c r="X5" s="2" t="s">
        <v>21</v>
      </c>
      <c r="Y5" s="2" t="s">
        <v>24</v>
      </c>
    </row>
    <row r="6" spans="1:25" ht="15">
      <c r="A6" s="3" t="s">
        <v>5</v>
      </c>
      <c r="C6" s="4" t="s">
        <v>22</v>
      </c>
      <c r="D6" s="4" t="s">
        <v>23</v>
      </c>
      <c r="E6" s="4" t="s">
        <v>23</v>
      </c>
      <c r="F6" s="4" t="s">
        <v>25</v>
      </c>
      <c r="G6" s="4" t="s">
        <v>25</v>
      </c>
      <c r="H6" s="4" t="s">
        <v>26</v>
      </c>
      <c r="I6" s="4" t="s">
        <v>26</v>
      </c>
      <c r="J6" s="4" t="s">
        <v>31</v>
      </c>
      <c r="K6" s="4" t="s">
        <v>31</v>
      </c>
      <c r="L6" s="4" t="s">
        <v>32</v>
      </c>
      <c r="M6" s="4" t="s">
        <v>32</v>
      </c>
      <c r="N6" s="4" t="s">
        <v>33</v>
      </c>
      <c r="O6" s="4" t="s">
        <v>33</v>
      </c>
      <c r="P6" s="4" t="s">
        <v>35</v>
      </c>
      <c r="Q6" s="4" t="s">
        <v>35</v>
      </c>
      <c r="R6" s="4" t="s">
        <v>36</v>
      </c>
      <c r="S6" s="4" t="s">
        <v>36</v>
      </c>
      <c r="T6" s="4" t="s">
        <v>37</v>
      </c>
      <c r="U6" s="4" t="s">
        <v>37</v>
      </c>
      <c r="V6" s="4" t="s">
        <v>38</v>
      </c>
      <c r="W6" s="4" t="s">
        <v>38</v>
      </c>
      <c r="X6" s="4" t="s">
        <v>39</v>
      </c>
      <c r="Y6" s="4" t="s">
        <v>39</v>
      </c>
    </row>
    <row r="8" ht="15">
      <c r="A8" s="1" t="s">
        <v>0</v>
      </c>
    </row>
    <row r="9" spans="1:9" ht="15">
      <c r="A9" t="s">
        <v>1</v>
      </c>
      <c r="C9" s="5">
        <v>-32430.35</v>
      </c>
      <c r="D9" s="5">
        <v>71009.61</v>
      </c>
      <c r="E9" s="5">
        <f>+C9+D9</f>
        <v>38579.26</v>
      </c>
      <c r="F9" s="5">
        <v>134656.96</v>
      </c>
      <c r="G9" s="5">
        <f>+E9+F9</f>
        <v>173236.22</v>
      </c>
      <c r="H9" s="5"/>
      <c r="I9" s="5"/>
    </row>
    <row r="10" spans="1:9" ht="15">
      <c r="A10" t="s">
        <v>2</v>
      </c>
      <c r="C10" s="5">
        <v>0</v>
      </c>
      <c r="D10" s="5">
        <v>0</v>
      </c>
      <c r="E10" s="5">
        <f aca="true" t="shared" si="0" ref="E10:G13">+C10+D10</f>
        <v>0</v>
      </c>
      <c r="F10" s="5">
        <v>0</v>
      </c>
      <c r="G10" s="5">
        <f t="shared" si="0"/>
        <v>0</v>
      </c>
      <c r="H10" s="5"/>
      <c r="I10" s="5"/>
    </row>
    <row r="11" spans="1:9" ht="15">
      <c r="A11" t="s">
        <v>3</v>
      </c>
      <c r="C11" s="5">
        <v>2305.9</v>
      </c>
      <c r="D11" s="5">
        <v>23785</v>
      </c>
      <c r="E11" s="5">
        <f t="shared" si="0"/>
        <v>26090.9</v>
      </c>
      <c r="F11" s="5">
        <v>30449.66</v>
      </c>
      <c r="G11" s="5">
        <f t="shared" si="0"/>
        <v>56540.56</v>
      </c>
      <c r="H11" s="5"/>
      <c r="I11" s="5"/>
    </row>
    <row r="12" spans="1:9" ht="15">
      <c r="A12" t="s">
        <v>4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f t="shared" si="0"/>
        <v>0</v>
      </c>
      <c r="H12" s="5"/>
      <c r="I12" s="5"/>
    </row>
    <row r="13" spans="1:9" ht="15">
      <c r="A13" s="2" t="s">
        <v>6</v>
      </c>
      <c r="C13" s="5">
        <f>SUM(C9:C12)</f>
        <v>-30124.449999999997</v>
      </c>
      <c r="D13" s="5">
        <f>SUM(D9:D12)</f>
        <v>94794.61</v>
      </c>
      <c r="E13" s="5">
        <f t="shared" si="0"/>
        <v>64670.16</v>
      </c>
      <c r="F13" s="5">
        <f>SUM(F9:F12)</f>
        <v>165106.62</v>
      </c>
      <c r="G13" s="5">
        <f t="shared" si="0"/>
        <v>229776.78</v>
      </c>
      <c r="H13" s="5"/>
      <c r="I13" s="5"/>
    </row>
    <row r="14" spans="3:9" ht="15">
      <c r="C14" s="5"/>
      <c r="D14" s="5"/>
      <c r="E14" s="5"/>
      <c r="F14" s="5"/>
      <c r="G14" s="5"/>
      <c r="H14" s="5"/>
      <c r="I14" s="5"/>
    </row>
    <row r="15" spans="3:9" ht="15">
      <c r="C15" s="5"/>
      <c r="D15" s="5"/>
      <c r="E15" s="5"/>
      <c r="F15" s="5"/>
      <c r="G15" s="5"/>
      <c r="H15" s="5"/>
      <c r="I15" s="5"/>
    </row>
    <row r="16" spans="1:9" ht="15">
      <c r="A16" s="1" t="s">
        <v>7</v>
      </c>
      <c r="C16" s="5"/>
      <c r="D16" s="5"/>
      <c r="E16" s="5"/>
      <c r="F16" s="5"/>
      <c r="G16" s="5"/>
      <c r="H16" s="5"/>
      <c r="I16" s="5"/>
    </row>
    <row r="17" spans="1:9" ht="15">
      <c r="A17" t="s">
        <v>8</v>
      </c>
      <c r="C17" s="5">
        <v>-16913.08</v>
      </c>
      <c r="D17" s="5">
        <v>75824.36</v>
      </c>
      <c r="E17" s="5">
        <f aca="true" t="shared" si="1" ref="E17:G30">+C17+D17</f>
        <v>58911.28</v>
      </c>
      <c r="F17" s="5">
        <v>81655.46</v>
      </c>
      <c r="G17" s="5">
        <f t="shared" si="1"/>
        <v>140566.74</v>
      </c>
      <c r="H17" s="5"/>
      <c r="I17" s="5"/>
    </row>
    <row r="18" spans="1:9" ht="15">
      <c r="A18" t="s">
        <v>9</v>
      </c>
      <c r="C18" s="5">
        <v>5850</v>
      </c>
      <c r="D18" s="5">
        <v>3600</v>
      </c>
      <c r="E18" s="5">
        <f t="shared" si="1"/>
        <v>9450</v>
      </c>
      <c r="F18" s="5">
        <v>2700</v>
      </c>
      <c r="G18" s="5">
        <f t="shared" si="1"/>
        <v>12150</v>
      </c>
      <c r="H18" s="5"/>
      <c r="I18" s="5"/>
    </row>
    <row r="19" spans="1:9" ht="15">
      <c r="A19" t="s">
        <v>10</v>
      </c>
      <c r="C19" s="5">
        <v>4400</v>
      </c>
      <c r="D19" s="5">
        <v>4400</v>
      </c>
      <c r="E19" s="5">
        <f t="shared" si="1"/>
        <v>8800</v>
      </c>
      <c r="F19" s="5">
        <v>7150</v>
      </c>
      <c r="G19" s="5">
        <f t="shared" si="1"/>
        <v>15950</v>
      </c>
      <c r="H19" s="5"/>
      <c r="I19" s="5"/>
    </row>
    <row r="20" spans="1:9" ht="15">
      <c r="A20" t="s">
        <v>11</v>
      </c>
      <c r="C20" s="5">
        <v>15600</v>
      </c>
      <c r="D20" s="5">
        <v>10422.5</v>
      </c>
      <c r="E20" s="5">
        <f t="shared" si="1"/>
        <v>26022.5</v>
      </c>
      <c r="F20" s="5">
        <v>24372.5</v>
      </c>
      <c r="G20" s="5">
        <f t="shared" si="1"/>
        <v>50395</v>
      </c>
      <c r="H20" s="5"/>
      <c r="I20" s="5"/>
    </row>
    <row r="21" spans="1:9" ht="15">
      <c r="A21" t="s">
        <v>12</v>
      </c>
      <c r="C21" s="5">
        <v>12065.69</v>
      </c>
      <c r="D21" s="5">
        <v>9109.19</v>
      </c>
      <c r="E21" s="5">
        <f t="shared" si="1"/>
        <v>21174.88</v>
      </c>
      <c r="F21" s="5">
        <v>30980.39</v>
      </c>
      <c r="G21" s="5">
        <f t="shared" si="1"/>
        <v>52155.270000000004</v>
      </c>
      <c r="H21" s="5"/>
      <c r="I21" s="5"/>
    </row>
    <row r="22" spans="1:9" ht="15">
      <c r="A22" t="s">
        <v>13</v>
      </c>
      <c r="C22" s="5">
        <v>744.88</v>
      </c>
      <c r="D22" s="5">
        <v>83844.4</v>
      </c>
      <c r="E22" s="5">
        <f t="shared" si="1"/>
        <v>84589.28</v>
      </c>
      <c r="F22" s="5">
        <v>49840.62</v>
      </c>
      <c r="G22" s="5">
        <f t="shared" si="1"/>
        <v>134429.9</v>
      </c>
      <c r="H22" s="5"/>
      <c r="I22" s="5"/>
    </row>
    <row r="23" spans="1:9" ht="15">
      <c r="A23" t="s">
        <v>14</v>
      </c>
      <c r="C23" s="5">
        <v>0</v>
      </c>
      <c r="D23" s="5">
        <v>0</v>
      </c>
      <c r="E23" s="5">
        <f t="shared" si="1"/>
        <v>0</v>
      </c>
      <c r="F23" s="5">
        <v>12633.75</v>
      </c>
      <c r="G23" s="5">
        <f t="shared" si="1"/>
        <v>12633.75</v>
      </c>
      <c r="H23" s="5"/>
      <c r="I23" s="5"/>
    </row>
    <row r="24" spans="1:9" ht="15">
      <c r="A24" t="s">
        <v>15</v>
      </c>
      <c r="C24" s="5">
        <v>0</v>
      </c>
      <c r="D24" s="5">
        <v>0</v>
      </c>
      <c r="E24" s="5">
        <f t="shared" si="1"/>
        <v>0</v>
      </c>
      <c r="F24" s="5">
        <v>6926.4</v>
      </c>
      <c r="G24" s="5">
        <f t="shared" si="1"/>
        <v>6926.4</v>
      </c>
      <c r="H24" s="5"/>
      <c r="I24" s="5"/>
    </row>
    <row r="25" spans="1:9" ht="15">
      <c r="A25" t="s">
        <v>16</v>
      </c>
      <c r="C25" s="5">
        <v>2305.89</v>
      </c>
      <c r="D25" s="5">
        <v>23785</v>
      </c>
      <c r="E25" s="5">
        <f t="shared" si="1"/>
        <v>26090.89</v>
      </c>
      <c r="F25" s="5">
        <v>10854.75</v>
      </c>
      <c r="G25" s="5">
        <f t="shared" si="1"/>
        <v>36945.64</v>
      </c>
      <c r="H25" s="5"/>
      <c r="I25" s="5"/>
    </row>
    <row r="26" spans="1:9" ht="15">
      <c r="A26" t="s">
        <v>17</v>
      </c>
      <c r="C26" s="5">
        <v>0</v>
      </c>
      <c r="D26" s="5">
        <v>0</v>
      </c>
      <c r="E26" s="5">
        <f t="shared" si="1"/>
        <v>0</v>
      </c>
      <c r="F26" s="5">
        <v>243500</v>
      </c>
      <c r="G26" s="5">
        <f t="shared" si="1"/>
        <v>243500</v>
      </c>
      <c r="H26" s="5"/>
      <c r="I26" s="5"/>
    </row>
    <row r="27" spans="1:9" ht="15">
      <c r="A27" t="s">
        <v>18</v>
      </c>
      <c r="C27" s="5">
        <v>0</v>
      </c>
      <c r="D27" s="5">
        <v>0</v>
      </c>
      <c r="E27" s="5">
        <f t="shared" si="1"/>
        <v>0</v>
      </c>
      <c r="F27" s="5">
        <v>0</v>
      </c>
      <c r="G27" s="5">
        <f t="shared" si="1"/>
        <v>0</v>
      </c>
      <c r="H27" s="5"/>
      <c r="I27" s="5"/>
    </row>
    <row r="28" spans="1:9" ht="15">
      <c r="A28" s="2" t="s">
        <v>19</v>
      </c>
      <c r="C28" s="5">
        <f>SUM(C17:C27)</f>
        <v>24053.38</v>
      </c>
      <c r="D28" s="5">
        <f>SUM(D17:D27)</f>
        <v>210985.45</v>
      </c>
      <c r="E28" s="5">
        <f t="shared" si="1"/>
        <v>235038.83000000002</v>
      </c>
      <c r="F28" s="5">
        <f>SUM(F17:F27)</f>
        <v>470613.87</v>
      </c>
      <c r="G28" s="5">
        <f t="shared" si="1"/>
        <v>705652.7</v>
      </c>
      <c r="H28" s="5"/>
      <c r="I28" s="5"/>
    </row>
    <row r="29" spans="3:9" ht="15">
      <c r="C29" s="5"/>
      <c r="D29" s="5"/>
      <c r="E29" s="5"/>
      <c r="F29" s="5"/>
      <c r="G29" s="5"/>
      <c r="H29" s="5"/>
      <c r="I29" s="5"/>
    </row>
    <row r="30" spans="1:9" ht="15">
      <c r="A30" s="2" t="s">
        <v>20</v>
      </c>
      <c r="C30" s="5">
        <f>+C13+C28</f>
        <v>-6071.069999999996</v>
      </c>
      <c r="D30" s="5">
        <f>+D13+D28</f>
        <v>305780.06</v>
      </c>
      <c r="E30" s="5">
        <f t="shared" si="1"/>
        <v>299708.99</v>
      </c>
      <c r="F30" s="5">
        <f>+F13+F28</f>
        <v>635720.49</v>
      </c>
      <c r="G30" s="5">
        <f t="shared" si="1"/>
        <v>935429.48</v>
      </c>
      <c r="H30" s="5"/>
      <c r="I30" s="5"/>
    </row>
    <row r="33" ht="15">
      <c r="A33" s="3" t="s">
        <v>30</v>
      </c>
    </row>
    <row r="34" spans="3:25" ht="15">
      <c r="C34" s="2" t="s">
        <v>21</v>
      </c>
      <c r="D34" s="2" t="s">
        <v>21</v>
      </c>
      <c r="E34" s="2" t="s">
        <v>24</v>
      </c>
      <c r="F34" s="2" t="s">
        <v>21</v>
      </c>
      <c r="G34" s="2" t="s">
        <v>24</v>
      </c>
      <c r="H34" s="2" t="s">
        <v>21</v>
      </c>
      <c r="I34" s="2" t="s">
        <v>24</v>
      </c>
      <c r="J34" s="2" t="s">
        <v>21</v>
      </c>
      <c r="K34" s="2" t="s">
        <v>24</v>
      </c>
      <c r="L34" s="2" t="s">
        <v>21</v>
      </c>
      <c r="M34" s="2" t="s">
        <v>24</v>
      </c>
      <c r="N34" s="2" t="s">
        <v>21</v>
      </c>
      <c r="O34" s="2" t="s">
        <v>24</v>
      </c>
      <c r="P34" s="2" t="s">
        <v>34</v>
      </c>
      <c r="Q34" s="2" t="s">
        <v>24</v>
      </c>
      <c r="R34" s="2" t="s">
        <v>21</v>
      </c>
      <c r="S34" s="2" t="s">
        <v>24</v>
      </c>
      <c r="T34" s="2" t="s">
        <v>21</v>
      </c>
      <c r="U34" s="2" t="s">
        <v>24</v>
      </c>
      <c r="V34" s="2" t="s">
        <v>21</v>
      </c>
      <c r="W34" s="2" t="s">
        <v>24</v>
      </c>
      <c r="X34" s="2" t="s">
        <v>21</v>
      </c>
      <c r="Y34" s="2" t="s">
        <v>24</v>
      </c>
    </row>
    <row r="35" spans="1:25" ht="15">
      <c r="A35" s="3" t="s">
        <v>5</v>
      </c>
      <c r="C35" s="4" t="s">
        <v>22</v>
      </c>
      <c r="D35" s="4" t="s">
        <v>23</v>
      </c>
      <c r="E35" s="4" t="s">
        <v>23</v>
      </c>
      <c r="F35" s="4" t="s">
        <v>25</v>
      </c>
      <c r="G35" s="4" t="s">
        <v>25</v>
      </c>
      <c r="H35" s="4" t="s">
        <v>26</v>
      </c>
      <c r="I35" s="4" t="s">
        <v>26</v>
      </c>
      <c r="J35" s="4" t="s">
        <v>31</v>
      </c>
      <c r="K35" s="4" t="s">
        <v>31</v>
      </c>
      <c r="L35" s="4" t="s">
        <v>32</v>
      </c>
      <c r="M35" s="4" t="s">
        <v>32</v>
      </c>
      <c r="N35" s="4" t="s">
        <v>33</v>
      </c>
      <c r="O35" s="4" t="s">
        <v>33</v>
      </c>
      <c r="P35" s="4" t="s">
        <v>35</v>
      </c>
      <c r="Q35" s="4" t="s">
        <v>35</v>
      </c>
      <c r="R35" s="4" t="s">
        <v>36</v>
      </c>
      <c r="S35" s="4" t="s">
        <v>36</v>
      </c>
      <c r="T35" s="4" t="s">
        <v>37</v>
      </c>
      <c r="U35" s="4" t="s">
        <v>37</v>
      </c>
      <c r="V35" s="4" t="s">
        <v>38</v>
      </c>
      <c r="W35" s="4" t="s">
        <v>38</v>
      </c>
      <c r="X35" s="4" t="s">
        <v>39</v>
      </c>
      <c r="Y35" s="4" t="s">
        <v>39</v>
      </c>
    </row>
    <row r="37" ht="15">
      <c r="A37" s="1" t="s">
        <v>0</v>
      </c>
    </row>
    <row r="38" spans="1:25" ht="15">
      <c r="A38" t="s">
        <v>1</v>
      </c>
      <c r="C38" s="5">
        <f>93101.25-60230.73</f>
        <v>32870.52</v>
      </c>
      <c r="D38" s="5">
        <f>93137.5-60230.73</f>
        <v>32906.77</v>
      </c>
      <c r="E38" s="5">
        <f>+C38+D38</f>
        <v>65777.29</v>
      </c>
      <c r="F38" s="5">
        <f>106137.17-60230.71</f>
        <v>45906.46</v>
      </c>
      <c r="G38" s="5">
        <f>+E38+F38</f>
        <v>111683.75</v>
      </c>
      <c r="H38" s="5">
        <v>75326.71</v>
      </c>
      <c r="I38" s="5">
        <f>+G38+H38</f>
        <v>187010.46000000002</v>
      </c>
      <c r="J38" s="5">
        <v>84464.77</v>
      </c>
      <c r="K38" s="5">
        <f>+I38+J38</f>
        <v>271475.23000000004</v>
      </c>
      <c r="L38" s="5">
        <v>93602.83</v>
      </c>
      <c r="M38" s="5">
        <f>+K38+L38</f>
        <v>365078.06000000006</v>
      </c>
      <c r="N38" s="5">
        <v>132741.36</v>
      </c>
      <c r="O38" s="5">
        <f>+M38+N38</f>
        <v>497819.42000000004</v>
      </c>
      <c r="P38" s="5">
        <v>93602.83</v>
      </c>
      <c r="Q38" s="5">
        <f>+O38+P38</f>
        <v>591422.25</v>
      </c>
      <c r="R38" s="5">
        <v>153000.22</v>
      </c>
      <c r="S38" s="5">
        <f>+Q38+R38</f>
        <v>744422.47</v>
      </c>
      <c r="T38" s="5">
        <v>153000.22</v>
      </c>
      <c r="U38" s="5">
        <f>+S38+T38</f>
        <v>897422.69</v>
      </c>
      <c r="V38" s="5">
        <v>180414.4</v>
      </c>
      <c r="W38" s="5">
        <f>+U38+V38</f>
        <v>1077837.0899999999</v>
      </c>
      <c r="X38" s="5">
        <v>344132.92</v>
      </c>
      <c r="Y38" s="5">
        <f>+W38+X38</f>
        <v>1421970.0099999998</v>
      </c>
    </row>
    <row r="39" spans="1:25" ht="15">
      <c r="A39" t="s">
        <v>2</v>
      </c>
      <c r="C39" s="5">
        <v>0</v>
      </c>
      <c r="D39" s="5">
        <v>0</v>
      </c>
      <c r="E39" s="5">
        <f>+C39+D39</f>
        <v>0</v>
      </c>
      <c r="F39" s="5">
        <v>0</v>
      </c>
      <c r="G39" s="5">
        <f>+E39+F39</f>
        <v>0</v>
      </c>
      <c r="H39" s="5">
        <v>1900</v>
      </c>
      <c r="I39" s="5">
        <f>+G39+H39</f>
        <v>1900</v>
      </c>
      <c r="J39" s="5">
        <v>1100</v>
      </c>
      <c r="K39" s="5">
        <f>+I39+J39</f>
        <v>3000</v>
      </c>
      <c r="L39" s="5">
        <v>1757.14</v>
      </c>
      <c r="M39" s="5">
        <f>+K39+L39</f>
        <v>4757.14</v>
      </c>
      <c r="N39" s="5">
        <v>1757.14</v>
      </c>
      <c r="O39" s="5">
        <f>+M39+N39</f>
        <v>6514.280000000001</v>
      </c>
      <c r="P39" s="5">
        <v>1757.14</v>
      </c>
      <c r="Q39" s="5">
        <f>+O39+P39</f>
        <v>8271.42</v>
      </c>
      <c r="R39" s="5">
        <v>1757.14</v>
      </c>
      <c r="S39" s="5">
        <f>+Q39+R39</f>
        <v>10028.56</v>
      </c>
      <c r="T39" s="5">
        <v>357.14</v>
      </c>
      <c r="U39" s="5">
        <f>+S39+T39</f>
        <v>10385.699999999999</v>
      </c>
      <c r="V39" s="5">
        <v>357.15</v>
      </c>
      <c r="W39" s="5">
        <f>+U39+V39</f>
        <v>10742.849999999999</v>
      </c>
      <c r="X39" s="5">
        <v>357.15</v>
      </c>
      <c r="Y39" s="5">
        <f>+W39+X39</f>
        <v>11099.999999999998</v>
      </c>
    </row>
    <row r="40" spans="1:25" ht="15">
      <c r="A40" t="s">
        <v>3</v>
      </c>
      <c r="C40" s="5">
        <f>18591.33-564.36</f>
        <v>18026.97</v>
      </c>
      <c r="D40" s="5">
        <f>18591.33-564.36</f>
        <v>18026.97</v>
      </c>
      <c r="E40" s="5">
        <f>+C40+D40</f>
        <v>36053.94</v>
      </c>
      <c r="F40" s="5">
        <f>18591.33-564.37</f>
        <v>18026.960000000003</v>
      </c>
      <c r="G40" s="5">
        <f>+E40+F40</f>
        <v>54080.90000000001</v>
      </c>
      <c r="H40" s="5">
        <v>27990</v>
      </c>
      <c r="I40" s="5">
        <f>+G40+H40</f>
        <v>82070.90000000001</v>
      </c>
      <c r="J40" s="5">
        <v>22817.27</v>
      </c>
      <c r="K40" s="5">
        <f>+I40+J40</f>
        <v>104888.17000000001</v>
      </c>
      <c r="L40" s="5">
        <v>22817.27</v>
      </c>
      <c r="M40" s="5">
        <f>+K40+L40</f>
        <v>127705.44000000002</v>
      </c>
      <c r="N40" s="5">
        <v>22817.27</v>
      </c>
      <c r="O40" s="5">
        <f>+M40+N40</f>
        <v>150522.71000000002</v>
      </c>
      <c r="P40" s="5">
        <v>22817.27</v>
      </c>
      <c r="Q40" s="5">
        <f>+O40+P40</f>
        <v>173339.98</v>
      </c>
      <c r="R40" s="5">
        <v>0</v>
      </c>
      <c r="S40" s="5">
        <f>+Q40+R40</f>
        <v>173339.98</v>
      </c>
      <c r="T40" s="5">
        <v>0</v>
      </c>
      <c r="U40" s="5">
        <f>+S40+T40</f>
        <v>173339.98</v>
      </c>
      <c r="V40" s="5">
        <v>0</v>
      </c>
      <c r="W40" s="5">
        <f>+U40+V40</f>
        <v>173339.98</v>
      </c>
      <c r="X40" s="5">
        <v>0</v>
      </c>
      <c r="Y40" s="5">
        <f>+W40+X40</f>
        <v>173339.98</v>
      </c>
    </row>
    <row r="41" spans="1:25" ht="15">
      <c r="A41" t="s">
        <v>4</v>
      </c>
      <c r="C41" s="5">
        <v>0</v>
      </c>
      <c r="D41" s="5">
        <v>0</v>
      </c>
      <c r="E41" s="5">
        <f>+C41+D41</f>
        <v>0</v>
      </c>
      <c r="F41" s="5">
        <v>0</v>
      </c>
      <c r="G41" s="5">
        <f>+E41+F41</f>
        <v>0</v>
      </c>
      <c r="H41" s="5">
        <v>0</v>
      </c>
      <c r="I41" s="5">
        <f>+G41+H41</f>
        <v>0</v>
      </c>
      <c r="J41" s="5">
        <v>0</v>
      </c>
      <c r="K41" s="5">
        <f>+I41+J41</f>
        <v>0</v>
      </c>
      <c r="L41" s="5">
        <v>0</v>
      </c>
      <c r="M41" s="5">
        <f>+K41+L41</f>
        <v>0</v>
      </c>
      <c r="N41" s="5">
        <v>0</v>
      </c>
      <c r="O41" s="5">
        <f>+M41+N41</f>
        <v>0</v>
      </c>
      <c r="P41" s="5">
        <v>0</v>
      </c>
      <c r="Q41" s="5">
        <f>+O41+P41</f>
        <v>0</v>
      </c>
      <c r="R41" s="5">
        <v>0</v>
      </c>
      <c r="S41" s="5">
        <f>+Q41+R41</f>
        <v>0</v>
      </c>
      <c r="T41" s="5">
        <v>0</v>
      </c>
      <c r="U41" s="5">
        <f>+S41+T41</f>
        <v>0</v>
      </c>
      <c r="V41" s="5">
        <v>0</v>
      </c>
      <c r="W41" s="5">
        <f>+U41+V41</f>
        <v>0</v>
      </c>
      <c r="X41" s="5">
        <v>0</v>
      </c>
      <c r="Y41" s="5">
        <f>+W41+X41</f>
        <v>0</v>
      </c>
    </row>
    <row r="42" spans="1:25" ht="15">
      <c r="A42" s="2" t="s">
        <v>6</v>
      </c>
      <c r="C42" s="5">
        <f>SUM(C38:C41)</f>
        <v>50897.49</v>
      </c>
      <c r="D42" s="5">
        <f>SUM(D38:D41)</f>
        <v>50933.74</v>
      </c>
      <c r="E42" s="5">
        <f>+C42+D42</f>
        <v>101831.23</v>
      </c>
      <c r="F42" s="5">
        <f>SUM(F38:F41)</f>
        <v>63933.42</v>
      </c>
      <c r="G42" s="5">
        <f>+E42+F42</f>
        <v>165764.65</v>
      </c>
      <c r="H42" s="5">
        <f>SUM(H38:H41)</f>
        <v>105216.71</v>
      </c>
      <c r="I42" s="5">
        <f>+G42+H42</f>
        <v>270981.36</v>
      </c>
      <c r="J42" s="5">
        <f>SUM(J38:J41)</f>
        <v>108382.04000000001</v>
      </c>
      <c r="K42" s="5">
        <f>+I42+J42</f>
        <v>379363.4</v>
      </c>
      <c r="L42" s="5">
        <f>SUM(L38:L41)</f>
        <v>118177.24</v>
      </c>
      <c r="M42" s="5">
        <f>+K42+L42</f>
        <v>497540.64</v>
      </c>
      <c r="N42" s="5">
        <f>SUM(N38:N41)</f>
        <v>157315.77</v>
      </c>
      <c r="O42" s="5">
        <f>+M42+N42</f>
        <v>654856.41</v>
      </c>
      <c r="P42" s="5">
        <f>SUM(P38:P41)</f>
        <v>118177.24</v>
      </c>
      <c r="Q42" s="5">
        <f>+O42+P42</f>
        <v>773033.65</v>
      </c>
      <c r="R42" s="5">
        <f>SUM(R38:R41)</f>
        <v>154757.36000000002</v>
      </c>
      <c r="S42" s="5">
        <f>+Q42+R42</f>
        <v>927791.01</v>
      </c>
      <c r="T42" s="5">
        <f>SUM(T38:T41)</f>
        <v>153357.36000000002</v>
      </c>
      <c r="U42" s="5">
        <f>+S42+T42</f>
        <v>1081148.37</v>
      </c>
      <c r="V42" s="5">
        <f>SUM(V38:V41)</f>
        <v>180771.55</v>
      </c>
      <c r="W42" s="5">
        <f>+U42+V42</f>
        <v>1261919.9200000002</v>
      </c>
      <c r="X42" s="5">
        <f>SUM(X38:X41)</f>
        <v>344490.07</v>
      </c>
      <c r="Y42" s="5">
        <f>+W42+X42</f>
        <v>1606409.9900000002</v>
      </c>
    </row>
    <row r="43" spans="3:25" ht="1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 ht="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1" t="s">
        <v>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t="s">
        <v>8</v>
      </c>
      <c r="C46" s="5">
        <f>88396.82-40569.12</f>
        <v>47827.700000000004</v>
      </c>
      <c r="D46" s="5">
        <f>88396.82-40569.12</f>
        <v>47827.700000000004</v>
      </c>
      <c r="E46" s="5">
        <f aca="true" t="shared" si="2" ref="E46:E57">+C46+D46</f>
        <v>95655.40000000001</v>
      </c>
      <c r="F46" s="5">
        <f>88396.82-40569.12</f>
        <v>47827.700000000004</v>
      </c>
      <c r="G46" s="5">
        <f aca="true" t="shared" si="3" ref="G46:G57">+E46+F46</f>
        <v>143483.1</v>
      </c>
      <c r="H46" s="5">
        <v>82964.23</v>
      </c>
      <c r="I46" s="5">
        <f aca="true" t="shared" si="4" ref="I46:I57">+G46+H46</f>
        <v>226447.33000000002</v>
      </c>
      <c r="J46" s="5">
        <v>82964.23</v>
      </c>
      <c r="K46" s="5">
        <f aca="true" t="shared" si="5" ref="K46:K57">+I46+J46</f>
        <v>309411.56</v>
      </c>
      <c r="L46" s="5">
        <v>94686.46</v>
      </c>
      <c r="M46" s="5">
        <f aca="true" t="shared" si="6" ref="M46:M57">+K46+L46</f>
        <v>404098.02</v>
      </c>
      <c r="N46" s="5">
        <v>105918.74</v>
      </c>
      <c r="O46" s="5">
        <f aca="true" t="shared" si="7" ref="O46:O57">+M46+N46</f>
        <v>510016.76</v>
      </c>
      <c r="P46" s="5">
        <v>105918.74</v>
      </c>
      <c r="Q46" s="5">
        <f aca="true" t="shared" si="8" ref="Q46:Q57">+O46+P46</f>
        <v>615935.5</v>
      </c>
      <c r="R46" s="5">
        <v>106403.62</v>
      </c>
      <c r="S46" s="5">
        <f aca="true" t="shared" si="9" ref="S46:S57">+Q46+R46</f>
        <v>722339.12</v>
      </c>
      <c r="T46" s="5">
        <v>107047.24</v>
      </c>
      <c r="U46" s="5">
        <f aca="true" t="shared" si="10" ref="U46:U57">+S46+T46</f>
        <v>829386.36</v>
      </c>
      <c r="V46" s="5">
        <v>129965.24</v>
      </c>
      <c r="W46" s="5">
        <f aca="true" t="shared" si="11" ref="W46:W57">+U46+V46</f>
        <v>959351.6</v>
      </c>
      <c r="X46" s="5">
        <v>198105.5</v>
      </c>
      <c r="Y46" s="5">
        <f aca="true" t="shared" si="12" ref="Y46:Y57">+W46+X46</f>
        <v>1157457.1</v>
      </c>
    </row>
    <row r="47" spans="1:25" ht="15">
      <c r="A47" t="s">
        <v>9</v>
      </c>
      <c r="C47" s="5">
        <f>8295.45-2283.33</f>
        <v>6012.120000000001</v>
      </c>
      <c r="D47" s="5">
        <f>8377.27-2283.33</f>
        <v>6093.9400000000005</v>
      </c>
      <c r="E47" s="5">
        <f t="shared" si="2"/>
        <v>12106.060000000001</v>
      </c>
      <c r="F47" s="5">
        <f>8377.27-2283.33</f>
        <v>6093.9400000000005</v>
      </c>
      <c r="G47" s="5">
        <f t="shared" si="3"/>
        <v>18200</v>
      </c>
      <c r="H47" s="5">
        <v>16400</v>
      </c>
      <c r="I47" s="5">
        <f t="shared" si="4"/>
        <v>34600</v>
      </c>
      <c r="J47" s="5">
        <v>9650</v>
      </c>
      <c r="K47" s="5">
        <f t="shared" si="5"/>
        <v>44250</v>
      </c>
      <c r="L47" s="5">
        <v>9650</v>
      </c>
      <c r="M47" s="5">
        <f t="shared" si="6"/>
        <v>53900</v>
      </c>
      <c r="N47" s="5">
        <v>9650</v>
      </c>
      <c r="O47" s="5">
        <f t="shared" si="7"/>
        <v>63550</v>
      </c>
      <c r="P47" s="5">
        <v>9650</v>
      </c>
      <c r="Q47" s="5">
        <f t="shared" si="8"/>
        <v>73200</v>
      </c>
      <c r="R47" s="5">
        <v>9650</v>
      </c>
      <c r="S47" s="5">
        <f t="shared" si="9"/>
        <v>82850</v>
      </c>
      <c r="T47" s="5">
        <v>9650</v>
      </c>
      <c r="U47" s="5">
        <f t="shared" si="10"/>
        <v>92500</v>
      </c>
      <c r="V47" s="5">
        <v>7450</v>
      </c>
      <c r="W47" s="5">
        <f t="shared" si="11"/>
        <v>99950</v>
      </c>
      <c r="X47" s="5">
        <v>4300</v>
      </c>
      <c r="Y47" s="5">
        <f t="shared" si="12"/>
        <v>104250</v>
      </c>
    </row>
    <row r="48" spans="1:25" ht="15">
      <c r="A48" t="s">
        <v>10</v>
      </c>
      <c r="C48" s="5">
        <f>2790.32+482.8</f>
        <v>3273.1200000000003</v>
      </c>
      <c r="D48" s="5">
        <f>6138.71+482.8</f>
        <v>6621.51</v>
      </c>
      <c r="E48" s="5">
        <f t="shared" si="2"/>
        <v>9894.630000000001</v>
      </c>
      <c r="F48" s="5">
        <f>5022.58+482.79</f>
        <v>5505.37</v>
      </c>
      <c r="G48" s="5">
        <f t="shared" si="3"/>
        <v>15400</v>
      </c>
      <c r="H48" s="5">
        <v>8372.95</v>
      </c>
      <c r="I48" s="5">
        <f t="shared" si="4"/>
        <v>23772.95</v>
      </c>
      <c r="J48" s="5">
        <v>5581.97</v>
      </c>
      <c r="K48" s="5">
        <f t="shared" si="5"/>
        <v>29354.920000000002</v>
      </c>
      <c r="L48" s="5">
        <v>9739.34</v>
      </c>
      <c r="M48" s="5">
        <f t="shared" si="6"/>
        <v>39094.26</v>
      </c>
      <c r="N48" s="5">
        <v>8931.15</v>
      </c>
      <c r="O48" s="5">
        <f t="shared" si="7"/>
        <v>48025.41</v>
      </c>
      <c r="P48" s="5">
        <v>7790.16</v>
      </c>
      <c r="Q48" s="5">
        <f t="shared" si="8"/>
        <v>55815.57000000001</v>
      </c>
      <c r="R48" s="5">
        <v>7240.16</v>
      </c>
      <c r="S48" s="5">
        <f t="shared" si="9"/>
        <v>63055.73000000001</v>
      </c>
      <c r="T48" s="5">
        <v>8931.15</v>
      </c>
      <c r="U48" s="5">
        <f t="shared" si="10"/>
        <v>71986.88</v>
      </c>
      <c r="V48" s="5">
        <v>6698.36</v>
      </c>
      <c r="W48" s="5">
        <f t="shared" si="11"/>
        <v>78685.24</v>
      </c>
      <c r="X48" s="5">
        <v>7814.75</v>
      </c>
      <c r="Y48" s="5">
        <f t="shared" si="12"/>
        <v>86499.99</v>
      </c>
    </row>
    <row r="49" spans="1:25" ht="15">
      <c r="A49" t="s">
        <v>11</v>
      </c>
      <c r="C49" s="5">
        <f>25275+890</f>
        <v>26165</v>
      </c>
      <c r="D49" s="5">
        <f>16825+890</f>
        <v>17715</v>
      </c>
      <c r="E49" s="5">
        <f t="shared" si="2"/>
        <v>43880</v>
      </c>
      <c r="F49" s="5">
        <f>20925+890</f>
        <v>21815</v>
      </c>
      <c r="G49" s="5">
        <f t="shared" si="3"/>
        <v>65695</v>
      </c>
      <c r="H49" s="5">
        <v>21883.9</v>
      </c>
      <c r="I49" s="5">
        <f t="shared" si="4"/>
        <v>87578.9</v>
      </c>
      <c r="J49" s="5">
        <v>28933.89</v>
      </c>
      <c r="K49" s="5">
        <f t="shared" si="5"/>
        <v>116512.79</v>
      </c>
      <c r="L49" s="5">
        <v>28583.89</v>
      </c>
      <c r="M49" s="5">
        <f t="shared" si="6"/>
        <v>145096.68</v>
      </c>
      <c r="N49" s="5">
        <v>30633.89</v>
      </c>
      <c r="O49" s="5">
        <f t="shared" si="7"/>
        <v>175730.57</v>
      </c>
      <c r="P49" s="5">
        <v>28933.89</v>
      </c>
      <c r="Q49" s="5">
        <f t="shared" si="8"/>
        <v>204664.46000000002</v>
      </c>
      <c r="R49" s="5">
        <v>27283.89</v>
      </c>
      <c r="S49" s="5">
        <f t="shared" si="9"/>
        <v>231948.35000000003</v>
      </c>
      <c r="T49" s="5">
        <v>27733.89</v>
      </c>
      <c r="U49" s="5">
        <f t="shared" si="10"/>
        <v>259682.24000000005</v>
      </c>
      <c r="V49" s="5">
        <v>19683.88</v>
      </c>
      <c r="W49" s="5">
        <f t="shared" si="11"/>
        <v>279366.12000000005</v>
      </c>
      <c r="X49" s="5">
        <v>13483.88</v>
      </c>
      <c r="Y49" s="5">
        <f t="shared" si="12"/>
        <v>292850.00000000006</v>
      </c>
    </row>
    <row r="50" spans="1:25" ht="15">
      <c r="A50" t="s">
        <v>12</v>
      </c>
      <c r="C50" s="5">
        <f>22087.5-4702.41</f>
        <v>17385.09</v>
      </c>
      <c r="D50" s="5">
        <f>21987.5-4702.41</f>
        <v>17285.09</v>
      </c>
      <c r="E50" s="5">
        <f t="shared" si="2"/>
        <v>34670.18</v>
      </c>
      <c r="F50" s="5">
        <f>22187.5-4702.41</f>
        <v>17485.09</v>
      </c>
      <c r="G50" s="5">
        <f t="shared" si="3"/>
        <v>52155.270000000004</v>
      </c>
      <c r="H50" s="5">
        <v>22533.15</v>
      </c>
      <c r="I50" s="5">
        <f t="shared" si="4"/>
        <v>74688.42000000001</v>
      </c>
      <c r="J50" s="5">
        <v>20153.23</v>
      </c>
      <c r="K50" s="5">
        <f t="shared" si="5"/>
        <v>94841.65000000001</v>
      </c>
      <c r="L50" s="5">
        <v>25970.54</v>
      </c>
      <c r="M50" s="5">
        <f t="shared" si="6"/>
        <v>120812.19</v>
      </c>
      <c r="N50" s="5">
        <v>21873.67</v>
      </c>
      <c r="O50" s="5">
        <f t="shared" si="7"/>
        <v>142685.86</v>
      </c>
      <c r="P50" s="5">
        <v>30423.33</v>
      </c>
      <c r="Q50" s="5">
        <f t="shared" si="8"/>
        <v>173109.19</v>
      </c>
      <c r="R50" s="5">
        <v>30716.6</v>
      </c>
      <c r="S50" s="5">
        <f t="shared" si="9"/>
        <v>203825.79</v>
      </c>
      <c r="T50" s="5">
        <v>30569.96</v>
      </c>
      <c r="U50" s="5">
        <f t="shared" si="10"/>
        <v>234395.75</v>
      </c>
      <c r="V50" s="5">
        <v>25960.25</v>
      </c>
      <c r="W50" s="5">
        <f t="shared" si="11"/>
        <v>260356</v>
      </c>
      <c r="X50" s="5">
        <v>33894.01</v>
      </c>
      <c r="Y50" s="5">
        <f t="shared" si="12"/>
        <v>294250.01</v>
      </c>
    </row>
    <row r="51" spans="1:25" ht="15">
      <c r="A51" t="s">
        <v>13</v>
      </c>
      <c r="C51" s="5">
        <f>42301.31+4103.89</f>
        <v>46405.2</v>
      </c>
      <c r="D51" s="5">
        <f>43301.31+4103.89</f>
        <v>47405.2</v>
      </c>
      <c r="E51" s="5">
        <f t="shared" si="2"/>
        <v>93810.4</v>
      </c>
      <c r="F51" s="5">
        <f>43301.31+4103.9</f>
        <v>47405.21</v>
      </c>
      <c r="G51" s="5">
        <f t="shared" si="3"/>
        <v>141215.61</v>
      </c>
      <c r="H51" s="5">
        <v>109521.38</v>
      </c>
      <c r="I51" s="5">
        <f t="shared" si="4"/>
        <v>250736.99</v>
      </c>
      <c r="J51" s="5">
        <v>110304.68</v>
      </c>
      <c r="K51" s="5">
        <f t="shared" si="5"/>
        <v>361041.67</v>
      </c>
      <c r="L51" s="5">
        <v>111324.11</v>
      </c>
      <c r="M51" s="5">
        <f t="shared" si="6"/>
        <v>472365.77999999997</v>
      </c>
      <c r="N51" s="5">
        <v>110304.68</v>
      </c>
      <c r="O51" s="5">
        <f t="shared" si="7"/>
        <v>582670.46</v>
      </c>
      <c r="P51" s="5">
        <v>111324.11</v>
      </c>
      <c r="Q51" s="5">
        <f t="shared" si="8"/>
        <v>693994.57</v>
      </c>
      <c r="R51" s="5">
        <v>110304.68</v>
      </c>
      <c r="S51" s="5">
        <f t="shared" si="9"/>
        <v>804299.25</v>
      </c>
      <c r="T51" s="5">
        <v>94336.21</v>
      </c>
      <c r="U51" s="5">
        <f t="shared" si="10"/>
        <v>898635.46</v>
      </c>
      <c r="V51" s="5">
        <v>93316.78</v>
      </c>
      <c r="W51" s="5">
        <f t="shared" si="11"/>
        <v>991952.24</v>
      </c>
      <c r="X51" s="5">
        <v>40308.78</v>
      </c>
      <c r="Y51" s="5">
        <f t="shared" si="12"/>
        <v>1032261.02</v>
      </c>
    </row>
    <row r="52" spans="1:25" ht="15">
      <c r="A52" t="s">
        <v>14</v>
      </c>
      <c r="C52" s="5">
        <v>0</v>
      </c>
      <c r="D52" s="5">
        <v>0</v>
      </c>
      <c r="E52" s="5">
        <f t="shared" si="2"/>
        <v>0</v>
      </c>
      <c r="F52" s="5">
        <v>4607.12</v>
      </c>
      <c r="G52" s="5">
        <f t="shared" si="3"/>
        <v>4607.12</v>
      </c>
      <c r="H52" s="5">
        <v>4274.92</v>
      </c>
      <c r="I52" s="5">
        <f t="shared" si="4"/>
        <v>8882.04</v>
      </c>
      <c r="J52" s="5">
        <v>4686.92</v>
      </c>
      <c r="K52" s="5">
        <f t="shared" si="5"/>
        <v>13568.960000000001</v>
      </c>
      <c r="L52" s="5">
        <v>4539.92</v>
      </c>
      <c r="M52" s="5">
        <f t="shared" si="6"/>
        <v>18108.88</v>
      </c>
      <c r="N52" s="5">
        <v>4599.92</v>
      </c>
      <c r="O52" s="5">
        <f t="shared" si="7"/>
        <v>22708.800000000003</v>
      </c>
      <c r="P52" s="5">
        <v>4599.92</v>
      </c>
      <c r="Q52" s="5">
        <f t="shared" si="8"/>
        <v>27308.72</v>
      </c>
      <c r="R52" s="5">
        <v>4599.92</v>
      </c>
      <c r="S52" s="5">
        <f t="shared" si="9"/>
        <v>31908.64</v>
      </c>
      <c r="T52" s="5">
        <v>4434.92</v>
      </c>
      <c r="U52" s="5">
        <f t="shared" si="10"/>
        <v>36343.56</v>
      </c>
      <c r="V52" s="5">
        <v>4637.72</v>
      </c>
      <c r="W52" s="5">
        <f t="shared" si="11"/>
        <v>40981.28</v>
      </c>
      <c r="X52" s="5">
        <v>0</v>
      </c>
      <c r="Y52" s="5">
        <f t="shared" si="12"/>
        <v>40981.28</v>
      </c>
    </row>
    <row r="53" spans="1:25" ht="15">
      <c r="A53" t="s">
        <v>15</v>
      </c>
      <c r="C53" s="5">
        <v>0</v>
      </c>
      <c r="D53" s="5">
        <v>477.27</v>
      </c>
      <c r="E53" s="5">
        <f t="shared" si="2"/>
        <v>477.27</v>
      </c>
      <c r="F53" s="5">
        <f>9295.45-1272.72</f>
        <v>8022.7300000000005</v>
      </c>
      <c r="G53" s="5">
        <f t="shared" si="3"/>
        <v>8500</v>
      </c>
      <c r="H53" s="5">
        <v>300</v>
      </c>
      <c r="I53" s="5">
        <f t="shared" si="4"/>
        <v>8800</v>
      </c>
      <c r="J53" s="5">
        <v>11275</v>
      </c>
      <c r="K53" s="5">
        <f t="shared" si="5"/>
        <v>20075</v>
      </c>
      <c r="L53" s="5">
        <v>0</v>
      </c>
      <c r="M53" s="5">
        <f t="shared" si="6"/>
        <v>20075</v>
      </c>
      <c r="N53" s="5">
        <v>0</v>
      </c>
      <c r="O53" s="5">
        <f t="shared" si="7"/>
        <v>20075</v>
      </c>
      <c r="P53" s="5">
        <v>1800</v>
      </c>
      <c r="Q53" s="5">
        <f t="shared" si="8"/>
        <v>21875</v>
      </c>
      <c r="R53" s="5">
        <v>0</v>
      </c>
      <c r="S53" s="5">
        <f t="shared" si="9"/>
        <v>21875</v>
      </c>
      <c r="T53" s="5">
        <v>7193</v>
      </c>
      <c r="U53" s="5">
        <f t="shared" si="10"/>
        <v>29068</v>
      </c>
      <c r="V53" s="5">
        <v>2300</v>
      </c>
      <c r="W53" s="5">
        <f t="shared" si="11"/>
        <v>31368</v>
      </c>
      <c r="X53" s="5">
        <v>0</v>
      </c>
      <c r="Y53" s="5">
        <f t="shared" si="12"/>
        <v>31368</v>
      </c>
    </row>
    <row r="54" spans="1:25" ht="15">
      <c r="A54" t="s">
        <v>16</v>
      </c>
      <c r="C54" s="5">
        <f>18591.33-564.37</f>
        <v>18026.960000000003</v>
      </c>
      <c r="D54" s="5">
        <f>18591.33-564.37</f>
        <v>18026.960000000003</v>
      </c>
      <c r="E54" s="5">
        <f t="shared" si="2"/>
        <v>36053.920000000006</v>
      </c>
      <c r="F54" s="5">
        <f>18591.33-564.36</f>
        <v>18026.97</v>
      </c>
      <c r="G54" s="5">
        <f t="shared" si="3"/>
        <v>54080.89000000001</v>
      </c>
      <c r="H54" s="5">
        <v>27990</v>
      </c>
      <c r="I54" s="5">
        <f t="shared" si="4"/>
        <v>82070.89000000001</v>
      </c>
      <c r="J54" s="5">
        <v>27990</v>
      </c>
      <c r="K54" s="5">
        <f t="shared" si="5"/>
        <v>110060.89000000001</v>
      </c>
      <c r="L54" s="5">
        <v>17457.28</v>
      </c>
      <c r="M54" s="5">
        <f t="shared" si="6"/>
        <v>127518.17000000001</v>
      </c>
      <c r="N54" s="5">
        <v>17457.28</v>
      </c>
      <c r="O54" s="5">
        <f t="shared" si="7"/>
        <v>144975.45</v>
      </c>
      <c r="P54" s="5">
        <v>17457.28</v>
      </c>
      <c r="Q54" s="5">
        <f t="shared" si="8"/>
        <v>162432.73</v>
      </c>
      <c r="R54" s="5">
        <v>17457.28</v>
      </c>
      <c r="S54" s="5">
        <f t="shared" si="9"/>
        <v>179890.01</v>
      </c>
      <c r="T54" s="5">
        <v>0</v>
      </c>
      <c r="U54" s="5">
        <f t="shared" si="10"/>
        <v>179890.01</v>
      </c>
      <c r="V54" s="5">
        <v>0</v>
      </c>
      <c r="W54" s="5">
        <f t="shared" si="11"/>
        <v>179890.01</v>
      </c>
      <c r="X54" s="5">
        <v>0</v>
      </c>
      <c r="Y54" s="5">
        <f t="shared" si="12"/>
        <v>179890.01</v>
      </c>
    </row>
    <row r="55" spans="1:25" ht="15">
      <c r="A55" t="s">
        <v>17</v>
      </c>
      <c r="C55" s="5">
        <v>0</v>
      </c>
      <c r="D55" s="5">
        <v>0</v>
      </c>
      <c r="E55" s="5">
        <f t="shared" si="2"/>
        <v>0</v>
      </c>
      <c r="F55" s="5">
        <v>243500</v>
      </c>
      <c r="G55" s="5">
        <f t="shared" si="3"/>
        <v>243500</v>
      </c>
      <c r="H55" s="5">
        <v>0</v>
      </c>
      <c r="I55" s="5">
        <f t="shared" si="4"/>
        <v>243500</v>
      </c>
      <c r="J55" s="5">
        <v>0</v>
      </c>
      <c r="K55" s="5">
        <f t="shared" si="5"/>
        <v>243500</v>
      </c>
      <c r="L55" s="5">
        <v>29500</v>
      </c>
      <c r="M55" s="5">
        <f t="shared" si="6"/>
        <v>273000</v>
      </c>
      <c r="N55" s="5">
        <v>0</v>
      </c>
      <c r="O55" s="5">
        <f t="shared" si="7"/>
        <v>273000</v>
      </c>
      <c r="P55" s="5">
        <v>0</v>
      </c>
      <c r="Q55" s="5">
        <f t="shared" si="8"/>
        <v>273000</v>
      </c>
      <c r="R55" s="5">
        <v>29500</v>
      </c>
      <c r="S55" s="5">
        <f t="shared" si="9"/>
        <v>302500</v>
      </c>
      <c r="T55" s="5">
        <v>0</v>
      </c>
      <c r="U55" s="5">
        <f t="shared" si="10"/>
        <v>302500</v>
      </c>
      <c r="V55" s="5">
        <v>0</v>
      </c>
      <c r="W55" s="5">
        <f t="shared" si="11"/>
        <v>302500</v>
      </c>
      <c r="X55" s="5">
        <v>29500</v>
      </c>
      <c r="Y55" s="5">
        <f t="shared" si="12"/>
        <v>332000</v>
      </c>
    </row>
    <row r="56" spans="1:25" ht="15">
      <c r="A56" t="s">
        <v>18</v>
      </c>
      <c r="C56" s="5">
        <v>0</v>
      </c>
      <c r="D56" s="5">
        <v>0</v>
      </c>
      <c r="E56" s="5">
        <f t="shared" si="2"/>
        <v>0</v>
      </c>
      <c r="F56" s="5">
        <v>0</v>
      </c>
      <c r="G56" s="5">
        <f t="shared" si="3"/>
        <v>0</v>
      </c>
      <c r="H56" s="5">
        <v>9974.72</v>
      </c>
      <c r="I56" s="5">
        <f t="shared" si="4"/>
        <v>9974.72</v>
      </c>
      <c r="J56" s="5">
        <v>12468.4</v>
      </c>
      <c r="K56" s="5">
        <f t="shared" si="5"/>
        <v>22443.12</v>
      </c>
      <c r="L56" s="5">
        <v>17455.76</v>
      </c>
      <c r="M56" s="5">
        <f t="shared" si="6"/>
        <v>39898.88</v>
      </c>
      <c r="N56" s="5">
        <v>18785.72</v>
      </c>
      <c r="O56" s="5">
        <f t="shared" si="7"/>
        <v>58684.6</v>
      </c>
      <c r="P56" s="5">
        <v>21279.41</v>
      </c>
      <c r="Q56" s="5">
        <f t="shared" si="8"/>
        <v>79964.01</v>
      </c>
      <c r="R56" s="5">
        <v>17455.75</v>
      </c>
      <c r="S56" s="5">
        <f t="shared" si="9"/>
        <v>97419.76</v>
      </c>
      <c r="T56" s="5">
        <v>11304.69</v>
      </c>
      <c r="U56" s="5">
        <f t="shared" si="10"/>
        <v>108724.45</v>
      </c>
      <c r="V56" s="5">
        <v>8345.09</v>
      </c>
      <c r="W56" s="5">
        <f t="shared" si="11"/>
        <v>117069.54</v>
      </c>
      <c r="X56" s="5">
        <v>4355.46</v>
      </c>
      <c r="Y56" s="5">
        <f t="shared" si="12"/>
        <v>121425</v>
      </c>
    </row>
    <row r="57" spans="1:25" ht="15">
      <c r="A57" s="2" t="s">
        <v>19</v>
      </c>
      <c r="C57" s="5">
        <f>SUM(C46:C56)</f>
        <v>165095.18999999997</v>
      </c>
      <c r="D57" s="5">
        <f>SUM(D46:D56)</f>
        <v>161452.66999999998</v>
      </c>
      <c r="E57" s="5">
        <f t="shared" si="2"/>
        <v>326547.86</v>
      </c>
      <c r="F57" s="5">
        <f>SUM(F46:F56)</f>
        <v>420289.13</v>
      </c>
      <c r="G57" s="5">
        <f t="shared" si="3"/>
        <v>746836.99</v>
      </c>
      <c r="H57" s="5">
        <f>SUM(H46:H56)</f>
        <v>304215.24999999994</v>
      </c>
      <c r="I57" s="5">
        <f t="shared" si="4"/>
        <v>1051052.24</v>
      </c>
      <c r="J57" s="5">
        <f>SUM(J46:J56)</f>
        <v>314008.32</v>
      </c>
      <c r="K57" s="5">
        <f t="shared" si="5"/>
        <v>1365060.56</v>
      </c>
      <c r="L57" s="5">
        <f>SUM(L46:L56)</f>
        <v>348907.30000000005</v>
      </c>
      <c r="M57" s="5">
        <f t="shared" si="6"/>
        <v>1713967.86</v>
      </c>
      <c r="N57" s="5">
        <f>SUM(N46:N56)</f>
        <v>328155.04999999993</v>
      </c>
      <c r="O57" s="5">
        <f t="shared" si="7"/>
        <v>2042122.9100000001</v>
      </c>
      <c r="P57" s="5">
        <f>SUM(P46:P56)</f>
        <v>339176.8399999999</v>
      </c>
      <c r="Q57" s="5">
        <f t="shared" si="8"/>
        <v>2381299.75</v>
      </c>
      <c r="R57" s="5">
        <f>SUM(R46:R56)</f>
        <v>360611.8999999999</v>
      </c>
      <c r="S57" s="5">
        <f t="shared" si="9"/>
        <v>2741911.65</v>
      </c>
      <c r="T57" s="5">
        <f>SUM(T46:T56)</f>
        <v>301201.06</v>
      </c>
      <c r="U57" s="5">
        <f t="shared" si="10"/>
        <v>3043112.71</v>
      </c>
      <c r="V57" s="5">
        <f>SUM(V46:V56)</f>
        <v>298357.32</v>
      </c>
      <c r="W57" s="5">
        <f t="shared" si="11"/>
        <v>3341470.03</v>
      </c>
      <c r="X57" s="5">
        <f>SUM(X46:X56)</f>
        <v>331762.38000000006</v>
      </c>
      <c r="Y57" s="5">
        <f t="shared" si="12"/>
        <v>3673232.4099999997</v>
      </c>
    </row>
    <row r="58" spans="3:2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2" t="s">
        <v>20</v>
      </c>
      <c r="C59" s="5">
        <f>+C42+C57</f>
        <v>215992.67999999996</v>
      </c>
      <c r="D59" s="5">
        <f>+D42+D57</f>
        <v>212386.40999999997</v>
      </c>
      <c r="E59" s="5">
        <f>+C59+D59</f>
        <v>428379.08999999997</v>
      </c>
      <c r="F59" s="5">
        <f>+F42+F57</f>
        <v>484222.55</v>
      </c>
      <c r="G59" s="5">
        <f>+E59+F59</f>
        <v>912601.6399999999</v>
      </c>
      <c r="H59" s="5">
        <f>+H42+H57</f>
        <v>409431.95999999996</v>
      </c>
      <c r="I59" s="5">
        <f>+G59+H59</f>
        <v>1322033.5999999999</v>
      </c>
      <c r="J59" s="5">
        <f>+J42+J57</f>
        <v>422390.36</v>
      </c>
      <c r="K59" s="5">
        <f>+I59+J59</f>
        <v>1744423.96</v>
      </c>
      <c r="L59" s="5">
        <f>+L42+L57</f>
        <v>467084.54000000004</v>
      </c>
      <c r="M59" s="5">
        <f>+K59+L59</f>
        <v>2211508.5</v>
      </c>
      <c r="N59" s="5">
        <f>+N42+N57</f>
        <v>485470.81999999995</v>
      </c>
      <c r="O59" s="5">
        <f>+M59+N59</f>
        <v>2696979.32</v>
      </c>
      <c r="P59" s="5">
        <f>+P42+P57</f>
        <v>457354.0799999999</v>
      </c>
      <c r="Q59" s="5">
        <f>+O59+P59</f>
        <v>3154333.4</v>
      </c>
      <c r="R59" s="5">
        <f>+R42+R57</f>
        <v>515369.2599999999</v>
      </c>
      <c r="S59" s="5">
        <f>+Q59+R59</f>
        <v>3669702.6599999997</v>
      </c>
      <c r="T59" s="5">
        <f>+T42+T57</f>
        <v>454558.42000000004</v>
      </c>
      <c r="U59" s="5">
        <f>+S59+T59</f>
        <v>4124261.0799999996</v>
      </c>
      <c r="V59" s="5">
        <f>+V42+V57</f>
        <v>479128.87</v>
      </c>
      <c r="W59" s="5">
        <f>+U59+V59</f>
        <v>4603389.949999999</v>
      </c>
      <c r="X59" s="5">
        <f>+X42+X57</f>
        <v>676252.4500000001</v>
      </c>
      <c r="Y59" s="5">
        <f>+W59+X59</f>
        <v>5279642.399999999</v>
      </c>
    </row>
    <row r="62" ht="15">
      <c r="A62" s="3" t="s">
        <v>40</v>
      </c>
    </row>
    <row r="63" spans="3:25" ht="15">
      <c r="C63" s="2" t="s">
        <v>21</v>
      </c>
      <c r="D63" s="2" t="s">
        <v>21</v>
      </c>
      <c r="E63" s="2" t="s">
        <v>24</v>
      </c>
      <c r="F63" s="2" t="s">
        <v>21</v>
      </c>
      <c r="G63" s="2" t="s">
        <v>24</v>
      </c>
      <c r="H63" s="2" t="s">
        <v>21</v>
      </c>
      <c r="I63" s="2" t="s">
        <v>24</v>
      </c>
      <c r="J63" s="2" t="s">
        <v>21</v>
      </c>
      <c r="K63" s="2" t="s">
        <v>24</v>
      </c>
      <c r="L63" s="2" t="s">
        <v>21</v>
      </c>
      <c r="M63" s="2" t="s">
        <v>24</v>
      </c>
      <c r="N63" s="2" t="s">
        <v>21</v>
      </c>
      <c r="O63" s="2" t="s">
        <v>24</v>
      </c>
      <c r="P63" s="2" t="s">
        <v>34</v>
      </c>
      <c r="Q63" s="2" t="s">
        <v>24</v>
      </c>
      <c r="R63" s="2" t="s">
        <v>21</v>
      </c>
      <c r="S63" s="2" t="s">
        <v>24</v>
      </c>
      <c r="T63" s="2" t="s">
        <v>21</v>
      </c>
      <c r="U63" s="2" t="s">
        <v>24</v>
      </c>
      <c r="V63" s="2" t="s">
        <v>21</v>
      </c>
      <c r="W63" s="2" t="s">
        <v>24</v>
      </c>
      <c r="X63" s="2" t="s">
        <v>21</v>
      </c>
      <c r="Y63" s="2" t="s">
        <v>24</v>
      </c>
    </row>
    <row r="64" spans="1:25" ht="15">
      <c r="A64" s="3" t="s">
        <v>5</v>
      </c>
      <c r="C64" s="4" t="s">
        <v>22</v>
      </c>
      <c r="D64" s="4" t="s">
        <v>23</v>
      </c>
      <c r="E64" s="4" t="s">
        <v>23</v>
      </c>
      <c r="F64" s="4" t="s">
        <v>25</v>
      </c>
      <c r="G64" s="4" t="s">
        <v>25</v>
      </c>
      <c r="H64" s="4" t="s">
        <v>26</v>
      </c>
      <c r="I64" s="4" t="s">
        <v>26</v>
      </c>
      <c r="J64" s="4" t="s">
        <v>31</v>
      </c>
      <c r="K64" s="4" t="s">
        <v>31</v>
      </c>
      <c r="L64" s="4" t="s">
        <v>32</v>
      </c>
      <c r="M64" s="4" t="s">
        <v>32</v>
      </c>
      <c r="N64" s="4" t="s">
        <v>33</v>
      </c>
      <c r="O64" s="4" t="s">
        <v>33</v>
      </c>
      <c r="P64" s="4" t="s">
        <v>35</v>
      </c>
      <c r="Q64" s="4" t="s">
        <v>35</v>
      </c>
      <c r="R64" s="4" t="s">
        <v>36</v>
      </c>
      <c r="S64" s="4" t="s">
        <v>36</v>
      </c>
      <c r="T64" s="4" t="s">
        <v>37</v>
      </c>
      <c r="U64" s="4" t="s">
        <v>37</v>
      </c>
      <c r="V64" s="4" t="s">
        <v>38</v>
      </c>
      <c r="W64" s="4" t="s">
        <v>38</v>
      </c>
      <c r="X64" s="4" t="s">
        <v>39</v>
      </c>
      <c r="Y64" s="4" t="s">
        <v>39</v>
      </c>
    </row>
    <row r="66" ht="15">
      <c r="A66" s="1" t="s">
        <v>0</v>
      </c>
    </row>
    <row r="67" spans="1:7" ht="15">
      <c r="A67" t="s">
        <v>1</v>
      </c>
      <c r="C67" s="6">
        <f>+C9-C38</f>
        <v>-65300.869999999995</v>
      </c>
      <c r="D67" s="6">
        <f>+D9-D38</f>
        <v>38102.840000000004</v>
      </c>
      <c r="E67" s="6">
        <f>+E9-E38</f>
        <v>-27198.02999999999</v>
      </c>
      <c r="F67" s="6">
        <f>+F9-F38</f>
        <v>88750.5</v>
      </c>
      <c r="G67" s="6">
        <f>+G9-G38</f>
        <v>61552.47</v>
      </c>
    </row>
    <row r="68" spans="1:7" ht="15">
      <c r="A68" t="s">
        <v>2</v>
      </c>
      <c r="C68" s="6">
        <f aca="true" t="shared" si="13" ref="C68:D71">+C10-C39</f>
        <v>0</v>
      </c>
      <c r="D68" s="6">
        <f t="shared" si="13"/>
        <v>0</v>
      </c>
      <c r="E68" s="6">
        <f>+E10-E39</f>
        <v>0</v>
      </c>
      <c r="F68" s="6">
        <f>+F10-F39</f>
        <v>0</v>
      </c>
      <c r="G68" s="6">
        <f>+G10-G39</f>
        <v>0</v>
      </c>
    </row>
    <row r="69" spans="1:7" ht="15">
      <c r="A69" t="s">
        <v>3</v>
      </c>
      <c r="C69" s="6">
        <f t="shared" si="13"/>
        <v>-15721.070000000002</v>
      </c>
      <c r="D69" s="6">
        <f t="shared" si="13"/>
        <v>5758.029999999999</v>
      </c>
      <c r="E69" s="6">
        <f>+E11-E40</f>
        <v>-9963.04</v>
      </c>
      <c r="F69" s="6">
        <f>+F11-F40</f>
        <v>12422.699999999997</v>
      </c>
      <c r="G69" s="6">
        <f>+G11-G40</f>
        <v>2459.659999999989</v>
      </c>
    </row>
    <row r="70" spans="1:7" ht="15">
      <c r="A70" t="s">
        <v>4</v>
      </c>
      <c r="C70" s="6">
        <f t="shared" si="13"/>
        <v>0</v>
      </c>
      <c r="D70" s="6">
        <f t="shared" si="13"/>
        <v>0</v>
      </c>
      <c r="E70" s="6">
        <f>+E12-E41</f>
        <v>0</v>
      </c>
      <c r="F70" s="6">
        <f>+F12-F41</f>
        <v>0</v>
      </c>
      <c r="G70" s="6">
        <f>+G12-G41</f>
        <v>0</v>
      </c>
    </row>
    <row r="71" spans="1:7" ht="15">
      <c r="A71" s="2" t="s">
        <v>6</v>
      </c>
      <c r="C71" s="6">
        <f t="shared" si="13"/>
        <v>-81021.94</v>
      </c>
      <c r="D71" s="6">
        <f t="shared" si="13"/>
        <v>43860.87</v>
      </c>
      <c r="E71" s="6">
        <f>+E13-E42</f>
        <v>-37161.06999999999</v>
      </c>
      <c r="F71" s="6">
        <f>+F13-F42</f>
        <v>101173.2</v>
      </c>
      <c r="G71" s="6">
        <f>+G13-G42</f>
        <v>64012.130000000005</v>
      </c>
    </row>
    <row r="74" ht="15">
      <c r="A74" s="1" t="s">
        <v>7</v>
      </c>
    </row>
    <row r="75" spans="1:7" ht="15">
      <c r="A75" t="s">
        <v>8</v>
      </c>
      <c r="C75" s="6">
        <f>+C17-C46</f>
        <v>-64740.780000000006</v>
      </c>
      <c r="D75" s="6">
        <f>+D17-D46</f>
        <v>27996.659999999996</v>
      </c>
      <c r="E75" s="6">
        <f>+E17-E46</f>
        <v>-36744.12000000001</v>
      </c>
      <c r="F75" s="6">
        <f>+F17-F46</f>
        <v>33827.76</v>
      </c>
      <c r="G75" s="6">
        <f>+G17-G46</f>
        <v>-2916.360000000015</v>
      </c>
    </row>
    <row r="76" spans="1:7" ht="15">
      <c r="A76" t="s">
        <v>9</v>
      </c>
      <c r="C76" s="6">
        <f aca="true" t="shared" si="14" ref="C76:D86">+C18-C47</f>
        <v>-162.1200000000008</v>
      </c>
      <c r="D76" s="6">
        <f t="shared" si="14"/>
        <v>-2493.9400000000005</v>
      </c>
      <c r="E76" s="6">
        <f>+E18-E47</f>
        <v>-2656.0600000000013</v>
      </c>
      <c r="F76" s="6">
        <f>+F18-F47</f>
        <v>-3393.9400000000005</v>
      </c>
      <c r="G76" s="6">
        <f>+G18-G47</f>
        <v>-6050</v>
      </c>
    </row>
    <row r="77" spans="1:7" ht="15">
      <c r="A77" t="s">
        <v>10</v>
      </c>
      <c r="C77" s="6">
        <f t="shared" si="14"/>
        <v>1126.8799999999997</v>
      </c>
      <c r="D77" s="6">
        <f t="shared" si="14"/>
        <v>-2221.51</v>
      </c>
      <c r="E77" s="6">
        <f>+E19-E48</f>
        <v>-1094.630000000001</v>
      </c>
      <c r="F77" s="6">
        <f>+F19-F48</f>
        <v>1644.63</v>
      </c>
      <c r="G77" s="6">
        <f>+G19-G48</f>
        <v>550</v>
      </c>
    </row>
    <row r="78" spans="1:7" ht="15">
      <c r="A78" t="s">
        <v>11</v>
      </c>
      <c r="C78" s="6">
        <f t="shared" si="14"/>
        <v>-10565</v>
      </c>
      <c r="D78" s="6">
        <f t="shared" si="14"/>
        <v>-7292.5</v>
      </c>
      <c r="E78" s="6">
        <f>+E20-E49</f>
        <v>-17857.5</v>
      </c>
      <c r="F78" s="6">
        <f>+F20-F49</f>
        <v>2557.5</v>
      </c>
      <c r="G78" s="6">
        <f>+G20-G49</f>
        <v>-15300</v>
      </c>
    </row>
    <row r="79" spans="1:7" ht="15">
      <c r="A79" t="s">
        <v>12</v>
      </c>
      <c r="C79" s="6">
        <f t="shared" si="14"/>
        <v>-5319.4</v>
      </c>
      <c r="D79" s="6">
        <f t="shared" si="14"/>
        <v>-8175.9</v>
      </c>
      <c r="E79" s="6">
        <f>+E21-E50</f>
        <v>-13495.3</v>
      </c>
      <c r="F79" s="6">
        <f>+F21-F50</f>
        <v>13495.3</v>
      </c>
      <c r="G79" s="6">
        <f>+G21-G50</f>
        <v>0</v>
      </c>
    </row>
    <row r="80" spans="1:7" ht="15">
      <c r="A80" t="s">
        <v>13</v>
      </c>
      <c r="C80" s="6">
        <f t="shared" si="14"/>
        <v>-45660.32</v>
      </c>
      <c r="D80" s="6">
        <f t="shared" si="14"/>
        <v>36439.2</v>
      </c>
      <c r="E80" s="6">
        <f>+E22-E51</f>
        <v>-9221.119999999995</v>
      </c>
      <c r="F80" s="6">
        <f>+F22-F51</f>
        <v>2435.4100000000035</v>
      </c>
      <c r="G80" s="6">
        <f>+G22-G51</f>
        <v>-6785.709999999992</v>
      </c>
    </row>
    <row r="81" spans="1:7" ht="15">
      <c r="A81" t="s">
        <v>14</v>
      </c>
      <c r="C81" s="6">
        <f t="shared" si="14"/>
        <v>0</v>
      </c>
      <c r="D81" s="6">
        <f t="shared" si="14"/>
        <v>0</v>
      </c>
      <c r="E81" s="6">
        <f>+E23-E52</f>
        <v>0</v>
      </c>
      <c r="F81" s="6">
        <f>+F23-F52</f>
        <v>8026.63</v>
      </c>
      <c r="G81" s="6">
        <f>+G23-G52</f>
        <v>8026.63</v>
      </c>
    </row>
    <row r="82" spans="1:7" ht="15">
      <c r="A82" t="s">
        <v>15</v>
      </c>
      <c r="C82" s="6">
        <f t="shared" si="14"/>
        <v>0</v>
      </c>
      <c r="D82" s="6">
        <f t="shared" si="14"/>
        <v>-477.27</v>
      </c>
      <c r="E82" s="6">
        <f>+E24-E53</f>
        <v>-477.27</v>
      </c>
      <c r="F82" s="6">
        <f>+F24-F53</f>
        <v>-1096.3300000000008</v>
      </c>
      <c r="G82" s="6">
        <f>+G24-G53</f>
        <v>-1573.6000000000004</v>
      </c>
    </row>
    <row r="83" spans="1:7" ht="15">
      <c r="A83" t="s">
        <v>16</v>
      </c>
      <c r="C83" s="6">
        <f t="shared" si="14"/>
        <v>-15721.070000000003</v>
      </c>
      <c r="D83" s="6">
        <f t="shared" si="14"/>
        <v>5758.039999999997</v>
      </c>
      <c r="E83" s="6">
        <f>+E25-E54</f>
        <v>-9963.030000000006</v>
      </c>
      <c r="F83" s="6">
        <f>+F25-F54</f>
        <v>-7172.220000000001</v>
      </c>
      <c r="G83" s="6">
        <f>+G25-G54</f>
        <v>-17135.250000000007</v>
      </c>
    </row>
    <row r="84" spans="1:7" ht="15">
      <c r="A84" t="s">
        <v>17</v>
      </c>
      <c r="C84" s="6">
        <f t="shared" si="14"/>
        <v>0</v>
      </c>
      <c r="D84" s="6">
        <f t="shared" si="14"/>
        <v>0</v>
      </c>
      <c r="E84" s="6">
        <f>+E26-E55</f>
        <v>0</v>
      </c>
      <c r="F84" s="6">
        <f>+F26-F55</f>
        <v>0</v>
      </c>
      <c r="G84" s="6">
        <f>+G26-G55</f>
        <v>0</v>
      </c>
    </row>
    <row r="85" spans="1:7" ht="15">
      <c r="A85" t="s">
        <v>18</v>
      </c>
      <c r="C85" s="6">
        <f t="shared" si="14"/>
        <v>0</v>
      </c>
      <c r="D85" s="6">
        <f t="shared" si="14"/>
        <v>0</v>
      </c>
      <c r="E85" s="6">
        <f>+E27-E56</f>
        <v>0</v>
      </c>
      <c r="F85" s="6">
        <f>+F27-F56</f>
        <v>0</v>
      </c>
      <c r="G85" s="6">
        <f>+G27-G56</f>
        <v>0</v>
      </c>
    </row>
    <row r="86" spans="1:7" ht="15">
      <c r="A86" s="2" t="s">
        <v>19</v>
      </c>
      <c r="C86" s="6">
        <f t="shared" si="14"/>
        <v>-141041.80999999997</v>
      </c>
      <c r="D86" s="6">
        <f t="shared" si="14"/>
        <v>49532.78000000003</v>
      </c>
      <c r="E86" s="6">
        <f>+E28-E57</f>
        <v>-91509.02999999997</v>
      </c>
      <c r="F86" s="6">
        <f>+F28-F57</f>
        <v>50324.73999999999</v>
      </c>
      <c r="G86" s="6">
        <f>+G28-G57</f>
        <v>-41184.29000000004</v>
      </c>
    </row>
    <row r="88" spans="1:7" ht="15">
      <c r="A88" s="2" t="s">
        <v>20</v>
      </c>
      <c r="C88" s="6">
        <f>+C30-C59</f>
        <v>-222063.74999999997</v>
      </c>
      <c r="D88" s="6">
        <f>+D30-D59</f>
        <v>93393.65000000002</v>
      </c>
      <c r="E88" s="6">
        <f>+E30-E59</f>
        <v>-128670.09999999998</v>
      </c>
      <c r="F88" s="6">
        <f>+F30-F59</f>
        <v>151497.94</v>
      </c>
      <c r="G88" s="6">
        <f>+G30-G59</f>
        <v>22827.840000000084</v>
      </c>
    </row>
  </sheetData>
  <sheetProtection/>
  <printOptions/>
  <pageMargins left="0.2" right="0.2" top="0.25" bottom="0.25" header="0.3" footer="0.3"/>
  <pageSetup fitToHeight="1" fitToWidth="1" horizontalDpi="600" verticalDpi="600" orientation="landscape" paperSize="17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2015-05-14T15:28:20Z</cp:lastPrinted>
  <dcterms:created xsi:type="dcterms:W3CDTF">2015-05-14T13:25:12Z</dcterms:created>
  <dcterms:modified xsi:type="dcterms:W3CDTF">2015-05-14T19:36:20Z</dcterms:modified>
  <cp:category/>
  <cp:version/>
  <cp:contentType/>
  <cp:contentStatus/>
</cp:coreProperties>
</file>