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510" windowWidth="9495" windowHeight="5130" activeTab="1"/>
  </bookViews>
  <sheets>
    <sheet name="Tables" sheetId="1" r:id="rId1"/>
    <sheet name="Exhibit Rebuttal MJB-4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14" i="2"/>
  <c r="L17"/>
  <c r="L18"/>
  <c r="L21"/>
  <c r="L22"/>
  <c r="L25"/>
  <c r="L26"/>
  <c r="L29"/>
  <c r="L30"/>
  <c r="L33"/>
  <c r="L34"/>
  <c r="L37"/>
  <c r="L38"/>
  <c r="L41"/>
  <c r="L42"/>
  <c r="L45"/>
  <c r="L46"/>
  <c r="J16"/>
  <c r="J17"/>
  <c r="M17" s="1"/>
  <c r="J20"/>
  <c r="J21"/>
  <c r="M21" s="1"/>
  <c r="J24"/>
  <c r="J25"/>
  <c r="M25" s="1"/>
  <c r="J28"/>
  <c r="J29"/>
  <c r="M29" s="1"/>
  <c r="J32"/>
  <c r="J33"/>
  <c r="M33" s="1"/>
  <c r="N33" s="1"/>
  <c r="J36"/>
  <c r="J37"/>
  <c r="M37" s="1"/>
  <c r="N37" s="1"/>
  <c r="J40"/>
  <c r="J41"/>
  <c r="M41" s="1"/>
  <c r="N41" s="1"/>
  <c r="J44"/>
  <c r="J45"/>
  <c r="M45" s="1"/>
  <c r="N45" s="1"/>
  <c r="I14"/>
  <c r="J14" s="1"/>
  <c r="I15"/>
  <c r="J15" s="1"/>
  <c r="I16"/>
  <c r="L16" s="1"/>
  <c r="I17"/>
  <c r="I18"/>
  <c r="J18" s="1"/>
  <c r="M18" s="1"/>
  <c r="N18" s="1"/>
  <c r="I19"/>
  <c r="L19" s="1"/>
  <c r="I20"/>
  <c r="L20" s="1"/>
  <c r="I21"/>
  <c r="I22"/>
  <c r="J22" s="1"/>
  <c r="M22" s="1"/>
  <c r="N22" s="1"/>
  <c r="I23"/>
  <c r="J23" s="1"/>
  <c r="I24"/>
  <c r="L24" s="1"/>
  <c r="I25"/>
  <c r="I26"/>
  <c r="J26" s="1"/>
  <c r="M26" s="1"/>
  <c r="N26" s="1"/>
  <c r="I27"/>
  <c r="L27" s="1"/>
  <c r="I28"/>
  <c r="L28" s="1"/>
  <c r="I29"/>
  <c r="I30"/>
  <c r="J30" s="1"/>
  <c r="M30" s="1"/>
  <c r="N30" s="1"/>
  <c r="I31"/>
  <c r="J31" s="1"/>
  <c r="I32"/>
  <c r="L32" s="1"/>
  <c r="I33"/>
  <c r="I34"/>
  <c r="J34" s="1"/>
  <c r="M34" s="1"/>
  <c r="N34" s="1"/>
  <c r="I35"/>
  <c r="L35" s="1"/>
  <c r="I36"/>
  <c r="L36" s="1"/>
  <c r="I37"/>
  <c r="I38"/>
  <c r="J38" s="1"/>
  <c r="M38" s="1"/>
  <c r="N38" s="1"/>
  <c r="I39"/>
  <c r="J39" s="1"/>
  <c r="I40"/>
  <c r="L40" s="1"/>
  <c r="I41"/>
  <c r="I42"/>
  <c r="J42" s="1"/>
  <c r="M42" s="1"/>
  <c r="N42" s="1"/>
  <c r="I43"/>
  <c r="L43" s="1"/>
  <c r="I44"/>
  <c r="L44" s="1"/>
  <c r="I45"/>
  <c r="I46"/>
  <c r="J46" s="1"/>
  <c r="M46" s="1"/>
  <c r="N46" s="1"/>
  <c r="I47"/>
  <c r="L47" s="1"/>
  <c r="I13"/>
  <c r="J13" s="1"/>
  <c r="K13" s="1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F15"/>
  <c r="F21"/>
  <c r="F23"/>
  <c r="F29"/>
  <c r="F31"/>
  <c r="F37"/>
  <c r="F39"/>
  <c r="F45"/>
  <c r="F47"/>
  <c r="N4"/>
  <c r="F14" s="1"/>
  <c r="D13"/>
  <c r="D49" i="1"/>
  <c r="B50"/>
  <c r="B51" s="1"/>
  <c r="B52" s="1"/>
  <c r="B53" s="1"/>
  <c r="B36"/>
  <c r="B37" s="1"/>
  <c r="D20"/>
  <c r="C20" s="1"/>
  <c r="C35" s="1"/>
  <c r="B21"/>
  <c r="D7"/>
  <c r="D35" s="1"/>
  <c r="E35" s="1"/>
  <c r="E7"/>
  <c r="F7" s="1"/>
  <c r="G7" s="1"/>
  <c r="C7"/>
  <c r="B8"/>
  <c r="C8" s="1"/>
  <c r="C49" l="1"/>
  <c r="C50"/>
  <c r="M31" i="2"/>
  <c r="N31" s="1"/>
  <c r="J48"/>
  <c r="M15"/>
  <c r="N15" s="1"/>
  <c r="J47"/>
  <c r="M47" s="1"/>
  <c r="N47" s="1"/>
  <c r="D21" i="1"/>
  <c r="M36" i="2"/>
  <c r="N36" s="1"/>
  <c r="M28"/>
  <c r="N28" s="1"/>
  <c r="B9" i="1"/>
  <c r="D8"/>
  <c r="F43" i="2"/>
  <c r="F27"/>
  <c r="J43"/>
  <c r="M43" s="1"/>
  <c r="N43" s="1"/>
  <c r="J35"/>
  <c r="M35" s="1"/>
  <c r="N35" s="1"/>
  <c r="J27"/>
  <c r="M27" s="1"/>
  <c r="N27" s="1"/>
  <c r="J19"/>
  <c r="M19" s="1"/>
  <c r="L13"/>
  <c r="M13" s="1"/>
  <c r="N13" s="1"/>
  <c r="M44"/>
  <c r="N44" s="1"/>
  <c r="M20"/>
  <c r="N20" s="1"/>
  <c r="F41"/>
  <c r="F25"/>
  <c r="L39"/>
  <c r="M39" s="1"/>
  <c r="N39" s="1"/>
  <c r="L31"/>
  <c r="L23"/>
  <c r="M23" s="1"/>
  <c r="N23" s="1"/>
  <c r="L15"/>
  <c r="M24"/>
  <c r="N24" s="1"/>
  <c r="D48"/>
  <c r="F35"/>
  <c r="F19"/>
  <c r="M40"/>
  <c r="N40" s="1"/>
  <c r="M32"/>
  <c r="N32" s="1"/>
  <c r="M16"/>
  <c r="N16" s="1"/>
  <c r="F33"/>
  <c r="F17"/>
  <c r="N29"/>
  <c r="N25"/>
  <c r="N21"/>
  <c r="N19"/>
  <c r="N17"/>
  <c r="E13"/>
  <c r="C13"/>
  <c r="K46"/>
  <c r="K44"/>
  <c r="K42"/>
  <c r="K40"/>
  <c r="K38"/>
  <c r="K36"/>
  <c r="K34"/>
  <c r="K32"/>
  <c r="K30"/>
  <c r="K28"/>
  <c r="K26"/>
  <c r="K24"/>
  <c r="K22"/>
  <c r="K20"/>
  <c r="K18"/>
  <c r="K16"/>
  <c r="K14"/>
  <c r="M14"/>
  <c r="N14" s="1"/>
  <c r="F13"/>
  <c r="F46"/>
  <c r="F44"/>
  <c r="F42"/>
  <c r="F40"/>
  <c r="F38"/>
  <c r="F36"/>
  <c r="F34"/>
  <c r="F32"/>
  <c r="F30"/>
  <c r="F28"/>
  <c r="F26"/>
  <c r="F24"/>
  <c r="F22"/>
  <c r="F20"/>
  <c r="F18"/>
  <c r="F16"/>
  <c r="K47"/>
  <c r="K45"/>
  <c r="K43"/>
  <c r="K41"/>
  <c r="K39"/>
  <c r="K37"/>
  <c r="K35"/>
  <c r="K33"/>
  <c r="K31"/>
  <c r="K29"/>
  <c r="K27"/>
  <c r="K25"/>
  <c r="K23"/>
  <c r="K21"/>
  <c r="K19"/>
  <c r="K17"/>
  <c r="K15"/>
  <c r="E49" i="1"/>
  <c r="F49" s="1"/>
  <c r="G49" s="1"/>
  <c r="F35"/>
  <c r="G35" s="1"/>
  <c r="B38"/>
  <c r="E20"/>
  <c r="F20" s="1"/>
  <c r="B22"/>
  <c r="E8"/>
  <c r="F8" s="1"/>
  <c r="G8" s="1"/>
  <c r="D50" l="1"/>
  <c r="E50" s="1"/>
  <c r="F50" s="1"/>
  <c r="G50" s="1"/>
  <c r="D9"/>
  <c r="D36"/>
  <c r="E36" s="1"/>
  <c r="C22"/>
  <c r="C37" s="1"/>
  <c r="C52" s="1"/>
  <c r="D22"/>
  <c r="E21"/>
  <c r="F21" s="1"/>
  <c r="L48" i="2"/>
  <c r="M48" s="1"/>
  <c r="B10" i="1"/>
  <c r="C9"/>
  <c r="K48" i="2"/>
  <c r="C21" i="1"/>
  <c r="C36" s="1"/>
  <c r="C51" s="1"/>
  <c r="N48" i="2"/>
  <c r="G13"/>
  <c r="F48"/>
  <c r="B14"/>
  <c r="B39" i="1"/>
  <c r="B23"/>
  <c r="E22" l="1"/>
  <c r="F22" s="1"/>
  <c r="D23"/>
  <c r="C23"/>
  <c r="C38" s="1"/>
  <c r="C53" s="1"/>
  <c r="F36"/>
  <c r="G36" s="1"/>
  <c r="D10"/>
  <c r="D37"/>
  <c r="E37" s="1"/>
  <c r="F37" s="1"/>
  <c r="G37" s="1"/>
  <c r="D51"/>
  <c r="E51" s="1"/>
  <c r="F51" s="1"/>
  <c r="G51" s="1"/>
  <c r="E9"/>
  <c r="F9" s="1"/>
  <c r="G9" s="1"/>
  <c r="B11"/>
  <c r="C11" s="1"/>
  <c r="C10"/>
  <c r="B15" i="2"/>
  <c r="C14"/>
  <c r="E14"/>
  <c r="H13"/>
  <c r="B24" i="1"/>
  <c r="E23" l="1"/>
  <c r="F23" s="1"/>
  <c r="D11"/>
  <c r="D52"/>
  <c r="D38"/>
  <c r="E38" s="1"/>
  <c r="F38" s="1"/>
  <c r="G38" s="1"/>
  <c r="E10"/>
  <c r="F10" s="1"/>
  <c r="G10" s="1"/>
  <c r="D24"/>
  <c r="B16" i="2"/>
  <c r="C15"/>
  <c r="G15" s="1"/>
  <c r="H15" s="1"/>
  <c r="E15"/>
  <c r="G14"/>
  <c r="E52" i="1"/>
  <c r="F52" s="1"/>
  <c r="G52" s="1"/>
  <c r="C24" l="1"/>
  <c r="C39" s="1"/>
  <c r="D53"/>
  <c r="E53" s="1"/>
  <c r="F53" s="1"/>
  <c r="G53" s="1"/>
  <c r="G55" s="1"/>
  <c r="D39"/>
  <c r="E39" s="1"/>
  <c r="E11"/>
  <c r="F11" s="1"/>
  <c r="G11" s="1"/>
  <c r="G13" s="1"/>
  <c r="B17" i="2"/>
  <c r="C16"/>
  <c r="E16"/>
  <c r="H14"/>
  <c r="F39" i="1" l="1"/>
  <c r="G39" s="1"/>
  <c r="G41" s="1"/>
  <c r="E24"/>
  <c r="F24" s="1"/>
  <c r="F26" s="1"/>
  <c r="B18" i="2"/>
  <c r="C17"/>
  <c r="G17" s="1"/>
  <c r="H17" s="1"/>
  <c r="E17"/>
  <c r="G16"/>
  <c r="H16" l="1"/>
  <c r="B19"/>
  <c r="C18"/>
  <c r="E18"/>
  <c r="G18" l="1"/>
  <c r="B20"/>
  <c r="C19"/>
  <c r="G19" s="1"/>
  <c r="H19" s="1"/>
  <c r="E19"/>
  <c r="B21" l="1"/>
  <c r="C20"/>
  <c r="G20" s="1"/>
  <c r="H20" s="1"/>
  <c r="E20"/>
  <c r="H18"/>
  <c r="B22" l="1"/>
  <c r="C21"/>
  <c r="G21" s="1"/>
  <c r="E21"/>
  <c r="B23" l="1"/>
  <c r="C22"/>
  <c r="G22" s="1"/>
  <c r="H22" s="1"/>
  <c r="E22"/>
  <c r="H21"/>
  <c r="B24" l="1"/>
  <c r="C23"/>
  <c r="G23" s="1"/>
  <c r="H23" s="1"/>
  <c r="E23"/>
  <c r="B25" l="1"/>
  <c r="C24"/>
  <c r="G24" s="1"/>
  <c r="H24" s="1"/>
  <c r="E24"/>
  <c r="B26" l="1"/>
  <c r="C25"/>
  <c r="G25" s="1"/>
  <c r="H25" s="1"/>
  <c r="E25"/>
  <c r="B27" l="1"/>
  <c r="C26"/>
  <c r="G26" s="1"/>
  <c r="H26" s="1"/>
  <c r="E26"/>
  <c r="B28" l="1"/>
  <c r="C27"/>
  <c r="G27" s="1"/>
  <c r="H27" s="1"/>
  <c r="E27"/>
  <c r="B29" l="1"/>
  <c r="C28"/>
  <c r="G28" s="1"/>
  <c r="H28" s="1"/>
  <c r="E28"/>
  <c r="B30" l="1"/>
  <c r="C29"/>
  <c r="G29" s="1"/>
  <c r="H29" s="1"/>
  <c r="E29"/>
  <c r="B31" l="1"/>
  <c r="C30"/>
  <c r="G30" s="1"/>
  <c r="H30" s="1"/>
  <c r="E30"/>
  <c r="B32" l="1"/>
  <c r="C31"/>
  <c r="G31" s="1"/>
  <c r="H31" s="1"/>
  <c r="E31"/>
  <c r="B33" l="1"/>
  <c r="C32"/>
  <c r="G32" s="1"/>
  <c r="H32" s="1"/>
  <c r="E32"/>
  <c r="B34" l="1"/>
  <c r="C33"/>
  <c r="G33" s="1"/>
  <c r="H33" s="1"/>
  <c r="E33"/>
  <c r="B35" l="1"/>
  <c r="C34"/>
  <c r="G34" s="1"/>
  <c r="H34" s="1"/>
  <c r="E34"/>
  <c r="B36" l="1"/>
  <c r="C35"/>
  <c r="G35" s="1"/>
  <c r="H35" s="1"/>
  <c r="E35"/>
  <c r="B37" l="1"/>
  <c r="C36"/>
  <c r="G36" s="1"/>
  <c r="H36" s="1"/>
  <c r="E36"/>
  <c r="B38" l="1"/>
  <c r="C37"/>
  <c r="G37" s="1"/>
  <c r="H37" s="1"/>
  <c r="E37"/>
  <c r="B39" l="1"/>
  <c r="C38"/>
  <c r="G38" s="1"/>
  <c r="H38" s="1"/>
  <c r="E38"/>
  <c r="B40" l="1"/>
  <c r="C39"/>
  <c r="G39" s="1"/>
  <c r="H39" s="1"/>
  <c r="E39"/>
  <c r="B41" l="1"/>
  <c r="C40"/>
  <c r="G40" s="1"/>
  <c r="H40" s="1"/>
  <c r="E40"/>
  <c r="B42" l="1"/>
  <c r="C41"/>
  <c r="G41" s="1"/>
  <c r="H41" s="1"/>
  <c r="E41"/>
  <c r="B43" l="1"/>
  <c r="C42"/>
  <c r="G42" s="1"/>
  <c r="H42" s="1"/>
  <c r="E42"/>
  <c r="B44" l="1"/>
  <c r="C43"/>
  <c r="G43" s="1"/>
  <c r="H43" s="1"/>
  <c r="E43"/>
  <c r="B45" l="1"/>
  <c r="C44"/>
  <c r="G44" s="1"/>
  <c r="H44" s="1"/>
  <c r="E44"/>
  <c r="B46" l="1"/>
  <c r="C45"/>
  <c r="G45" s="1"/>
  <c r="H45" s="1"/>
  <c r="E45"/>
  <c r="B47" l="1"/>
  <c r="C46"/>
  <c r="G46" s="1"/>
  <c r="H46" s="1"/>
  <c r="E46"/>
  <c r="C47" l="1"/>
  <c r="E47"/>
  <c r="E48" s="1"/>
  <c r="G47" l="1"/>
  <c r="C48"/>
  <c r="H47" l="1"/>
  <c r="H48" s="1"/>
  <c r="G48"/>
</calcChain>
</file>

<file path=xl/sharedStrings.xml><?xml version="1.0" encoding="utf-8"?>
<sst xmlns="http://schemas.openxmlformats.org/spreadsheetml/2006/main" count="114" uniqueCount="56">
  <si>
    <t>Gross</t>
  </si>
  <si>
    <t>Investment</t>
  </si>
  <si>
    <t>Straight</t>
  </si>
  <si>
    <t>Line</t>
  </si>
  <si>
    <t>Depreciation</t>
  </si>
  <si>
    <t>Net</t>
  </si>
  <si>
    <t>Return</t>
  </si>
  <si>
    <t>@10%</t>
  </si>
  <si>
    <t>Payment</t>
  </si>
  <si>
    <t>Amount</t>
  </si>
  <si>
    <t>Present</t>
  </si>
  <si>
    <t>Value</t>
  </si>
  <si>
    <t>Year</t>
  </si>
  <si>
    <t>Sinking</t>
  </si>
  <si>
    <t>Fund</t>
  </si>
  <si>
    <t>Table 3</t>
  </si>
  <si>
    <t>@4.1%</t>
  </si>
  <si>
    <t>Table 4</t>
  </si>
  <si>
    <t>Comparison of Non-Levelized and Levelized Capital Recovery Carrying Charge Approaches</t>
  </si>
  <si>
    <t>(a) Average Service Line</t>
  </si>
  <si>
    <t>(b) Ratio Net to Gross Investment</t>
  </si>
  <si>
    <t>(c) Straight Line Depreciation [1/(a)] as Fixed % of Gross Investment</t>
  </si>
  <si>
    <t>(d) Straight Line Depreciation [1/(a)] as Average % of Net Investment</t>
  </si>
  <si>
    <t>(e) Authorized Rate of Return (ROR)/Discount Factor (DF) as Fixed % if Net Investment</t>
  </si>
  <si>
    <t>(e) Authorized Rate of Return (ROR)/Discount Factor (DF) as Average % of Gross Investment</t>
  </si>
  <si>
    <t>(g) Sinking-Fund Depreciation [(f/1+f)^(a-1)] as Fixed % of Gross Investment</t>
  </si>
  <si>
    <t>(1)</t>
  </si>
  <si>
    <t>(2)</t>
  </si>
  <si>
    <t>Charge</t>
  </si>
  <si>
    <t>(3)=(2)x(4)</t>
  </si>
  <si>
    <t>Return as %</t>
  </si>
  <si>
    <t>Net Inv</t>
  </si>
  <si>
    <t>(4)</t>
  </si>
  <si>
    <t>Gross Inv</t>
  </si>
  <si>
    <t>(5)</t>
  </si>
  <si>
    <t>Straight Line</t>
  </si>
  <si>
    <t>(6)=(c)xGross</t>
  </si>
  <si>
    <t>Capital Carry</t>
  </si>
  <si>
    <t>Charges</t>
  </si>
  <si>
    <t>(7)=(3)+(6)</t>
  </si>
  <si>
    <t>Present Val</t>
  </si>
  <si>
    <t>(8)</t>
  </si>
  <si>
    <t>TOTAL/AVG</t>
  </si>
  <si>
    <t>(9)</t>
  </si>
  <si>
    <t>Sinking Fund</t>
  </si>
  <si>
    <t>'(12)=(g)*Gross</t>
  </si>
  <si>
    <t>(11)</t>
  </si>
  <si>
    <t>(10)</t>
  </si>
  <si>
    <t>Captial Carry</t>
  </si>
  <si>
    <t>(13)=(10)+(12)</t>
  </si>
  <si>
    <t>@8.32%</t>
  </si>
  <si>
    <t>(14)</t>
  </si>
  <si>
    <t>Non-Levelized (Straight Line Depreciation) Capital Carrying Charges</t>
  </si>
  <si>
    <t>Levelized (Sinking Fund Depreciation) Captial Carrying Charges per Kravtin</t>
  </si>
  <si>
    <t>Table 2</t>
  </si>
  <si>
    <t>Table 5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</si>
</sst>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right"/>
    </xf>
    <xf numFmtId="43" fontId="0" fillId="0" borderId="0" xfId="1" applyFont="1"/>
    <xf numFmtId="43" fontId="2" fillId="0" borderId="0" xfId="1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quotePrefix="1" applyFont="1" applyBorder="1" applyAlignment="1">
      <alignment horizontal="right"/>
    </xf>
    <xf numFmtId="43" fontId="2" fillId="0" borderId="5" xfId="1" quotePrefix="1" applyFont="1" applyBorder="1" applyAlignment="1">
      <alignment horizontal="right"/>
    </xf>
    <xf numFmtId="164" fontId="0" fillId="0" borderId="0" xfId="2" applyNumberFormat="1" applyFont="1"/>
    <xf numFmtId="165" fontId="0" fillId="0" borderId="0" xfId="1" applyNumberFormat="1" applyFo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10" fontId="0" fillId="0" borderId="10" xfId="3" applyNumberFormat="1" applyFont="1" applyBorder="1"/>
    <xf numFmtId="0" fontId="0" fillId="0" borderId="9" xfId="0" quotePrefix="1" applyBorder="1"/>
    <xf numFmtId="0" fontId="0" fillId="0" borderId="11" xfId="0" quotePrefix="1" applyBorder="1"/>
    <xf numFmtId="0" fontId="0" fillId="0" borderId="5" xfId="0" applyBorder="1"/>
    <xf numFmtId="10" fontId="0" fillId="0" borderId="12" xfId="3" applyNumberFormat="1" applyFont="1" applyBorder="1"/>
    <xf numFmtId="0" fontId="0" fillId="0" borderId="13" xfId="0" applyBorder="1"/>
    <xf numFmtId="0" fontId="0" fillId="0" borderId="14" xfId="0" applyBorder="1"/>
    <xf numFmtId="0" fontId="0" fillId="0" borderId="15" xfId="0" quotePrefix="1" applyBorder="1"/>
    <xf numFmtId="43" fontId="0" fillId="0" borderId="1" xfId="0" applyNumberFormat="1" applyBorder="1"/>
    <xf numFmtId="8" fontId="0" fillId="0" borderId="1" xfId="2" applyNumberFormat="1" applyFont="1" applyBorder="1"/>
    <xf numFmtId="10" fontId="0" fillId="0" borderId="1" xfId="0" applyNumberFormat="1" applyBorder="1"/>
    <xf numFmtId="43" fontId="0" fillId="0" borderId="6" xfId="1" applyFont="1" applyBorder="1"/>
    <xf numFmtId="43" fontId="0" fillId="0" borderId="7" xfId="0" applyNumberFormat="1" applyBorder="1"/>
    <xf numFmtId="43" fontId="0" fillId="0" borderId="7" xfId="1" applyFont="1" applyBorder="1"/>
    <xf numFmtId="43" fontId="0" fillId="0" borderId="8" xfId="0" applyNumberFormat="1" applyBorder="1"/>
    <xf numFmtId="43" fontId="0" fillId="0" borderId="9" xfId="0" applyNumberFormat="1" applyBorder="1"/>
    <xf numFmtId="43" fontId="0" fillId="0" borderId="0" xfId="0" applyNumberFormat="1" applyBorder="1"/>
    <xf numFmtId="43" fontId="0" fillId="0" borderId="0" xfId="1" applyFont="1" applyBorder="1"/>
    <xf numFmtId="43" fontId="0" fillId="0" borderId="10" xfId="0" applyNumberFormat="1" applyBorder="1"/>
    <xf numFmtId="43" fontId="0" fillId="0" borderId="11" xfId="0" applyNumberFormat="1" applyBorder="1"/>
    <xf numFmtId="43" fontId="0" fillId="0" borderId="5" xfId="0" applyNumberFormat="1" applyBorder="1"/>
    <xf numFmtId="43" fontId="0" fillId="0" borderId="5" xfId="1" applyFont="1" applyBorder="1"/>
    <xf numFmtId="43" fontId="0" fillId="0" borderId="12" xfId="0" applyNumberFormat="1" applyBorder="1"/>
    <xf numFmtId="43" fontId="0" fillId="0" borderId="6" xfId="0" applyNumberFormat="1" applyBorder="1"/>
    <xf numFmtId="43" fontId="0" fillId="0" borderId="7" xfId="1" applyNumberFormat="1" applyFont="1" applyBorder="1"/>
    <xf numFmtId="43" fontId="0" fillId="0" borderId="0" xfId="1" applyNumberFormat="1" applyFont="1" applyBorder="1"/>
    <xf numFmtId="43" fontId="0" fillId="0" borderId="5" xfId="1" applyNumberFormat="1" applyFont="1" applyBorder="1"/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quotePrefix="1" applyFill="1" applyBorder="1" applyAlignment="1">
      <alignment horizontal="center"/>
    </xf>
    <xf numFmtId="10" fontId="0" fillId="2" borderId="7" xfId="0" applyNumberFormat="1" applyFill="1" applyBorder="1"/>
    <xf numFmtId="10" fontId="0" fillId="2" borderId="0" xfId="0" applyNumberFormat="1" applyFill="1" applyBorder="1"/>
    <xf numFmtId="10" fontId="0" fillId="2" borderId="5" xfId="0" applyNumberFormat="1" applyFill="1" applyBorder="1"/>
    <xf numFmtId="10" fontId="0" fillId="2" borderId="7" xfId="3" applyNumberFormat="1" applyFont="1" applyFill="1" applyBorder="1"/>
    <xf numFmtId="10" fontId="0" fillId="2" borderId="0" xfId="3" applyNumberFormat="1" applyFont="1" applyFill="1" applyBorder="1"/>
    <xf numFmtId="10" fontId="0" fillId="2" borderId="5" xfId="3" applyNumberFormat="1" applyFont="1" applyFill="1" applyBorder="1"/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activeCell="A9" sqref="A9"/>
    </sheetView>
  </sheetViews>
  <sheetFormatPr defaultRowHeight="15"/>
  <cols>
    <col min="2" max="2" width="12.7109375" customWidth="1"/>
    <col min="3" max="3" width="13.85546875" customWidth="1"/>
    <col min="4" max="4" width="12.5703125" customWidth="1"/>
    <col min="5" max="5" width="11.140625" customWidth="1"/>
    <col min="6" max="6" width="11" customWidth="1"/>
    <col min="7" max="7" width="11.140625" style="2" customWidth="1"/>
  </cols>
  <sheetData>
    <row r="1" spans="1:7">
      <c r="A1" s="61"/>
      <c r="B1" s="61"/>
      <c r="C1" s="61"/>
      <c r="D1" s="61"/>
      <c r="E1" s="61"/>
      <c r="F1" s="61"/>
      <c r="G1" s="61"/>
    </row>
    <row r="2" spans="1:7" ht="15.75" thickBot="1">
      <c r="A2" s="62" t="s">
        <v>54</v>
      </c>
      <c r="B2" s="62"/>
      <c r="C2" s="62"/>
      <c r="D2" s="62"/>
      <c r="E2" s="62"/>
      <c r="F2" s="62"/>
      <c r="G2" s="62"/>
    </row>
    <row r="4" spans="1:7">
      <c r="C4" s="1" t="s">
        <v>2</v>
      </c>
      <c r="G4" s="3" t="s">
        <v>10</v>
      </c>
    </row>
    <row r="5" spans="1:7">
      <c r="B5" s="1" t="s">
        <v>0</v>
      </c>
      <c r="C5" s="1" t="s">
        <v>3</v>
      </c>
      <c r="D5" s="1" t="s">
        <v>5</v>
      </c>
      <c r="E5" s="1" t="s">
        <v>6</v>
      </c>
      <c r="F5" s="1" t="s">
        <v>8</v>
      </c>
      <c r="G5" s="3" t="s">
        <v>11</v>
      </c>
    </row>
    <row r="6" spans="1:7" ht="15.75" thickBot="1">
      <c r="A6" s="4" t="s">
        <v>12</v>
      </c>
      <c r="B6" s="4" t="s">
        <v>1</v>
      </c>
      <c r="C6" s="4" t="s">
        <v>4</v>
      </c>
      <c r="D6" s="4" t="s">
        <v>1</v>
      </c>
      <c r="E6" s="5" t="s">
        <v>7</v>
      </c>
      <c r="F6" s="4" t="s">
        <v>9</v>
      </c>
      <c r="G6" s="6" t="s">
        <v>7</v>
      </c>
    </row>
    <row r="7" spans="1:7">
      <c r="A7">
        <v>1</v>
      </c>
      <c r="B7" s="7">
        <v>1000</v>
      </c>
      <c r="C7" s="7">
        <f>B7/5</f>
        <v>200</v>
      </c>
      <c r="D7" s="7">
        <f>B7</f>
        <v>1000</v>
      </c>
      <c r="E7" s="7">
        <f>0.1*D7</f>
        <v>100</v>
      </c>
      <c r="F7" s="7">
        <f>E7+C7</f>
        <v>300</v>
      </c>
      <c r="G7" s="7">
        <f>1/(1.1)^A7*F7</f>
        <v>272.72727272727269</v>
      </c>
    </row>
    <row r="8" spans="1:7">
      <c r="A8">
        <v>2</v>
      </c>
      <c r="B8" s="8">
        <f>B7</f>
        <v>1000</v>
      </c>
      <c r="C8" s="8">
        <f t="shared" ref="C8:C11" si="0">B8/5</f>
        <v>200</v>
      </c>
      <c r="D8" s="8">
        <f>D7-C7</f>
        <v>800</v>
      </c>
      <c r="E8" s="8">
        <f t="shared" ref="E8:E11" si="1">0.1*D8</f>
        <v>80</v>
      </c>
      <c r="F8" s="8">
        <f t="shared" ref="F8:F11" si="2">E8+C8</f>
        <v>280</v>
      </c>
      <c r="G8" s="8">
        <f t="shared" ref="G8:G11" si="3">1/(1.1)^A8*F8</f>
        <v>231.40495867768593</v>
      </c>
    </row>
    <row r="9" spans="1:7">
      <c r="A9">
        <v>3</v>
      </c>
      <c r="B9" s="8">
        <f t="shared" ref="B9:B11" si="4">B8</f>
        <v>1000</v>
      </c>
      <c r="C9" s="8">
        <f t="shared" si="0"/>
        <v>200</v>
      </c>
      <c r="D9" s="8">
        <f t="shared" ref="D9:D11" si="5">D8-C8</f>
        <v>600</v>
      </c>
      <c r="E9" s="8">
        <f t="shared" si="1"/>
        <v>60</v>
      </c>
      <c r="F9" s="8">
        <f t="shared" si="2"/>
        <v>260</v>
      </c>
      <c r="G9" s="8">
        <f t="shared" si="3"/>
        <v>195.34184823441015</v>
      </c>
    </row>
    <row r="10" spans="1:7">
      <c r="A10">
        <v>4</v>
      </c>
      <c r="B10" s="8">
        <f t="shared" si="4"/>
        <v>1000</v>
      </c>
      <c r="C10" s="8">
        <f t="shared" si="0"/>
        <v>200</v>
      </c>
      <c r="D10" s="8">
        <f t="shared" si="5"/>
        <v>400</v>
      </c>
      <c r="E10" s="8">
        <f t="shared" si="1"/>
        <v>40</v>
      </c>
      <c r="F10" s="8">
        <f t="shared" si="2"/>
        <v>240</v>
      </c>
      <c r="G10" s="8">
        <f t="shared" si="3"/>
        <v>163.92322928761692</v>
      </c>
    </row>
    <row r="11" spans="1:7">
      <c r="A11">
        <v>5</v>
      </c>
      <c r="B11" s="8">
        <f t="shared" si="4"/>
        <v>1000</v>
      </c>
      <c r="C11" s="8">
        <f t="shared" si="0"/>
        <v>200</v>
      </c>
      <c r="D11" s="8">
        <f t="shared" si="5"/>
        <v>200</v>
      </c>
      <c r="E11" s="8">
        <f t="shared" si="1"/>
        <v>20</v>
      </c>
      <c r="F11" s="8">
        <f t="shared" si="2"/>
        <v>220</v>
      </c>
      <c r="G11" s="8">
        <f t="shared" si="3"/>
        <v>136.60269107301409</v>
      </c>
    </row>
    <row r="13" spans="1:7">
      <c r="G13" s="7">
        <f>SUM(G7:G12)</f>
        <v>999.99999999999966</v>
      </c>
    </row>
    <row r="14" spans="1:7">
      <c r="A14" s="61"/>
      <c r="B14" s="61"/>
      <c r="C14" s="61"/>
      <c r="D14" s="61"/>
      <c r="E14" s="61"/>
      <c r="F14" s="61"/>
    </row>
    <row r="15" spans="1:7" ht="15.75" thickBot="1">
      <c r="A15" s="62" t="s">
        <v>15</v>
      </c>
      <c r="B15" s="62"/>
      <c r="C15" s="62"/>
      <c r="D15" s="62"/>
      <c r="E15" s="62"/>
      <c r="F15" s="62"/>
    </row>
    <row r="17" spans="1:7">
      <c r="C17" s="1" t="s">
        <v>13</v>
      </c>
      <c r="F17" s="3" t="s">
        <v>10</v>
      </c>
    </row>
    <row r="18" spans="1:7">
      <c r="B18" s="1" t="s">
        <v>0</v>
      </c>
      <c r="C18" s="1" t="s">
        <v>14</v>
      </c>
      <c r="D18" s="1" t="s">
        <v>6</v>
      </c>
      <c r="E18" s="1" t="s">
        <v>8</v>
      </c>
      <c r="F18" s="3" t="s">
        <v>11</v>
      </c>
    </row>
    <row r="19" spans="1:7" ht="15.75" thickBot="1">
      <c r="A19" s="4" t="s">
        <v>12</v>
      </c>
      <c r="B19" s="4" t="s">
        <v>1</v>
      </c>
      <c r="C19" s="4" t="s">
        <v>4</v>
      </c>
      <c r="D19" s="5" t="s">
        <v>7</v>
      </c>
      <c r="E19" s="4" t="s">
        <v>9</v>
      </c>
      <c r="F19" s="6" t="s">
        <v>7</v>
      </c>
    </row>
    <row r="20" spans="1:7">
      <c r="A20">
        <v>1</v>
      </c>
      <c r="B20" s="7">
        <v>1000</v>
      </c>
      <c r="C20" s="7">
        <f>-PMT(0.1,5,B20)-D20</f>
        <v>163.79748079474541</v>
      </c>
      <c r="D20" s="7">
        <f>B20*0.1</f>
        <v>100</v>
      </c>
      <c r="E20" s="7">
        <f>D20+C20</f>
        <v>263.79748079474541</v>
      </c>
      <c r="F20" s="7">
        <f>1/(1.1)^A20*E20</f>
        <v>239.81589163158674</v>
      </c>
    </row>
    <row r="21" spans="1:7">
      <c r="A21">
        <v>2</v>
      </c>
      <c r="B21" s="8">
        <f>B20</f>
        <v>1000</v>
      </c>
      <c r="C21" s="8">
        <f t="shared" ref="C21:C24" si="6">-PMT(0.1,5,B21)-D21</f>
        <v>163.79748079474541</v>
      </c>
      <c r="D21" s="8">
        <f t="shared" ref="D21:D24" si="7">B21*0.1</f>
        <v>100</v>
      </c>
      <c r="E21" s="8">
        <f t="shared" ref="E21:E24" si="8">D21+C21</f>
        <v>263.79748079474541</v>
      </c>
      <c r="F21" s="8">
        <f>1/(1.1)^A21*E21</f>
        <v>218.0144469378061</v>
      </c>
    </row>
    <row r="22" spans="1:7">
      <c r="A22">
        <v>3</v>
      </c>
      <c r="B22" s="8">
        <f t="shared" ref="B22:B24" si="9">B21</f>
        <v>1000</v>
      </c>
      <c r="C22" s="8">
        <f t="shared" si="6"/>
        <v>163.79748079474541</v>
      </c>
      <c r="D22" s="8">
        <f t="shared" si="7"/>
        <v>100</v>
      </c>
      <c r="E22" s="8">
        <f t="shared" si="8"/>
        <v>263.79748079474541</v>
      </c>
      <c r="F22" s="8">
        <f>1/(1.1)^A22*E22</f>
        <v>198.19495176164187</v>
      </c>
    </row>
    <row r="23" spans="1:7">
      <c r="A23">
        <v>4</v>
      </c>
      <c r="B23" s="8">
        <f t="shared" si="9"/>
        <v>1000</v>
      </c>
      <c r="C23" s="8">
        <f t="shared" si="6"/>
        <v>163.79748079474541</v>
      </c>
      <c r="D23" s="8">
        <f t="shared" si="7"/>
        <v>100</v>
      </c>
      <c r="E23" s="8">
        <f t="shared" si="8"/>
        <v>263.79748079474541</v>
      </c>
      <c r="F23" s="8">
        <f>1/(1.1)^A23*E23</f>
        <v>180.17722887421991</v>
      </c>
    </row>
    <row r="24" spans="1:7">
      <c r="A24">
        <v>5</v>
      </c>
      <c r="B24" s="8">
        <f t="shared" si="9"/>
        <v>1000</v>
      </c>
      <c r="C24" s="8">
        <f t="shared" si="6"/>
        <v>163.79748079474541</v>
      </c>
      <c r="D24" s="8">
        <f t="shared" si="7"/>
        <v>100</v>
      </c>
      <c r="E24" s="8">
        <f t="shared" si="8"/>
        <v>263.79748079474541</v>
      </c>
      <c r="F24" s="8">
        <f>1/(1.1)^A24*E24</f>
        <v>163.79748079474533</v>
      </c>
    </row>
    <row r="25" spans="1:7">
      <c r="F25" s="2"/>
    </row>
    <row r="26" spans="1:7">
      <c r="F26" s="7">
        <f>SUM(F20:F25)</f>
        <v>1000</v>
      </c>
    </row>
    <row r="29" spans="1:7">
      <c r="A29" s="61"/>
      <c r="B29" s="61"/>
      <c r="C29" s="61"/>
      <c r="D29" s="61"/>
      <c r="E29" s="61"/>
      <c r="F29" s="61"/>
      <c r="G29" s="61"/>
    </row>
    <row r="30" spans="1:7" ht="15.75" thickBot="1">
      <c r="A30" s="62" t="s">
        <v>17</v>
      </c>
      <c r="B30" s="62"/>
      <c r="C30" s="62"/>
      <c r="D30" s="62"/>
      <c r="E30" s="62"/>
      <c r="F30" s="62"/>
      <c r="G30" s="62"/>
    </row>
    <row r="32" spans="1:7">
      <c r="C32" s="1" t="s">
        <v>13</v>
      </c>
      <c r="G32" s="3" t="s">
        <v>10</v>
      </c>
    </row>
    <row r="33" spans="1:7">
      <c r="B33" s="1" t="s">
        <v>0</v>
      </c>
      <c r="C33" s="1" t="s">
        <v>14</v>
      </c>
      <c r="D33" s="1" t="s">
        <v>5</v>
      </c>
      <c r="E33" s="1" t="s">
        <v>6</v>
      </c>
      <c r="F33" s="1" t="s">
        <v>8</v>
      </c>
      <c r="G33" s="3" t="s">
        <v>11</v>
      </c>
    </row>
    <row r="34" spans="1:7" ht="15.75" thickBot="1">
      <c r="A34" s="4" t="s">
        <v>12</v>
      </c>
      <c r="B34" s="4" t="s">
        <v>1</v>
      </c>
      <c r="C34" s="4" t="s">
        <v>4</v>
      </c>
      <c r="D34" s="4" t="s">
        <v>1</v>
      </c>
      <c r="E34" s="5" t="s">
        <v>7</v>
      </c>
      <c r="F34" s="4" t="s">
        <v>9</v>
      </c>
      <c r="G34" s="6" t="s">
        <v>7</v>
      </c>
    </row>
    <row r="35" spans="1:7">
      <c r="A35">
        <v>1</v>
      </c>
      <c r="B35" s="7">
        <v>1000</v>
      </c>
      <c r="C35" s="7">
        <f>C20</f>
        <v>163.79748079474541</v>
      </c>
      <c r="D35" s="7">
        <f>D7</f>
        <v>1000</v>
      </c>
      <c r="E35" s="7">
        <f>0.1*D35</f>
        <v>100</v>
      </c>
      <c r="F35" s="7">
        <f>E35+C35</f>
        <v>263.79748079474541</v>
      </c>
      <c r="G35" s="7">
        <f>1/(1.1)^A35*F35</f>
        <v>239.81589163158674</v>
      </c>
    </row>
    <row r="36" spans="1:7">
      <c r="A36">
        <v>2</v>
      </c>
      <c r="B36" s="8">
        <f>B35</f>
        <v>1000</v>
      </c>
      <c r="C36" s="8">
        <f>C21</f>
        <v>163.79748079474541</v>
      </c>
      <c r="D36" s="8">
        <f>D8</f>
        <v>800</v>
      </c>
      <c r="E36" s="8">
        <f t="shared" ref="E36:E39" si="10">0.1*D36</f>
        <v>80</v>
      </c>
      <c r="F36" s="8">
        <f t="shared" ref="F36:F39" si="11">E36+C36</f>
        <v>243.79748079474541</v>
      </c>
      <c r="G36" s="8">
        <f t="shared" ref="G36:G39" si="12">1/(1.1)^A36*F36</f>
        <v>201.4855213179714</v>
      </c>
    </row>
    <row r="37" spans="1:7">
      <c r="A37">
        <v>3</v>
      </c>
      <c r="B37" s="8">
        <f t="shared" ref="B37:B39" si="13">B36</f>
        <v>1000</v>
      </c>
      <c r="C37" s="8">
        <f t="shared" ref="C37:C39" si="14">C22</f>
        <v>163.79748079474541</v>
      </c>
      <c r="D37" s="8">
        <f>D9</f>
        <v>600</v>
      </c>
      <c r="E37" s="8">
        <f t="shared" si="10"/>
        <v>60</v>
      </c>
      <c r="F37" s="8">
        <f t="shared" si="11"/>
        <v>223.79748079474541</v>
      </c>
      <c r="G37" s="8">
        <f t="shared" si="12"/>
        <v>168.14235972557879</v>
      </c>
    </row>
    <row r="38" spans="1:7">
      <c r="A38">
        <v>4</v>
      </c>
      <c r="B38" s="8">
        <f t="shared" si="13"/>
        <v>1000</v>
      </c>
      <c r="C38" s="8">
        <f t="shared" si="14"/>
        <v>163.79748079474541</v>
      </c>
      <c r="D38" s="8">
        <f t="shared" ref="D38:D39" si="15">D10</f>
        <v>400</v>
      </c>
      <c r="E38" s="8">
        <f t="shared" si="10"/>
        <v>40</v>
      </c>
      <c r="F38" s="8">
        <f t="shared" si="11"/>
        <v>203.79748079474541</v>
      </c>
      <c r="G38" s="8">
        <f t="shared" si="12"/>
        <v>139.19642155231566</v>
      </c>
    </row>
    <row r="39" spans="1:7">
      <c r="A39">
        <v>5</v>
      </c>
      <c r="B39" s="8">
        <f t="shared" si="13"/>
        <v>1000</v>
      </c>
      <c r="C39" s="8">
        <f t="shared" si="14"/>
        <v>163.79748079474541</v>
      </c>
      <c r="D39" s="8">
        <f t="shared" si="15"/>
        <v>200</v>
      </c>
      <c r="E39" s="8">
        <f t="shared" si="10"/>
        <v>20</v>
      </c>
      <c r="F39" s="8">
        <f t="shared" si="11"/>
        <v>183.79748079474541</v>
      </c>
      <c r="G39" s="8">
        <f t="shared" si="12"/>
        <v>114.12377495001294</v>
      </c>
    </row>
    <row r="41" spans="1:7">
      <c r="G41" s="7">
        <f>SUM(G35:G40)</f>
        <v>862.76396917746547</v>
      </c>
    </row>
    <row r="44" spans="1:7" ht="15.75" thickBot="1">
      <c r="A44" s="62" t="s">
        <v>55</v>
      </c>
      <c r="B44" s="62"/>
      <c r="C44" s="62"/>
      <c r="D44" s="62"/>
      <c r="E44" s="62"/>
      <c r="F44" s="62"/>
      <c r="G44" s="62"/>
    </row>
    <row r="46" spans="1:7">
      <c r="C46" s="1" t="s">
        <v>13</v>
      </c>
      <c r="G46" s="3" t="s">
        <v>10</v>
      </c>
    </row>
    <row r="47" spans="1:7">
      <c r="B47" s="1" t="s">
        <v>0</v>
      </c>
      <c r="C47" s="1" t="s">
        <v>14</v>
      </c>
      <c r="D47" s="1" t="s">
        <v>5</v>
      </c>
      <c r="E47" s="1" t="s">
        <v>6</v>
      </c>
      <c r="F47" s="1" t="s">
        <v>8</v>
      </c>
      <c r="G47" s="3" t="s">
        <v>11</v>
      </c>
    </row>
    <row r="48" spans="1:7" ht="15.75" thickBot="1">
      <c r="A48" s="4" t="s">
        <v>12</v>
      </c>
      <c r="B48" s="4" t="s">
        <v>1</v>
      </c>
      <c r="C48" s="4" t="s">
        <v>4</v>
      </c>
      <c r="D48" s="4" t="s">
        <v>1</v>
      </c>
      <c r="E48" s="5" t="s">
        <v>7</v>
      </c>
      <c r="F48" s="4" t="s">
        <v>9</v>
      </c>
      <c r="G48" s="6" t="s">
        <v>16</v>
      </c>
    </row>
    <row r="49" spans="1:9">
      <c r="A49">
        <v>1</v>
      </c>
      <c r="B49" s="7">
        <v>1000</v>
      </c>
      <c r="C49" s="7">
        <f>C35</f>
        <v>163.79748079474541</v>
      </c>
      <c r="D49" s="7">
        <f>D7</f>
        <v>1000</v>
      </c>
      <c r="E49" s="7">
        <f>0.1*D49</f>
        <v>100</v>
      </c>
      <c r="F49" s="7">
        <f>E49+C49</f>
        <v>263.79748079474541</v>
      </c>
      <c r="G49" s="7">
        <f>1/($I$49)^A49*F49</f>
        <v>253.38342214460229</v>
      </c>
      <c r="I49">
        <v>1.0410999999999999</v>
      </c>
    </row>
    <row r="50" spans="1:9">
      <c r="A50">
        <v>2</v>
      </c>
      <c r="B50" s="8">
        <f>B49</f>
        <v>1000</v>
      </c>
      <c r="C50" s="8">
        <f>C35</f>
        <v>163.79748079474541</v>
      </c>
      <c r="D50" s="8">
        <f>D8</f>
        <v>800</v>
      </c>
      <c r="E50" s="8">
        <f t="shared" ref="E50:E53" si="16">0.1*D50</f>
        <v>80</v>
      </c>
      <c r="F50" s="8">
        <f t="shared" ref="F50:F53" si="17">E50+C50</f>
        <v>243.79748079474541</v>
      </c>
      <c r="G50" s="8">
        <f t="shared" ref="G50:G53" si="18">1/($I$49)^A50*F50</f>
        <v>224.92841385029146</v>
      </c>
    </row>
    <row r="51" spans="1:9">
      <c r="A51">
        <v>3</v>
      </c>
      <c r="B51" s="8">
        <f t="shared" ref="B51:B53" si="19">B50</f>
        <v>1000</v>
      </c>
      <c r="C51" s="8">
        <f t="shared" ref="C51:C53" si="20">C36</f>
        <v>163.79748079474541</v>
      </c>
      <c r="D51" s="8">
        <f t="shared" ref="D51:D53" si="21">D9</f>
        <v>600</v>
      </c>
      <c r="E51" s="8">
        <f t="shared" si="16"/>
        <v>60</v>
      </c>
      <c r="F51" s="8">
        <f t="shared" si="17"/>
        <v>223.79748079474541</v>
      </c>
      <c r="G51" s="8">
        <f t="shared" si="18"/>
        <v>198.32517861717119</v>
      </c>
    </row>
    <row r="52" spans="1:9">
      <c r="A52">
        <v>4</v>
      </c>
      <c r="B52" s="8">
        <f t="shared" si="19"/>
        <v>1000</v>
      </c>
      <c r="C52" s="8">
        <f t="shared" si="20"/>
        <v>163.79748079474541</v>
      </c>
      <c r="D52" s="8">
        <f t="shared" si="21"/>
        <v>400</v>
      </c>
      <c r="E52" s="8">
        <f t="shared" si="16"/>
        <v>40</v>
      </c>
      <c r="F52" s="8">
        <f t="shared" si="17"/>
        <v>203.79748079474541</v>
      </c>
      <c r="G52" s="8">
        <f t="shared" si="18"/>
        <v>173.47185610084856</v>
      </c>
    </row>
    <row r="53" spans="1:9">
      <c r="A53">
        <v>5</v>
      </c>
      <c r="B53" s="8">
        <f t="shared" si="19"/>
        <v>1000</v>
      </c>
      <c r="C53" s="8">
        <f t="shared" si="20"/>
        <v>163.79748079474541</v>
      </c>
      <c r="D53" s="8">
        <f t="shared" si="21"/>
        <v>200</v>
      </c>
      <c r="E53" s="8">
        <f t="shared" si="16"/>
        <v>20</v>
      </c>
      <c r="F53" s="8">
        <f t="shared" si="17"/>
        <v>183.79748079474541</v>
      </c>
      <c r="G53" s="8">
        <f t="shared" si="18"/>
        <v>150.27174240069763</v>
      </c>
    </row>
    <row r="55" spans="1:9">
      <c r="G55" s="7">
        <f>SUM(G49:G54)</f>
        <v>1000.3806131136112</v>
      </c>
    </row>
  </sheetData>
  <mergeCells count="7">
    <mergeCell ref="A1:G1"/>
    <mergeCell ref="A44:G44"/>
    <mergeCell ref="A2:G2"/>
    <mergeCell ref="A15:F15"/>
    <mergeCell ref="A30:G30"/>
    <mergeCell ref="A29:G29"/>
    <mergeCell ref="A14:F1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="60" zoomScaleNormal="100" workbookViewId="0">
      <selection sqref="A1:N1"/>
    </sheetView>
  </sheetViews>
  <sheetFormatPr defaultRowHeight="15"/>
  <cols>
    <col min="1" max="1" width="5.140625" customWidth="1"/>
    <col min="2" max="2" width="12.28515625" customWidth="1"/>
    <col min="3" max="3" width="10.42578125" customWidth="1"/>
    <col min="4" max="5" width="11.28515625" customWidth="1"/>
    <col min="6" max="6" width="13.85546875" customWidth="1"/>
    <col min="7" max="7" width="13" customWidth="1"/>
    <col min="8" max="8" width="13.140625" customWidth="1"/>
    <col min="9" max="9" width="11.42578125" customWidth="1"/>
    <col min="10" max="10" width="9.5703125" bestFit="1" customWidth="1"/>
    <col min="11" max="11" width="10.7109375" customWidth="1"/>
    <col min="12" max="12" width="14.7109375" customWidth="1"/>
    <col min="13" max="13" width="13.42578125" customWidth="1"/>
    <col min="14" max="14" width="11.140625" customWidth="1"/>
  </cols>
  <sheetData>
    <row r="1" spans="1:14" ht="15.75" thickBot="1">
      <c r="A1" s="66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>
      <c r="A2" s="19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>
        <v>35</v>
      </c>
    </row>
    <row r="3" spans="1:14">
      <c r="A3" s="22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>
        <v>0.5</v>
      </c>
    </row>
    <row r="4" spans="1:14">
      <c r="A4" s="22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5">
        <f>1/N2</f>
        <v>2.8571428571428571E-2</v>
      </c>
    </row>
    <row r="5" spans="1:14">
      <c r="A5" s="22" t="s">
        <v>22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5">
        <v>5.7200000000000001E-2</v>
      </c>
    </row>
    <row r="6" spans="1:14">
      <c r="A6" s="26" t="s">
        <v>23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5">
        <v>8.3199999999999996E-2</v>
      </c>
    </row>
    <row r="7" spans="1:14">
      <c r="A7" s="26" t="s">
        <v>24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5">
        <v>4.1599999999999998E-2</v>
      </c>
    </row>
    <row r="8" spans="1:14" ht="15.75" thickBot="1">
      <c r="A8" s="27" t="s">
        <v>25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>
        <v>1.3147000000000001E-2</v>
      </c>
    </row>
    <row r="9" spans="1:14" ht="15.75" thickBot="1">
      <c r="A9" s="18"/>
      <c r="B9" s="63" t="s">
        <v>52</v>
      </c>
      <c r="C9" s="64"/>
      <c r="D9" s="64"/>
      <c r="E9" s="64"/>
      <c r="F9" s="64"/>
      <c r="G9" s="64"/>
      <c r="H9" s="65"/>
      <c r="I9" s="63" t="s">
        <v>53</v>
      </c>
      <c r="J9" s="64"/>
      <c r="K9" s="64"/>
      <c r="L9" s="64"/>
      <c r="M9" s="64"/>
      <c r="N9" s="65"/>
    </row>
    <row r="10" spans="1:14">
      <c r="A10" s="30"/>
      <c r="B10" s="9" t="s">
        <v>5</v>
      </c>
      <c r="C10" s="10" t="s">
        <v>6</v>
      </c>
      <c r="D10" s="52" t="s">
        <v>30</v>
      </c>
      <c r="E10" s="52" t="s">
        <v>30</v>
      </c>
      <c r="F10" s="10" t="s">
        <v>35</v>
      </c>
      <c r="G10" s="10" t="s">
        <v>37</v>
      </c>
      <c r="H10" s="11" t="s">
        <v>40</v>
      </c>
      <c r="I10" s="9" t="s">
        <v>0</v>
      </c>
      <c r="J10" s="10" t="s">
        <v>6</v>
      </c>
      <c r="K10" s="52" t="s">
        <v>30</v>
      </c>
      <c r="L10" s="10" t="s">
        <v>44</v>
      </c>
      <c r="M10" s="10" t="s">
        <v>48</v>
      </c>
      <c r="N10" s="11" t="s">
        <v>40</v>
      </c>
    </row>
    <row r="11" spans="1:14">
      <c r="A11" s="31" t="s">
        <v>12</v>
      </c>
      <c r="B11" s="12" t="s">
        <v>1</v>
      </c>
      <c r="C11" s="13" t="s">
        <v>28</v>
      </c>
      <c r="D11" s="53" t="s">
        <v>31</v>
      </c>
      <c r="E11" s="53" t="s">
        <v>33</v>
      </c>
      <c r="F11" s="13" t="s">
        <v>4</v>
      </c>
      <c r="G11" s="13" t="s">
        <v>38</v>
      </c>
      <c r="H11" s="14" t="s">
        <v>50</v>
      </c>
      <c r="I11" s="12" t="s">
        <v>1</v>
      </c>
      <c r="J11" s="13" t="s">
        <v>28</v>
      </c>
      <c r="K11" s="53" t="s">
        <v>33</v>
      </c>
      <c r="L11" s="13" t="s">
        <v>4</v>
      </c>
      <c r="M11" s="13" t="s">
        <v>38</v>
      </c>
      <c r="N11" s="14" t="s">
        <v>50</v>
      </c>
    </row>
    <row r="12" spans="1:14" ht="15.75" thickBot="1">
      <c r="A12" s="32" t="s">
        <v>26</v>
      </c>
      <c r="B12" s="15" t="s">
        <v>27</v>
      </c>
      <c r="C12" s="16" t="s">
        <v>29</v>
      </c>
      <c r="D12" s="54" t="s">
        <v>32</v>
      </c>
      <c r="E12" s="54" t="s">
        <v>34</v>
      </c>
      <c r="F12" s="16" t="s">
        <v>36</v>
      </c>
      <c r="G12" s="16" t="s">
        <v>39</v>
      </c>
      <c r="H12" s="17" t="s">
        <v>41</v>
      </c>
      <c r="I12" s="15" t="s">
        <v>43</v>
      </c>
      <c r="J12" s="16" t="s">
        <v>47</v>
      </c>
      <c r="K12" s="54" t="s">
        <v>46</v>
      </c>
      <c r="L12" s="16" t="s">
        <v>45</v>
      </c>
      <c r="M12" s="16" t="s">
        <v>49</v>
      </c>
      <c r="N12" s="17" t="s">
        <v>51</v>
      </c>
    </row>
    <row r="13" spans="1:14">
      <c r="A13" s="30">
        <v>1</v>
      </c>
      <c r="B13" s="36">
        <v>1000</v>
      </c>
      <c r="C13" s="37">
        <f>B13*D13</f>
        <v>83.2</v>
      </c>
      <c r="D13" s="55">
        <f t="shared" ref="D13:D47" si="0">$N$6</f>
        <v>8.3199999999999996E-2</v>
      </c>
      <c r="E13" s="55">
        <f>D13*B13/$B$13</f>
        <v>8.3199999999999996E-2</v>
      </c>
      <c r="F13" s="38">
        <f t="shared" ref="F13:F47" si="1">$N$4*$B$13</f>
        <v>28.571428571428569</v>
      </c>
      <c r="G13" s="37">
        <f>C13+F13</f>
        <v>111.77142857142857</v>
      </c>
      <c r="H13" s="39">
        <f t="shared" ref="H13:H47" si="2">(1/(1+$N$6)^A13)*G13</f>
        <v>103.18632622916228</v>
      </c>
      <c r="I13" s="48">
        <f>$B$13</f>
        <v>1000</v>
      </c>
      <c r="J13" s="37">
        <f t="shared" ref="J13:J47" si="3">I13*$N$7</f>
        <v>41.6</v>
      </c>
      <c r="K13" s="58">
        <f>J13/I13</f>
        <v>4.1599999999999998E-2</v>
      </c>
      <c r="L13" s="49">
        <f t="shared" ref="L13:L47" si="4">$N$8*I13</f>
        <v>13.147</v>
      </c>
      <c r="M13" s="37">
        <f>J13+L13</f>
        <v>54.747</v>
      </c>
      <c r="N13" s="39">
        <f>(1/(1+$N$6)^A13)*M13</f>
        <v>50.541912850812409</v>
      </c>
    </row>
    <row r="14" spans="1:14">
      <c r="A14" s="31">
        <v>2</v>
      </c>
      <c r="B14" s="40">
        <f>B13-F13</f>
        <v>971.42857142857144</v>
      </c>
      <c r="C14" s="41">
        <f t="shared" ref="C14:C47" si="5">B14*D14</f>
        <v>80.822857142857146</v>
      </c>
      <c r="D14" s="56">
        <f t="shared" si="0"/>
        <v>8.3199999999999996E-2</v>
      </c>
      <c r="E14" s="56">
        <f t="shared" ref="E14:E47" si="6">D14*B14/$B$13</f>
        <v>8.0822857142857141E-2</v>
      </c>
      <c r="F14" s="42">
        <f t="shared" si="1"/>
        <v>28.571428571428569</v>
      </c>
      <c r="G14" s="41">
        <f t="shared" ref="G14:G47" si="7">C14+F14</f>
        <v>109.39428571428572</v>
      </c>
      <c r="H14" s="43">
        <f t="shared" si="2"/>
        <v>93.234647724981102</v>
      </c>
      <c r="I14" s="40">
        <f t="shared" ref="I14:I47" si="8">$B$13</f>
        <v>1000</v>
      </c>
      <c r="J14" s="41">
        <f t="shared" si="3"/>
        <v>41.6</v>
      </c>
      <c r="K14" s="59">
        <f t="shared" ref="K14:K47" si="9">J14/I14</f>
        <v>4.1599999999999998E-2</v>
      </c>
      <c r="L14" s="50">
        <f t="shared" si="4"/>
        <v>13.147</v>
      </c>
      <c r="M14" s="41">
        <f t="shared" ref="M14:M48" si="10">J14+L14</f>
        <v>54.747</v>
      </c>
      <c r="N14" s="43">
        <f>(1/(1+$N$6)^A14)*M14</f>
        <v>46.659816147352672</v>
      </c>
    </row>
    <row r="15" spans="1:14">
      <c r="A15" s="31">
        <v>3</v>
      </c>
      <c r="B15" s="40">
        <f t="shared" ref="B15:B47" si="11">B14-F14</f>
        <v>942.85714285714289</v>
      </c>
      <c r="C15" s="41">
        <f t="shared" si="5"/>
        <v>78.445714285714288</v>
      </c>
      <c r="D15" s="56">
        <f t="shared" si="0"/>
        <v>8.3199999999999996E-2</v>
      </c>
      <c r="E15" s="56">
        <f t="shared" si="6"/>
        <v>7.8445714285714285E-2</v>
      </c>
      <c r="F15" s="42">
        <f t="shared" si="1"/>
        <v>28.571428571428569</v>
      </c>
      <c r="G15" s="41">
        <f t="shared" si="7"/>
        <v>107.01714285714286</v>
      </c>
      <c r="H15" s="43">
        <f t="shared" si="2"/>
        <v>84.202967636782191</v>
      </c>
      <c r="I15" s="40">
        <f t="shared" si="8"/>
        <v>1000</v>
      </c>
      <c r="J15" s="41">
        <f t="shared" si="3"/>
        <v>41.6</v>
      </c>
      <c r="K15" s="59">
        <f t="shared" si="9"/>
        <v>4.1599999999999998E-2</v>
      </c>
      <c r="L15" s="50">
        <f t="shared" si="4"/>
        <v>13.147</v>
      </c>
      <c r="M15" s="41">
        <f t="shared" si="10"/>
        <v>54.747</v>
      </c>
      <c r="N15" s="43">
        <f t="shared" ref="N15:N47" si="12">(1/(1+$N$6)^A15)*M15</f>
        <v>43.075901170008009</v>
      </c>
    </row>
    <row r="16" spans="1:14">
      <c r="A16" s="31">
        <v>4</v>
      </c>
      <c r="B16" s="40">
        <f t="shared" si="11"/>
        <v>914.28571428571433</v>
      </c>
      <c r="C16" s="41">
        <f t="shared" si="5"/>
        <v>76.068571428571431</v>
      </c>
      <c r="D16" s="56">
        <f t="shared" si="0"/>
        <v>8.3199999999999996E-2</v>
      </c>
      <c r="E16" s="56">
        <f t="shared" si="6"/>
        <v>7.606857142857143E-2</v>
      </c>
      <c r="F16" s="42">
        <f t="shared" si="1"/>
        <v>28.571428571428569</v>
      </c>
      <c r="G16" s="41">
        <f t="shared" si="7"/>
        <v>104.64</v>
      </c>
      <c r="H16" s="43">
        <f t="shared" si="2"/>
        <v>76.008668652989826</v>
      </c>
      <c r="I16" s="40">
        <f t="shared" si="8"/>
        <v>1000</v>
      </c>
      <c r="J16" s="41">
        <f t="shared" si="3"/>
        <v>41.6</v>
      </c>
      <c r="K16" s="59">
        <f t="shared" si="9"/>
        <v>4.1599999999999998E-2</v>
      </c>
      <c r="L16" s="50">
        <f t="shared" si="4"/>
        <v>13.147</v>
      </c>
      <c r="M16" s="41">
        <f t="shared" si="10"/>
        <v>54.747</v>
      </c>
      <c r="N16" s="43">
        <f t="shared" si="12"/>
        <v>39.767264743360421</v>
      </c>
    </row>
    <row r="17" spans="1:14">
      <c r="A17" s="31">
        <v>5</v>
      </c>
      <c r="B17" s="40">
        <f t="shared" si="11"/>
        <v>885.71428571428578</v>
      </c>
      <c r="C17" s="41">
        <f t="shared" si="5"/>
        <v>73.691428571428574</v>
      </c>
      <c r="D17" s="56">
        <f t="shared" si="0"/>
        <v>8.3199999999999996E-2</v>
      </c>
      <c r="E17" s="56">
        <f t="shared" si="6"/>
        <v>7.3691428571428574E-2</v>
      </c>
      <c r="F17" s="42">
        <f t="shared" si="1"/>
        <v>28.571428571428569</v>
      </c>
      <c r="G17" s="41">
        <f t="shared" si="7"/>
        <v>102.26285714285714</v>
      </c>
      <c r="H17" s="43">
        <f t="shared" si="2"/>
        <v>68.57639733570123</v>
      </c>
      <c r="I17" s="40">
        <f t="shared" si="8"/>
        <v>1000</v>
      </c>
      <c r="J17" s="41">
        <f t="shared" si="3"/>
        <v>41.6</v>
      </c>
      <c r="K17" s="59">
        <f t="shared" si="9"/>
        <v>4.1599999999999998E-2</v>
      </c>
      <c r="L17" s="50">
        <f t="shared" si="4"/>
        <v>13.147</v>
      </c>
      <c r="M17" s="41">
        <f t="shared" si="10"/>
        <v>54.747</v>
      </c>
      <c r="N17" s="43">
        <f t="shared" si="12"/>
        <v>36.712762872378534</v>
      </c>
    </row>
    <row r="18" spans="1:14">
      <c r="A18" s="31">
        <v>6</v>
      </c>
      <c r="B18" s="40">
        <f t="shared" si="11"/>
        <v>857.14285714285722</v>
      </c>
      <c r="C18" s="41">
        <f t="shared" si="5"/>
        <v>71.314285714285717</v>
      </c>
      <c r="D18" s="56">
        <f t="shared" si="0"/>
        <v>8.3199999999999996E-2</v>
      </c>
      <c r="E18" s="56">
        <f t="shared" si="6"/>
        <v>7.1314285714285719E-2</v>
      </c>
      <c r="F18" s="42">
        <f t="shared" si="1"/>
        <v>28.571428571428569</v>
      </c>
      <c r="G18" s="41">
        <f t="shared" si="7"/>
        <v>99.885714285714286</v>
      </c>
      <c r="H18" s="43">
        <f t="shared" si="2"/>
        <v>61.837435669056532</v>
      </c>
      <c r="I18" s="40">
        <f t="shared" si="8"/>
        <v>1000</v>
      </c>
      <c r="J18" s="41">
        <f t="shared" si="3"/>
        <v>41.6</v>
      </c>
      <c r="K18" s="59">
        <f t="shared" si="9"/>
        <v>4.1599999999999998E-2</v>
      </c>
      <c r="L18" s="50">
        <f t="shared" si="4"/>
        <v>13.147</v>
      </c>
      <c r="M18" s="41">
        <f t="shared" si="10"/>
        <v>54.747</v>
      </c>
      <c r="N18" s="43">
        <f t="shared" si="12"/>
        <v>33.892875620733506</v>
      </c>
    </row>
    <row r="19" spans="1:14">
      <c r="A19" s="31">
        <v>7</v>
      </c>
      <c r="B19" s="40">
        <f t="shared" si="11"/>
        <v>828.57142857142867</v>
      </c>
      <c r="C19" s="41">
        <f t="shared" si="5"/>
        <v>68.937142857142859</v>
      </c>
      <c r="D19" s="56">
        <f t="shared" si="0"/>
        <v>8.3199999999999996E-2</v>
      </c>
      <c r="E19" s="56">
        <f t="shared" si="6"/>
        <v>6.8937142857142863E-2</v>
      </c>
      <c r="F19" s="42">
        <f t="shared" si="1"/>
        <v>28.571428571428569</v>
      </c>
      <c r="G19" s="41">
        <f t="shared" si="7"/>
        <v>97.508571428571429</v>
      </c>
      <c r="H19" s="43">
        <f t="shared" si="2"/>
        <v>55.729126295043073</v>
      </c>
      <c r="I19" s="40">
        <f t="shared" si="8"/>
        <v>1000</v>
      </c>
      <c r="J19" s="41">
        <f t="shared" si="3"/>
        <v>41.6</v>
      </c>
      <c r="K19" s="59">
        <f t="shared" si="9"/>
        <v>4.1599999999999998E-2</v>
      </c>
      <c r="L19" s="50">
        <f t="shared" si="4"/>
        <v>13.147</v>
      </c>
      <c r="M19" s="41">
        <f t="shared" si="10"/>
        <v>54.747</v>
      </c>
      <c r="N19" s="43">
        <f t="shared" si="12"/>
        <v>31.289582367737726</v>
      </c>
    </row>
    <row r="20" spans="1:14">
      <c r="A20" s="31">
        <v>8</v>
      </c>
      <c r="B20" s="40">
        <f t="shared" si="11"/>
        <v>800.00000000000011</v>
      </c>
      <c r="C20" s="41">
        <f t="shared" si="5"/>
        <v>66.56</v>
      </c>
      <c r="D20" s="56">
        <f t="shared" si="0"/>
        <v>8.3199999999999996E-2</v>
      </c>
      <c r="E20" s="56">
        <f t="shared" si="6"/>
        <v>6.6560000000000008E-2</v>
      </c>
      <c r="F20" s="42">
        <f t="shared" si="1"/>
        <v>28.571428571428569</v>
      </c>
      <c r="G20" s="41">
        <f t="shared" si="7"/>
        <v>95.131428571428572</v>
      </c>
      <c r="H20" s="43">
        <f t="shared" si="2"/>
        <v>50.19434689699974</v>
      </c>
      <c r="I20" s="40">
        <f t="shared" si="8"/>
        <v>1000</v>
      </c>
      <c r="J20" s="41">
        <f t="shared" si="3"/>
        <v>41.6</v>
      </c>
      <c r="K20" s="59">
        <f t="shared" si="9"/>
        <v>4.1599999999999998E-2</v>
      </c>
      <c r="L20" s="50">
        <f t="shared" si="4"/>
        <v>13.147</v>
      </c>
      <c r="M20" s="41">
        <f t="shared" si="10"/>
        <v>54.747</v>
      </c>
      <c r="N20" s="43">
        <f t="shared" si="12"/>
        <v>28.886246646729806</v>
      </c>
    </row>
    <row r="21" spans="1:14">
      <c r="A21" s="31">
        <v>9</v>
      </c>
      <c r="B21" s="40">
        <f t="shared" si="11"/>
        <v>771.42857142857156</v>
      </c>
      <c r="C21" s="41">
        <f t="shared" si="5"/>
        <v>64.182857142857145</v>
      </c>
      <c r="D21" s="56">
        <f t="shared" si="0"/>
        <v>8.3199999999999996E-2</v>
      </c>
      <c r="E21" s="56">
        <f t="shared" si="6"/>
        <v>6.4182857142857139E-2</v>
      </c>
      <c r="F21" s="42">
        <f t="shared" si="1"/>
        <v>28.571428571428569</v>
      </c>
      <c r="G21" s="41">
        <f t="shared" si="7"/>
        <v>92.754285714285714</v>
      </c>
      <c r="H21" s="43">
        <f t="shared" si="2"/>
        <v>45.181029571737398</v>
      </c>
      <c r="I21" s="40">
        <f t="shared" si="8"/>
        <v>1000</v>
      </c>
      <c r="J21" s="41">
        <f t="shared" si="3"/>
        <v>41.6</v>
      </c>
      <c r="K21" s="59">
        <f t="shared" si="9"/>
        <v>4.1599999999999998E-2</v>
      </c>
      <c r="L21" s="50">
        <f t="shared" si="4"/>
        <v>13.147</v>
      </c>
      <c r="M21" s="41">
        <f t="shared" si="10"/>
        <v>54.747</v>
      </c>
      <c r="N21" s="43">
        <f t="shared" si="12"/>
        <v>26.667509828960313</v>
      </c>
    </row>
    <row r="22" spans="1:14">
      <c r="A22" s="31">
        <v>10</v>
      </c>
      <c r="B22" s="40">
        <f t="shared" si="11"/>
        <v>742.857142857143</v>
      </c>
      <c r="C22" s="41">
        <f t="shared" si="5"/>
        <v>61.805714285714295</v>
      </c>
      <c r="D22" s="56">
        <f t="shared" si="0"/>
        <v>8.3199999999999996E-2</v>
      </c>
      <c r="E22" s="56">
        <f t="shared" si="6"/>
        <v>6.1805714285714297E-2</v>
      </c>
      <c r="F22" s="42">
        <f t="shared" si="1"/>
        <v>28.571428571428569</v>
      </c>
      <c r="G22" s="41">
        <f t="shared" si="7"/>
        <v>90.377142857142871</v>
      </c>
      <c r="H22" s="43">
        <f t="shared" si="2"/>
        <v>40.641721380148873</v>
      </c>
      <c r="I22" s="40">
        <f t="shared" si="8"/>
        <v>1000</v>
      </c>
      <c r="J22" s="41">
        <f t="shared" si="3"/>
        <v>41.6</v>
      </c>
      <c r="K22" s="59">
        <f t="shared" si="9"/>
        <v>4.1599999999999998E-2</v>
      </c>
      <c r="L22" s="50">
        <f t="shared" si="4"/>
        <v>13.147</v>
      </c>
      <c r="M22" s="41">
        <f t="shared" si="10"/>
        <v>54.747</v>
      </c>
      <c r="N22" s="43">
        <f t="shared" si="12"/>
        <v>24.619192973560114</v>
      </c>
    </row>
    <row r="23" spans="1:14">
      <c r="A23" s="31">
        <v>11</v>
      </c>
      <c r="B23" s="40">
        <f t="shared" si="11"/>
        <v>714.28571428571445</v>
      </c>
      <c r="C23" s="41">
        <f t="shared" si="5"/>
        <v>59.428571428571438</v>
      </c>
      <c r="D23" s="56">
        <f t="shared" si="0"/>
        <v>8.3199999999999996E-2</v>
      </c>
      <c r="E23" s="56">
        <f t="shared" si="6"/>
        <v>5.9428571428571435E-2</v>
      </c>
      <c r="F23" s="42">
        <f t="shared" si="1"/>
        <v>28.571428571428569</v>
      </c>
      <c r="G23" s="41">
        <f t="shared" si="7"/>
        <v>88</v>
      </c>
      <c r="H23" s="43">
        <f t="shared" si="2"/>
        <v>36.533182586070389</v>
      </c>
      <c r="I23" s="40">
        <f t="shared" si="8"/>
        <v>1000</v>
      </c>
      <c r="J23" s="41">
        <f t="shared" si="3"/>
        <v>41.6</v>
      </c>
      <c r="K23" s="59">
        <f t="shared" si="9"/>
        <v>4.1599999999999998E-2</v>
      </c>
      <c r="L23" s="50">
        <f t="shared" si="4"/>
        <v>13.147</v>
      </c>
      <c r="M23" s="41">
        <f t="shared" si="10"/>
        <v>54.747</v>
      </c>
      <c r="N23" s="43">
        <f t="shared" si="12"/>
        <v>22.728206216359041</v>
      </c>
    </row>
    <row r="24" spans="1:14">
      <c r="A24" s="31">
        <v>12</v>
      </c>
      <c r="B24" s="40">
        <f t="shared" si="11"/>
        <v>685.71428571428589</v>
      </c>
      <c r="C24" s="41">
        <f t="shared" si="5"/>
        <v>57.05142857142858</v>
      </c>
      <c r="D24" s="56">
        <f t="shared" si="0"/>
        <v>8.3199999999999996E-2</v>
      </c>
      <c r="E24" s="56">
        <f t="shared" si="6"/>
        <v>5.7051428571428579E-2</v>
      </c>
      <c r="F24" s="42">
        <f t="shared" si="1"/>
        <v>28.571428571428569</v>
      </c>
      <c r="G24" s="41">
        <f t="shared" si="7"/>
        <v>85.622857142857157</v>
      </c>
      <c r="H24" s="43">
        <f t="shared" si="2"/>
        <v>32.816019386382749</v>
      </c>
      <c r="I24" s="40">
        <f t="shared" si="8"/>
        <v>1000</v>
      </c>
      <c r="J24" s="41">
        <f t="shared" si="3"/>
        <v>41.6</v>
      </c>
      <c r="K24" s="59">
        <f t="shared" si="9"/>
        <v>4.1599999999999998E-2</v>
      </c>
      <c r="L24" s="50">
        <f t="shared" si="4"/>
        <v>13.147</v>
      </c>
      <c r="M24" s="41">
        <f t="shared" si="10"/>
        <v>54.747</v>
      </c>
      <c r="N24" s="43">
        <f t="shared" si="12"/>
        <v>20.982465118499857</v>
      </c>
    </row>
    <row r="25" spans="1:14">
      <c r="A25" s="31">
        <v>13</v>
      </c>
      <c r="B25" s="40">
        <f t="shared" si="11"/>
        <v>657.14285714285734</v>
      </c>
      <c r="C25" s="41">
        <f t="shared" si="5"/>
        <v>54.67428571428573</v>
      </c>
      <c r="D25" s="56">
        <f t="shared" si="0"/>
        <v>8.3199999999999996E-2</v>
      </c>
      <c r="E25" s="56">
        <f t="shared" si="6"/>
        <v>5.4674285714285731E-2</v>
      </c>
      <c r="F25" s="42">
        <f t="shared" si="1"/>
        <v>28.571428571428569</v>
      </c>
      <c r="G25" s="41">
        <f t="shared" si="7"/>
        <v>83.2457142857143</v>
      </c>
      <c r="H25" s="43">
        <f t="shared" si="2"/>
        <v>29.454348204112446</v>
      </c>
      <c r="I25" s="40">
        <f t="shared" si="8"/>
        <v>1000</v>
      </c>
      <c r="J25" s="41">
        <f t="shared" si="3"/>
        <v>41.6</v>
      </c>
      <c r="K25" s="59">
        <f t="shared" si="9"/>
        <v>4.1599999999999998E-2</v>
      </c>
      <c r="L25" s="50">
        <f t="shared" si="4"/>
        <v>13.147</v>
      </c>
      <c r="M25" s="41">
        <f t="shared" si="10"/>
        <v>54.747</v>
      </c>
      <c r="N25" s="43">
        <f t="shared" si="12"/>
        <v>19.370813440269437</v>
      </c>
    </row>
    <row r="26" spans="1:14">
      <c r="A26" s="31">
        <v>14</v>
      </c>
      <c r="B26" s="40">
        <f t="shared" si="11"/>
        <v>628.57142857142878</v>
      </c>
      <c r="C26" s="41">
        <f t="shared" si="5"/>
        <v>52.297142857142873</v>
      </c>
      <c r="D26" s="56">
        <f t="shared" si="0"/>
        <v>8.3199999999999996E-2</v>
      </c>
      <c r="E26" s="56">
        <f t="shared" si="6"/>
        <v>5.2297142857142875E-2</v>
      </c>
      <c r="F26" s="42">
        <f t="shared" si="1"/>
        <v>28.571428571428569</v>
      </c>
      <c r="G26" s="41">
        <f t="shared" si="7"/>
        <v>80.868571428571443</v>
      </c>
      <c r="H26" s="43">
        <f t="shared" si="2"/>
        <v>26.415488862638842</v>
      </c>
      <c r="I26" s="40">
        <f t="shared" si="8"/>
        <v>1000</v>
      </c>
      <c r="J26" s="41">
        <f t="shared" si="3"/>
        <v>41.6</v>
      </c>
      <c r="K26" s="59">
        <f t="shared" si="9"/>
        <v>4.1599999999999998E-2</v>
      </c>
      <c r="L26" s="50">
        <f t="shared" si="4"/>
        <v>13.147</v>
      </c>
      <c r="M26" s="41">
        <f t="shared" si="10"/>
        <v>54.747</v>
      </c>
      <c r="N26" s="43">
        <f t="shared" si="12"/>
        <v>17.882951846629837</v>
      </c>
    </row>
    <row r="27" spans="1:14">
      <c r="A27" s="31">
        <v>15</v>
      </c>
      <c r="B27" s="40">
        <f t="shared" si="11"/>
        <v>600.00000000000023</v>
      </c>
      <c r="C27" s="41">
        <f t="shared" si="5"/>
        <v>49.920000000000016</v>
      </c>
      <c r="D27" s="56">
        <f t="shared" si="0"/>
        <v>8.3199999999999996E-2</v>
      </c>
      <c r="E27" s="56">
        <f t="shared" si="6"/>
        <v>4.9920000000000013E-2</v>
      </c>
      <c r="F27" s="42">
        <f t="shared" si="1"/>
        <v>28.571428571428569</v>
      </c>
      <c r="G27" s="41">
        <f t="shared" si="7"/>
        <v>78.491428571428585</v>
      </c>
      <c r="H27" s="43">
        <f t="shared" si="2"/>
        <v>23.669684184890535</v>
      </c>
      <c r="I27" s="40">
        <f t="shared" si="8"/>
        <v>1000</v>
      </c>
      <c r="J27" s="41">
        <f t="shared" si="3"/>
        <v>41.6</v>
      </c>
      <c r="K27" s="59">
        <f t="shared" si="9"/>
        <v>4.1599999999999998E-2</v>
      </c>
      <c r="L27" s="50">
        <f t="shared" si="4"/>
        <v>13.147</v>
      </c>
      <c r="M27" s="41">
        <f t="shared" si="10"/>
        <v>54.747</v>
      </c>
      <c r="N27" s="43">
        <f t="shared" si="12"/>
        <v>16.509372088838479</v>
      </c>
    </row>
    <row r="28" spans="1:14">
      <c r="A28" s="31">
        <v>16</v>
      </c>
      <c r="B28" s="40">
        <f t="shared" si="11"/>
        <v>571.42857142857167</v>
      </c>
      <c r="C28" s="41">
        <f t="shared" si="5"/>
        <v>47.542857142857159</v>
      </c>
      <c r="D28" s="56">
        <f t="shared" si="0"/>
        <v>8.3199999999999996E-2</v>
      </c>
      <c r="E28" s="56">
        <f t="shared" si="6"/>
        <v>4.7542857142857158E-2</v>
      </c>
      <c r="F28" s="42">
        <f t="shared" si="1"/>
        <v>28.571428571428569</v>
      </c>
      <c r="G28" s="41">
        <f t="shared" si="7"/>
        <v>76.114285714285728</v>
      </c>
      <c r="H28" s="43">
        <f t="shared" si="2"/>
        <v>21.189843768330864</v>
      </c>
      <c r="I28" s="40">
        <f t="shared" si="8"/>
        <v>1000</v>
      </c>
      <c r="J28" s="41">
        <f t="shared" si="3"/>
        <v>41.6</v>
      </c>
      <c r="K28" s="59">
        <f t="shared" si="9"/>
        <v>4.1599999999999998E-2</v>
      </c>
      <c r="L28" s="50">
        <f t="shared" si="4"/>
        <v>13.147</v>
      </c>
      <c r="M28" s="41">
        <f t="shared" si="10"/>
        <v>54.747</v>
      </c>
      <c r="N28" s="43">
        <f t="shared" si="12"/>
        <v>15.241296241542168</v>
      </c>
    </row>
    <row r="29" spans="1:14">
      <c r="A29" s="31">
        <v>17</v>
      </c>
      <c r="B29" s="40">
        <f t="shared" si="11"/>
        <v>542.85714285714312</v>
      </c>
      <c r="C29" s="41">
        <f t="shared" si="5"/>
        <v>45.165714285714309</v>
      </c>
      <c r="D29" s="56">
        <f t="shared" si="0"/>
        <v>8.3199999999999996E-2</v>
      </c>
      <c r="E29" s="56">
        <f t="shared" si="6"/>
        <v>4.5165714285714309E-2</v>
      </c>
      <c r="F29" s="42">
        <f t="shared" si="1"/>
        <v>28.571428571428569</v>
      </c>
      <c r="G29" s="41">
        <f t="shared" si="7"/>
        <v>73.737142857142885</v>
      </c>
      <c r="H29" s="43">
        <f t="shared" si="2"/>
        <v>18.951309876152571</v>
      </c>
      <c r="I29" s="40">
        <f t="shared" si="8"/>
        <v>1000</v>
      </c>
      <c r="J29" s="41">
        <f t="shared" si="3"/>
        <v>41.6</v>
      </c>
      <c r="K29" s="59">
        <f t="shared" si="9"/>
        <v>4.1599999999999998E-2</v>
      </c>
      <c r="L29" s="50">
        <f t="shared" si="4"/>
        <v>13.147</v>
      </c>
      <c r="M29" s="41">
        <f t="shared" si="10"/>
        <v>54.747</v>
      </c>
      <c r="N29" s="43">
        <f t="shared" si="12"/>
        <v>14.070620607036716</v>
      </c>
    </row>
    <row r="30" spans="1:14">
      <c r="A30" s="31">
        <v>18</v>
      </c>
      <c r="B30" s="40">
        <f t="shared" si="11"/>
        <v>514.28571428571456</v>
      </c>
      <c r="C30" s="41">
        <f t="shared" si="5"/>
        <v>42.788571428571451</v>
      </c>
      <c r="D30" s="56">
        <f t="shared" si="0"/>
        <v>8.3199999999999996E-2</v>
      </c>
      <c r="E30" s="56">
        <f t="shared" si="6"/>
        <v>4.2788571428571454E-2</v>
      </c>
      <c r="F30" s="42">
        <f t="shared" si="1"/>
        <v>28.571428571428569</v>
      </c>
      <c r="G30" s="41">
        <f t="shared" si="7"/>
        <v>71.360000000000014</v>
      </c>
      <c r="H30" s="43">
        <f t="shared" si="2"/>
        <v>16.931643558862447</v>
      </c>
      <c r="I30" s="40">
        <f t="shared" si="8"/>
        <v>1000</v>
      </c>
      <c r="J30" s="41">
        <f t="shared" si="3"/>
        <v>41.6</v>
      </c>
      <c r="K30" s="59">
        <f t="shared" si="9"/>
        <v>4.1599999999999998E-2</v>
      </c>
      <c r="L30" s="50">
        <f t="shared" si="4"/>
        <v>13.147</v>
      </c>
      <c r="M30" s="41">
        <f t="shared" si="10"/>
        <v>54.747</v>
      </c>
      <c r="N30" s="43">
        <f t="shared" si="12"/>
        <v>12.989863928209672</v>
      </c>
    </row>
    <row r="31" spans="1:14">
      <c r="A31" s="31">
        <v>19</v>
      </c>
      <c r="B31" s="40">
        <f t="shared" si="11"/>
        <v>485.71428571428601</v>
      </c>
      <c r="C31" s="41">
        <f t="shared" si="5"/>
        <v>40.411428571428594</v>
      </c>
      <c r="D31" s="56">
        <f t="shared" si="0"/>
        <v>8.3199999999999996E-2</v>
      </c>
      <c r="E31" s="56">
        <f t="shared" si="6"/>
        <v>4.0411428571428591E-2</v>
      </c>
      <c r="F31" s="42">
        <f t="shared" si="1"/>
        <v>28.571428571428569</v>
      </c>
      <c r="G31" s="41">
        <f t="shared" si="7"/>
        <v>68.982857142857171</v>
      </c>
      <c r="H31" s="43">
        <f t="shared" si="2"/>
        <v>15.110429279655554</v>
      </c>
      <c r="I31" s="40">
        <f t="shared" si="8"/>
        <v>1000</v>
      </c>
      <c r="J31" s="41">
        <f t="shared" si="3"/>
        <v>41.6</v>
      </c>
      <c r="K31" s="59">
        <f t="shared" si="9"/>
        <v>4.1599999999999998E-2</v>
      </c>
      <c r="L31" s="50">
        <f t="shared" si="4"/>
        <v>13.147</v>
      </c>
      <c r="M31" s="41">
        <f t="shared" si="10"/>
        <v>54.747</v>
      </c>
      <c r="N31" s="43">
        <f t="shared" si="12"/>
        <v>11.992119579218679</v>
      </c>
    </row>
    <row r="32" spans="1:14">
      <c r="A32" s="31">
        <v>20</v>
      </c>
      <c r="B32" s="40">
        <f t="shared" si="11"/>
        <v>457.14285714285745</v>
      </c>
      <c r="C32" s="41">
        <f t="shared" si="5"/>
        <v>38.034285714285737</v>
      </c>
      <c r="D32" s="56">
        <f t="shared" si="0"/>
        <v>8.3199999999999996E-2</v>
      </c>
      <c r="E32" s="56">
        <f t="shared" si="6"/>
        <v>3.8034285714285736E-2</v>
      </c>
      <c r="F32" s="42">
        <f t="shared" si="1"/>
        <v>28.571428571428569</v>
      </c>
      <c r="G32" s="41">
        <f t="shared" si="7"/>
        <v>66.605714285714299</v>
      </c>
      <c r="H32" s="43">
        <f t="shared" si="2"/>
        <v>13.469096462863719</v>
      </c>
      <c r="I32" s="40">
        <f t="shared" si="8"/>
        <v>1000</v>
      </c>
      <c r="J32" s="41">
        <f t="shared" si="3"/>
        <v>41.6</v>
      </c>
      <c r="K32" s="59">
        <f t="shared" si="9"/>
        <v>4.1599999999999998E-2</v>
      </c>
      <c r="L32" s="50">
        <f t="shared" si="4"/>
        <v>13.147</v>
      </c>
      <c r="M32" s="41">
        <f t="shared" si="10"/>
        <v>54.747</v>
      </c>
      <c r="N32" s="43">
        <f t="shared" si="12"/>
        <v>11.071011428377657</v>
      </c>
    </row>
    <row r="33" spans="1:14">
      <c r="A33" s="31">
        <v>21</v>
      </c>
      <c r="B33" s="40">
        <f t="shared" si="11"/>
        <v>428.5714285714289</v>
      </c>
      <c r="C33" s="41">
        <f t="shared" si="5"/>
        <v>35.65714285714288</v>
      </c>
      <c r="D33" s="56">
        <f t="shared" si="0"/>
        <v>8.3199999999999996E-2</v>
      </c>
      <c r="E33" s="56">
        <f t="shared" si="6"/>
        <v>3.565714285714288E-2</v>
      </c>
      <c r="F33" s="42">
        <f t="shared" si="1"/>
        <v>28.571428571428569</v>
      </c>
      <c r="G33" s="41">
        <f t="shared" si="7"/>
        <v>64.228571428571456</v>
      </c>
      <c r="H33" s="43">
        <f t="shared" si="2"/>
        <v>11.990756518424483</v>
      </c>
      <c r="I33" s="40">
        <f t="shared" si="8"/>
        <v>1000</v>
      </c>
      <c r="J33" s="41">
        <f t="shared" si="3"/>
        <v>41.6</v>
      </c>
      <c r="K33" s="59">
        <f t="shared" si="9"/>
        <v>4.1599999999999998E-2</v>
      </c>
      <c r="L33" s="50">
        <f t="shared" si="4"/>
        <v>13.147</v>
      </c>
      <c r="M33" s="41">
        <f t="shared" si="10"/>
        <v>54.747</v>
      </c>
      <c r="N33" s="43">
        <f t="shared" si="12"/>
        <v>10.2206530911906</v>
      </c>
    </row>
    <row r="34" spans="1:14">
      <c r="A34" s="31">
        <v>22</v>
      </c>
      <c r="B34" s="40">
        <f t="shared" si="11"/>
        <v>400.00000000000034</v>
      </c>
      <c r="C34" s="41">
        <f t="shared" si="5"/>
        <v>33.28000000000003</v>
      </c>
      <c r="D34" s="56">
        <f t="shared" si="0"/>
        <v>8.3199999999999996E-2</v>
      </c>
      <c r="E34" s="56">
        <f t="shared" si="6"/>
        <v>3.3280000000000032E-2</v>
      </c>
      <c r="F34" s="42">
        <f t="shared" si="1"/>
        <v>28.571428571428569</v>
      </c>
      <c r="G34" s="41">
        <f t="shared" si="7"/>
        <v>61.851428571428599</v>
      </c>
      <c r="H34" s="43">
        <f t="shared" si="2"/>
        <v>10.660054017770154</v>
      </c>
      <c r="I34" s="40">
        <f t="shared" si="8"/>
        <v>1000</v>
      </c>
      <c r="J34" s="41">
        <f t="shared" si="3"/>
        <v>41.6</v>
      </c>
      <c r="K34" s="59">
        <f t="shared" si="9"/>
        <v>4.1599999999999998E-2</v>
      </c>
      <c r="L34" s="50">
        <f t="shared" si="4"/>
        <v>13.147</v>
      </c>
      <c r="M34" s="41">
        <f t="shared" si="10"/>
        <v>54.747</v>
      </c>
      <c r="N34" s="43">
        <f t="shared" si="12"/>
        <v>9.4356103131375555</v>
      </c>
    </row>
    <row r="35" spans="1:14">
      <c r="A35" s="31">
        <v>23</v>
      </c>
      <c r="B35" s="40">
        <f t="shared" si="11"/>
        <v>371.42857142857179</v>
      </c>
      <c r="C35" s="41">
        <f t="shared" si="5"/>
        <v>30.902857142857172</v>
      </c>
      <c r="D35" s="56">
        <f t="shared" si="0"/>
        <v>8.3199999999999996E-2</v>
      </c>
      <c r="E35" s="56">
        <f t="shared" si="6"/>
        <v>3.0902857142857173E-2</v>
      </c>
      <c r="F35" s="42">
        <f t="shared" si="1"/>
        <v>28.571428571428569</v>
      </c>
      <c r="G35" s="41">
        <f t="shared" si="7"/>
        <v>59.474285714285742</v>
      </c>
      <c r="H35" s="43">
        <f t="shared" si="2"/>
        <v>9.4630308087169457</v>
      </c>
      <c r="I35" s="40">
        <f t="shared" si="8"/>
        <v>1000</v>
      </c>
      <c r="J35" s="41">
        <f t="shared" si="3"/>
        <v>41.6</v>
      </c>
      <c r="K35" s="59">
        <f t="shared" si="9"/>
        <v>4.1599999999999998E-2</v>
      </c>
      <c r="L35" s="50">
        <f t="shared" si="4"/>
        <v>13.147</v>
      </c>
      <c r="M35" s="41">
        <f t="shared" si="10"/>
        <v>54.747</v>
      </c>
      <c r="N35" s="43">
        <f t="shared" si="12"/>
        <v>8.710866241818275</v>
      </c>
    </row>
    <row r="36" spans="1:14">
      <c r="A36" s="31">
        <v>24</v>
      </c>
      <c r="B36" s="40">
        <f t="shared" si="11"/>
        <v>342.85714285714323</v>
      </c>
      <c r="C36" s="41">
        <f t="shared" si="5"/>
        <v>28.525714285714315</v>
      </c>
      <c r="D36" s="56">
        <f t="shared" si="0"/>
        <v>8.3199999999999996E-2</v>
      </c>
      <c r="E36" s="56">
        <f t="shared" si="6"/>
        <v>2.8525714285714314E-2</v>
      </c>
      <c r="F36" s="42">
        <f t="shared" si="1"/>
        <v>28.571428571428569</v>
      </c>
      <c r="G36" s="41">
        <f t="shared" si="7"/>
        <v>57.097142857142885</v>
      </c>
      <c r="H36" s="43">
        <f t="shared" si="2"/>
        <v>8.3870019596954357</v>
      </c>
      <c r="I36" s="40">
        <f t="shared" si="8"/>
        <v>1000</v>
      </c>
      <c r="J36" s="41">
        <f t="shared" si="3"/>
        <v>41.6</v>
      </c>
      <c r="K36" s="59">
        <f t="shared" si="9"/>
        <v>4.1599999999999998E-2</v>
      </c>
      <c r="L36" s="50">
        <f t="shared" si="4"/>
        <v>13.147</v>
      </c>
      <c r="M36" s="41">
        <f t="shared" si="10"/>
        <v>54.747</v>
      </c>
      <c r="N36" s="43">
        <f t="shared" si="12"/>
        <v>8.0417893665235205</v>
      </c>
    </row>
    <row r="37" spans="1:14">
      <c r="A37" s="31">
        <v>25</v>
      </c>
      <c r="B37" s="40">
        <f t="shared" si="11"/>
        <v>314.28571428571468</v>
      </c>
      <c r="C37" s="41">
        <f t="shared" si="5"/>
        <v>26.148571428571461</v>
      </c>
      <c r="D37" s="56">
        <f t="shared" si="0"/>
        <v>8.3199999999999996E-2</v>
      </c>
      <c r="E37" s="56">
        <f t="shared" si="6"/>
        <v>2.6148571428571462E-2</v>
      </c>
      <c r="F37" s="42">
        <f t="shared" si="1"/>
        <v>28.571428571428569</v>
      </c>
      <c r="G37" s="41">
        <f t="shared" si="7"/>
        <v>54.720000000000027</v>
      </c>
      <c r="H37" s="43">
        <f t="shared" si="2"/>
        <v>7.4204425177922522</v>
      </c>
      <c r="I37" s="40">
        <f t="shared" si="8"/>
        <v>1000</v>
      </c>
      <c r="J37" s="41">
        <f t="shared" si="3"/>
        <v>41.6</v>
      </c>
      <c r="K37" s="59">
        <f t="shared" si="9"/>
        <v>4.1599999999999998E-2</v>
      </c>
      <c r="L37" s="50">
        <f t="shared" si="4"/>
        <v>13.147</v>
      </c>
      <c r="M37" s="41">
        <f t="shared" si="10"/>
        <v>54.747</v>
      </c>
      <c r="N37" s="43">
        <f t="shared" si="12"/>
        <v>7.4241039203503698</v>
      </c>
    </row>
    <row r="38" spans="1:14">
      <c r="A38" s="31">
        <v>26</v>
      </c>
      <c r="B38" s="40">
        <f t="shared" si="11"/>
        <v>285.71428571428612</v>
      </c>
      <c r="C38" s="41">
        <f t="shared" si="5"/>
        <v>23.771428571428604</v>
      </c>
      <c r="D38" s="56">
        <f t="shared" si="0"/>
        <v>8.3199999999999996E-2</v>
      </c>
      <c r="E38" s="56">
        <f t="shared" si="6"/>
        <v>2.3771428571428603E-2</v>
      </c>
      <c r="F38" s="42">
        <f t="shared" si="1"/>
        <v>28.571428571428569</v>
      </c>
      <c r="G38" s="41">
        <f t="shared" si="7"/>
        <v>52.34285714285717</v>
      </c>
      <c r="H38" s="43">
        <f t="shared" si="2"/>
        <v>6.5528841512879703</v>
      </c>
      <c r="I38" s="40">
        <f t="shared" si="8"/>
        <v>1000</v>
      </c>
      <c r="J38" s="41">
        <f t="shared" si="3"/>
        <v>41.6</v>
      </c>
      <c r="K38" s="59">
        <f t="shared" si="9"/>
        <v>4.1599999999999998E-2</v>
      </c>
      <c r="L38" s="50">
        <f t="shared" si="4"/>
        <v>13.147</v>
      </c>
      <c r="M38" s="41">
        <f t="shared" si="10"/>
        <v>54.747</v>
      </c>
      <c r="N38" s="43">
        <f t="shared" si="12"/>
        <v>6.8538625557148913</v>
      </c>
    </row>
    <row r="39" spans="1:14">
      <c r="A39" s="31">
        <v>27</v>
      </c>
      <c r="B39" s="40">
        <f t="shared" si="11"/>
        <v>257.14285714285757</v>
      </c>
      <c r="C39" s="41">
        <f t="shared" si="5"/>
        <v>21.394285714285747</v>
      </c>
      <c r="D39" s="56">
        <f t="shared" si="0"/>
        <v>8.3199999999999996E-2</v>
      </c>
      <c r="E39" s="56">
        <f t="shared" si="6"/>
        <v>2.1394285714285748E-2</v>
      </c>
      <c r="F39" s="42">
        <f t="shared" si="1"/>
        <v>28.571428571428569</v>
      </c>
      <c r="G39" s="41">
        <f t="shared" si="7"/>
        <v>49.965714285714313</v>
      </c>
      <c r="H39" s="43">
        <f t="shared" si="2"/>
        <v>5.7748208263383853</v>
      </c>
      <c r="I39" s="40">
        <f t="shared" si="8"/>
        <v>1000</v>
      </c>
      <c r="J39" s="41">
        <f t="shared" si="3"/>
        <v>41.6</v>
      </c>
      <c r="K39" s="59">
        <f t="shared" si="9"/>
        <v>4.1599999999999998E-2</v>
      </c>
      <c r="L39" s="50">
        <f t="shared" si="4"/>
        <v>13.147</v>
      </c>
      <c r="M39" s="41">
        <f t="shared" si="10"/>
        <v>54.747</v>
      </c>
      <c r="N39" s="43">
        <f t="shared" si="12"/>
        <v>6.3274211186437332</v>
      </c>
    </row>
    <row r="40" spans="1:14">
      <c r="A40" s="31">
        <v>28</v>
      </c>
      <c r="B40" s="40">
        <f t="shared" si="11"/>
        <v>228.57142857142901</v>
      </c>
      <c r="C40" s="41">
        <f t="shared" si="5"/>
        <v>19.017142857142893</v>
      </c>
      <c r="D40" s="56">
        <f t="shared" si="0"/>
        <v>8.3199999999999996E-2</v>
      </c>
      <c r="E40" s="56">
        <f t="shared" si="6"/>
        <v>1.9017142857142892E-2</v>
      </c>
      <c r="F40" s="42">
        <f t="shared" si="1"/>
        <v>28.571428571428569</v>
      </c>
      <c r="G40" s="41">
        <f t="shared" si="7"/>
        <v>47.588571428571463</v>
      </c>
      <c r="H40" s="43">
        <f t="shared" si="2"/>
        <v>5.0776227397611668</v>
      </c>
      <c r="I40" s="40">
        <f t="shared" si="8"/>
        <v>1000</v>
      </c>
      <c r="J40" s="41">
        <f t="shared" si="3"/>
        <v>41.6</v>
      </c>
      <c r="K40" s="59">
        <f t="shared" si="9"/>
        <v>4.1599999999999998E-2</v>
      </c>
      <c r="L40" s="50">
        <f t="shared" si="4"/>
        <v>13.147</v>
      </c>
      <c r="M40" s="41">
        <f t="shared" si="10"/>
        <v>54.747</v>
      </c>
      <c r="N40" s="43">
        <f t="shared" si="12"/>
        <v>5.8414153606386012</v>
      </c>
    </row>
    <row r="41" spans="1:14">
      <c r="A41" s="31">
        <v>29</v>
      </c>
      <c r="B41" s="40">
        <f t="shared" si="11"/>
        <v>200.00000000000045</v>
      </c>
      <c r="C41" s="41">
        <f t="shared" si="5"/>
        <v>16.640000000000036</v>
      </c>
      <c r="D41" s="56">
        <f t="shared" si="0"/>
        <v>8.3199999999999996E-2</v>
      </c>
      <c r="E41" s="56">
        <f t="shared" si="6"/>
        <v>1.6640000000000037E-2</v>
      </c>
      <c r="F41" s="42">
        <f t="shared" si="1"/>
        <v>28.571428571428569</v>
      </c>
      <c r="G41" s="41">
        <f t="shared" si="7"/>
        <v>45.211428571428605</v>
      </c>
      <c r="H41" s="43">
        <f t="shared" si="2"/>
        <v>4.4534577961125201</v>
      </c>
      <c r="I41" s="40">
        <f t="shared" si="8"/>
        <v>1000</v>
      </c>
      <c r="J41" s="41">
        <f t="shared" si="3"/>
        <v>41.6</v>
      </c>
      <c r="K41" s="59">
        <f t="shared" si="9"/>
        <v>4.1599999999999998E-2</v>
      </c>
      <c r="L41" s="50">
        <f t="shared" si="4"/>
        <v>13.147</v>
      </c>
      <c r="M41" s="41">
        <f t="shared" si="10"/>
        <v>54.747</v>
      </c>
      <c r="N41" s="43">
        <f t="shared" si="12"/>
        <v>5.3927394392896986</v>
      </c>
    </row>
    <row r="42" spans="1:14">
      <c r="A42" s="31">
        <v>30</v>
      </c>
      <c r="B42" s="40">
        <f t="shared" si="11"/>
        <v>171.4285714285719</v>
      </c>
      <c r="C42" s="41">
        <f t="shared" si="5"/>
        <v>14.262857142857181</v>
      </c>
      <c r="D42" s="56">
        <f t="shared" si="0"/>
        <v>8.3199999999999996E-2</v>
      </c>
      <c r="E42" s="56">
        <f t="shared" si="6"/>
        <v>1.4262857142857181E-2</v>
      </c>
      <c r="F42" s="42">
        <f t="shared" si="1"/>
        <v>28.571428571428569</v>
      </c>
      <c r="G42" s="41">
        <f t="shared" si="7"/>
        <v>42.834285714285748</v>
      </c>
      <c r="H42" s="43">
        <f t="shared" si="2"/>
        <v>3.8952199778783685</v>
      </c>
      <c r="I42" s="40">
        <f t="shared" si="8"/>
        <v>1000</v>
      </c>
      <c r="J42" s="41">
        <f t="shared" si="3"/>
        <v>41.6</v>
      </c>
      <c r="K42" s="59">
        <f t="shared" si="9"/>
        <v>4.1599999999999998E-2</v>
      </c>
      <c r="L42" s="50">
        <f t="shared" si="4"/>
        <v>13.147</v>
      </c>
      <c r="M42" s="41">
        <f t="shared" si="10"/>
        <v>54.747</v>
      </c>
      <c r="N42" s="43">
        <f t="shared" si="12"/>
        <v>4.9785260702452909</v>
      </c>
    </row>
    <row r="43" spans="1:14">
      <c r="A43" s="31">
        <v>31</v>
      </c>
      <c r="B43" s="40">
        <f t="shared" si="11"/>
        <v>142.85714285714334</v>
      </c>
      <c r="C43" s="41">
        <f t="shared" si="5"/>
        <v>11.885714285714325</v>
      </c>
      <c r="D43" s="56">
        <f t="shared" si="0"/>
        <v>8.3199999999999996E-2</v>
      </c>
      <c r="E43" s="56">
        <f t="shared" si="6"/>
        <v>1.1885714285714326E-2</v>
      </c>
      <c r="F43" s="42">
        <f t="shared" si="1"/>
        <v>28.571428571428569</v>
      </c>
      <c r="G43" s="41">
        <f t="shared" si="7"/>
        <v>40.457142857142898</v>
      </c>
      <c r="H43" s="43">
        <f t="shared" si="2"/>
        <v>3.3964640131283774</v>
      </c>
      <c r="I43" s="40">
        <f t="shared" si="8"/>
        <v>1000</v>
      </c>
      <c r="J43" s="41">
        <f t="shared" si="3"/>
        <v>41.6</v>
      </c>
      <c r="K43" s="59">
        <f t="shared" si="9"/>
        <v>4.1599999999999998E-2</v>
      </c>
      <c r="L43" s="50">
        <f t="shared" si="4"/>
        <v>13.147</v>
      </c>
      <c r="M43" s="41">
        <f t="shared" si="10"/>
        <v>54.747</v>
      </c>
      <c r="N43" s="43">
        <f t="shared" si="12"/>
        <v>4.5961282036976465</v>
      </c>
    </row>
    <row r="44" spans="1:14">
      <c r="A44" s="31">
        <v>32</v>
      </c>
      <c r="B44" s="40">
        <f t="shared" si="11"/>
        <v>114.28571428571477</v>
      </c>
      <c r="C44" s="41">
        <f t="shared" si="5"/>
        <v>9.508571428571468</v>
      </c>
      <c r="D44" s="56">
        <f t="shared" si="0"/>
        <v>8.3199999999999996E-2</v>
      </c>
      <c r="E44" s="56">
        <f t="shared" si="6"/>
        <v>9.5085714285714686E-3</v>
      </c>
      <c r="F44" s="42">
        <f t="shared" si="1"/>
        <v>28.571428571428569</v>
      </c>
      <c r="G44" s="41">
        <f t="shared" si="7"/>
        <v>38.080000000000041</v>
      </c>
      <c r="H44" s="43">
        <f t="shared" si="2"/>
        <v>2.9513457958173093</v>
      </c>
      <c r="I44" s="40">
        <f t="shared" si="8"/>
        <v>1000</v>
      </c>
      <c r="J44" s="41">
        <f t="shared" si="3"/>
        <v>41.6</v>
      </c>
      <c r="K44" s="59">
        <f t="shared" si="9"/>
        <v>4.1599999999999998E-2</v>
      </c>
      <c r="L44" s="50">
        <f t="shared" si="4"/>
        <v>13.147</v>
      </c>
      <c r="M44" s="41">
        <f t="shared" si="10"/>
        <v>54.747</v>
      </c>
      <c r="N44" s="43">
        <f t="shared" si="12"/>
        <v>4.2431021082880793</v>
      </c>
    </row>
    <row r="45" spans="1:14">
      <c r="A45" s="31">
        <v>33</v>
      </c>
      <c r="B45" s="40">
        <f t="shared" si="11"/>
        <v>85.714285714286206</v>
      </c>
      <c r="C45" s="41">
        <f t="shared" si="5"/>
        <v>7.1314285714286116</v>
      </c>
      <c r="D45" s="56">
        <f t="shared" si="0"/>
        <v>8.3199999999999996E-2</v>
      </c>
      <c r="E45" s="56">
        <f t="shared" si="6"/>
        <v>7.1314285714286114E-3</v>
      </c>
      <c r="F45" s="42">
        <f t="shared" si="1"/>
        <v>28.571428571428569</v>
      </c>
      <c r="G45" s="41">
        <f t="shared" si="7"/>
        <v>35.702857142857184</v>
      </c>
      <c r="H45" s="43">
        <f t="shared" si="2"/>
        <v>2.5545680604590277</v>
      </c>
      <c r="I45" s="40">
        <f t="shared" si="8"/>
        <v>1000</v>
      </c>
      <c r="J45" s="41">
        <f t="shared" si="3"/>
        <v>41.6</v>
      </c>
      <c r="K45" s="59">
        <f t="shared" si="9"/>
        <v>4.1599999999999998E-2</v>
      </c>
      <c r="L45" s="50">
        <f t="shared" si="4"/>
        <v>13.147</v>
      </c>
      <c r="M45" s="41">
        <f t="shared" si="10"/>
        <v>54.747</v>
      </c>
      <c r="N45" s="43">
        <f t="shared" si="12"/>
        <v>3.917191754327991</v>
      </c>
    </row>
    <row r="46" spans="1:14">
      <c r="A46" s="31">
        <v>34</v>
      </c>
      <c r="B46" s="40">
        <f t="shared" si="11"/>
        <v>57.142857142857636</v>
      </c>
      <c r="C46" s="41">
        <f t="shared" si="5"/>
        <v>4.7542857142857553</v>
      </c>
      <c r="D46" s="56">
        <f t="shared" si="0"/>
        <v>8.3199999999999996E-2</v>
      </c>
      <c r="E46" s="56">
        <f t="shared" si="6"/>
        <v>4.7542857142857551E-3</v>
      </c>
      <c r="F46" s="42">
        <f t="shared" si="1"/>
        <v>28.571428571428569</v>
      </c>
      <c r="G46" s="41">
        <f t="shared" si="7"/>
        <v>33.325714285714326</v>
      </c>
      <c r="H46" s="43">
        <f t="shared" si="2"/>
        <v>2.2013308555040494</v>
      </c>
      <c r="I46" s="40">
        <f t="shared" si="8"/>
        <v>1000</v>
      </c>
      <c r="J46" s="41">
        <f t="shared" si="3"/>
        <v>41.6</v>
      </c>
      <c r="K46" s="59">
        <f t="shared" si="9"/>
        <v>4.1599999999999998E-2</v>
      </c>
      <c r="L46" s="50">
        <f t="shared" si="4"/>
        <v>13.147</v>
      </c>
      <c r="M46" s="41">
        <f t="shared" si="10"/>
        <v>54.747</v>
      </c>
      <c r="N46" s="43">
        <f t="shared" si="12"/>
        <v>3.6163143965361808</v>
      </c>
    </row>
    <row r="47" spans="1:14" ht="15.75" thickBot="1">
      <c r="A47" s="31">
        <v>35</v>
      </c>
      <c r="B47" s="44">
        <f t="shared" si="11"/>
        <v>28.571428571429067</v>
      </c>
      <c r="C47" s="45">
        <f t="shared" si="5"/>
        <v>2.3771428571428981</v>
      </c>
      <c r="D47" s="57">
        <f t="shared" si="0"/>
        <v>8.3199999999999996E-2</v>
      </c>
      <c r="E47" s="57">
        <f t="shared" si="6"/>
        <v>2.3771428571428979E-3</v>
      </c>
      <c r="F47" s="46">
        <f t="shared" si="1"/>
        <v>28.571428571428569</v>
      </c>
      <c r="G47" s="45">
        <f t="shared" si="7"/>
        <v>30.948571428571469</v>
      </c>
      <c r="H47" s="47">
        <f t="shared" si="2"/>
        <v>1.8872863987517574</v>
      </c>
      <c r="I47" s="44">
        <f t="shared" si="8"/>
        <v>1000</v>
      </c>
      <c r="J47" s="45">
        <f t="shared" si="3"/>
        <v>41.6</v>
      </c>
      <c r="K47" s="60">
        <f t="shared" si="9"/>
        <v>4.1599999999999998E-2</v>
      </c>
      <c r="L47" s="51">
        <f t="shared" si="4"/>
        <v>13.147</v>
      </c>
      <c r="M47" s="45">
        <f t="shared" si="10"/>
        <v>54.747</v>
      </c>
      <c r="N47" s="43">
        <f t="shared" si="12"/>
        <v>3.3385472641582177</v>
      </c>
    </row>
    <row r="48" spans="1:14" ht="15.75" thickBot="1">
      <c r="A48" s="18"/>
      <c r="B48" s="33" t="s">
        <v>42</v>
      </c>
      <c r="C48" s="34">
        <f t="shared" ref="C48:G48" si="13">SUM(C13:C47)</f>
        <v>1497.6000000000008</v>
      </c>
      <c r="D48" s="35">
        <f>AVERAGE(D13:D47)</f>
        <v>8.3200000000000024E-2</v>
      </c>
      <c r="E48" s="35">
        <f>AVERAGE(E13:E47)</f>
        <v>4.2788571428571412E-2</v>
      </c>
      <c r="F48" s="34">
        <f t="shared" si="13"/>
        <v>999.99999999999955</v>
      </c>
      <c r="G48" s="34">
        <f t="shared" si="13"/>
        <v>2497.6000000000013</v>
      </c>
      <c r="H48" s="34">
        <f>SUM(H13:H47)</f>
        <v>1000.0000000000008</v>
      </c>
      <c r="I48" s="18"/>
      <c r="J48" s="34">
        <f>SUM(J13:J47)</f>
        <v>1455.9999999999993</v>
      </c>
      <c r="K48" s="35">
        <f>AVERAGE(K13:K47)</f>
        <v>4.1600000000000012E-2</v>
      </c>
      <c r="L48" s="34">
        <f>SUM(L13:L47)</f>
        <v>460.14499999999981</v>
      </c>
      <c r="M48" s="34">
        <f t="shared" si="10"/>
        <v>1916.1449999999991</v>
      </c>
      <c r="N48" s="34">
        <f>SUM(N13:N47)</f>
        <v>617.89005692117576</v>
      </c>
    </row>
  </sheetData>
  <mergeCells count="3">
    <mergeCell ref="B9:H9"/>
    <mergeCell ref="I9:N9"/>
    <mergeCell ref="A1:N1"/>
  </mergeCells>
  <pageMargins left="0.7" right="0.7" top="1.5" bottom="0.75" header="0.3" footer="0.3"/>
  <pageSetup scale="65" orientation="landscape" horizontalDpi="1200" verticalDpi="1200" r:id="rId1"/>
  <headerFooter>
    <oddHeader>&amp;R&amp;"-,Bold"&amp;14Rebuttal Exhibit MJB-4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Tables</vt:lpstr>
      <vt:lpstr>Exhibit Rebuttal MJB-4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Seelye</dc:creator>
  <cp:lastModifiedBy>Marty Blake</cp:lastModifiedBy>
  <cp:lastPrinted>2015-04-07T17:45:35Z</cp:lastPrinted>
  <dcterms:created xsi:type="dcterms:W3CDTF">2015-03-15T17:44:04Z</dcterms:created>
  <dcterms:modified xsi:type="dcterms:W3CDTF">2015-04-07T17:46:06Z</dcterms:modified>
</cp:coreProperties>
</file>