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80" windowWidth="14940" windowHeight="916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calcOnSave="0"/>
  <webPublishing codePage="0"/>
</workbook>
</file>

<file path=xl/calcChain.xml><?xml version="1.0" encoding="utf-8"?>
<calcChain xmlns="http://schemas.openxmlformats.org/spreadsheetml/2006/main">
  <c r="D43" i="24" l="1"/>
  <c r="R41" i="24"/>
  <c r="S41" i="24" s="1"/>
  <c r="H41" i="24"/>
  <c r="G41" i="24"/>
  <c r="F41" i="24"/>
  <c r="R39" i="24"/>
  <c r="S39" i="24" s="1"/>
  <c r="E39" i="24" s="1"/>
  <c r="F39" i="24" s="1"/>
  <c r="H39" i="24" s="1"/>
  <c r="G39" i="24"/>
  <c r="R37" i="24"/>
  <c r="S37" i="24" s="1"/>
  <c r="M31" i="24"/>
  <c r="A25" i="24"/>
  <c r="A24" i="24"/>
  <c r="A23" i="24"/>
  <c r="N21" i="24"/>
  <c r="D21" i="24"/>
  <c r="R19" i="24" s="1"/>
  <c r="S19" i="24" s="1"/>
  <c r="F19" i="24"/>
  <c r="G17" i="24"/>
  <c r="G19" i="24" s="1"/>
  <c r="R15" i="24"/>
  <c r="D36" i="23"/>
  <c r="G32" i="23"/>
  <c r="G30" i="23" s="1"/>
  <c r="D32" i="23"/>
  <c r="G26" i="23"/>
  <c r="D26" i="23"/>
  <c r="G25" i="23"/>
  <c r="D25" i="23"/>
  <c r="D24" i="23"/>
  <c r="D23" i="23"/>
  <c r="D22" i="23"/>
  <c r="E28" i="23"/>
  <c r="C28" i="23"/>
  <c r="D16" i="23"/>
  <c r="A16" i="23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18" i="23"/>
  <c r="E30" i="23" s="1"/>
  <c r="D15" i="23"/>
  <c r="D18" i="23" s="1"/>
  <c r="A15" i="23"/>
  <c r="S44" i="24" l="1"/>
  <c r="E37" i="24"/>
  <c r="H19" i="24"/>
  <c r="R21" i="24"/>
  <c r="S15" i="24"/>
  <c r="R17" i="24"/>
  <c r="S17" i="24" s="1"/>
  <c r="E17" i="24" s="1"/>
  <c r="F17" i="24" s="1"/>
  <c r="H17" i="24" s="1"/>
  <c r="R43" i="24"/>
  <c r="E34" i="23"/>
  <c r="E38" i="23"/>
  <c r="F30" i="23"/>
  <c r="G38" i="23"/>
  <c r="D30" i="23"/>
  <c r="C18" i="23"/>
  <c r="C30" i="23" s="1"/>
  <c r="G16" i="23"/>
  <c r="D21" i="23"/>
  <c r="D28" i="23" s="1"/>
  <c r="G22" i="23"/>
  <c r="G36" i="23"/>
  <c r="S22" i="24" l="1"/>
  <c r="E15" i="24"/>
  <c r="E43" i="24"/>
  <c r="F37" i="24"/>
  <c r="C38" i="23"/>
  <c r="C34" i="23"/>
  <c r="F18" i="23"/>
  <c r="G23" i="23"/>
  <c r="G24" i="23"/>
  <c r="G15" i="23"/>
  <c r="G18" i="23" s="1"/>
  <c r="F43" i="24" l="1"/>
  <c r="H37" i="24"/>
  <c r="E21" i="24"/>
  <c r="F15" i="24"/>
  <c r="F28" i="23"/>
  <c r="F40" i="23" s="1"/>
  <c r="G21" i="23"/>
  <c r="G28" i="23" s="1"/>
  <c r="G40" i="23" s="1"/>
  <c r="F21" i="24" l="1"/>
  <c r="H15" i="24"/>
  <c r="H43" i="24"/>
  <c r="K37" i="24"/>
  <c r="E32" i="22"/>
  <c r="D16" i="22"/>
  <c r="D14" i="22"/>
  <c r="H21" i="24" l="1"/>
  <c r="I37" i="24"/>
  <c r="J37" i="24" s="1"/>
  <c r="M37" i="24"/>
  <c r="K39" i="24"/>
  <c r="K41" i="24"/>
  <c r="E14" i="22"/>
  <c r="M39" i="24" l="1"/>
  <c r="I39" i="24"/>
  <c r="J39" i="24" s="1"/>
  <c r="K19" i="24"/>
  <c r="K17" i="24"/>
  <c r="K43" i="24"/>
  <c r="M43" i="24"/>
  <c r="K15" i="24"/>
  <c r="I41" i="24"/>
  <c r="J41" i="24" s="1"/>
  <c r="M41" i="24"/>
  <c r="J43" i="24"/>
  <c r="E20" i="22"/>
  <c r="M15" i="24" l="1"/>
  <c r="K21" i="24"/>
  <c r="I15" i="24"/>
  <c r="J15" i="24" s="1"/>
  <c r="I19" i="24"/>
  <c r="J19" i="24" s="1"/>
  <c r="M19" i="24"/>
  <c r="I17" i="24"/>
  <c r="J17" i="24" s="1"/>
  <c r="M17" i="24"/>
  <c r="D20" i="22"/>
  <c r="M21" i="24" l="1"/>
  <c r="J21" i="24"/>
  <c r="A8" i="22"/>
  <c r="A5" i="22"/>
  <c r="A4" i="22"/>
  <c r="A2" i="22"/>
  <c r="A1" i="22"/>
  <c r="D18" i="22" l="1"/>
  <c r="E22" i="22"/>
  <c r="D22" i="18" l="1"/>
  <c r="D24" i="18" s="1"/>
  <c r="E24" i="18" s="1"/>
  <c r="E18" i="18"/>
  <c r="E16" i="18"/>
  <c r="E22" i="18" l="1"/>
  <c r="E32" i="18" s="1"/>
  <c r="E34" i="18" s="1"/>
  <c r="D26" i="22" s="1"/>
  <c r="E26" i="22" s="1"/>
  <c r="D22" i="22"/>
  <c r="D24" i="22" s="1"/>
  <c r="E28" i="18"/>
  <c r="E30" i="18" s="1"/>
  <c r="D28" i="22" l="1"/>
  <c r="C18" i="19"/>
  <c r="C16" i="19"/>
  <c r="A12" i="19"/>
  <c r="A10" i="19"/>
  <c r="C48" i="5" l="1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E16" i="22" l="1"/>
  <c r="E24" i="22" l="1"/>
  <c r="E28" i="22" s="1"/>
  <c r="E18" i="22"/>
  <c r="E30" i="22"/>
  <c r="E34" i="22" s="1"/>
</calcChain>
</file>

<file path=xl/sharedStrings.xml><?xml version="1.0" encoding="utf-8"?>
<sst xmlns="http://schemas.openxmlformats.org/spreadsheetml/2006/main" count="241" uniqueCount="148">
  <si>
    <t>KENTUCKY UTILITIES COMPANY</t>
  </si>
  <si>
    <t>TAXES OTHER THAN INCOME TAXES</t>
  </si>
  <si>
    <t>TOTAL OPERATING EXPENSES</t>
  </si>
  <si>
    <t>NET OPERATING INCOME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</si>
  <si>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</si>
  <si>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</si>
  <si>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</si>
  <si>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</si>
  <si>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</si>
  <si>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</si>
  <si>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</si>
  <si>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</si>
  <si>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</si>
  <si>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</si>
  <si>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</si>
  <si>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</si>
  <si>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</si>
  <si>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</si>
  <si>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</si>
  <si>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</si>
  <si>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</si>
  <si>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</si>
  <si>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</si>
  <si>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</si>
  <si>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</si>
  <si>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</si>
  <si>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</si>
  <si>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</si>
  <si>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</si>
  <si>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</si>
  <si>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</si>
  <si>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</si>
  <si>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</si>
  <si>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</si>
  <si>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</si>
  <si>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</si>
  <si>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</si>
  <si>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</si>
  <si>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</si>
  <si>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</si>
  <si>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</si>
  <si>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</si>
  <si>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</si>
  <si>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</si>
  <si>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</si>
  <si>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</si>
  <si>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</si>
  <si>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</si>
  <si>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</si>
  <si>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</si>
  <si>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</si>
  <si>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</si>
  <si>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</si>
  <si>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</si>
  <si>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</si>
  <si>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</si>
  <si>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</si>
  <si>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</si>
  <si>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</si>
  <si>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</si>
  <si>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</si>
  <si>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</si>
  <si>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</si>
  <si>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</si>
  <si>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</si>
  <si>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</si>
  <si>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</si>
  <si>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</si>
  <si>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</si>
  <si>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</si>
  <si>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</si>
  <si>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</si>
  <si>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</si>
  <si>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</si>
  <si>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</si>
  <si>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WITNESS:   K. W. BLAKE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</si>
  <si>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</si>
  <si>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</si>
  <si>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</si>
  <si>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</si>
  <si>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</si>
  <si>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</si>
  <si>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</si>
  <si>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</si>
  <si>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</si>
  <si>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</si>
  <si>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</si>
  <si>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</si>
  <si>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</si>
  <si>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</si>
  <si>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</si>
  <si>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</si>
  <si>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</si>
  <si>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</si>
  <si>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</si>
  <si>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</si>
  <si>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</si>
  <si>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</si>
  <si>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</si>
  <si>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</si>
  <si>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</si>
  <si>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</si>
  <si>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</si>
  <si>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ADJUSTED CAPITAL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</si>
  <si>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</si>
  <si>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</si>
  <si>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</si>
  <si>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</si>
  <si>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</si>
  <si>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</si>
  <si>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</si>
  <si>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(E=C+D)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</si>
  <si>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</si>
  <si>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</si>
  <si>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</si>
  <si>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</si>
  <si>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</si>
  <si>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</si>
  <si>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</si>
  <si>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</si>
  <si>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</si>
  <si>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</si>
  <si>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PAGE 1 OF 2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</si>
  <si>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</si>
  <si>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</si>
  <si>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</si>
  <si>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</si>
  <si>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</si>
  <si>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PAGE 2 OF 2</t>
  </si>
  <si>
    <t>JURISDICTIONAL RATE BASE PERCENTAGE</t>
  </si>
  <si>
    <t>JURISDICTIONAL ADJUSTED CAPITAL</t>
  </si>
  <si>
    <t>(G=ExF)</t>
  </si>
  <si>
    <t>(H)</t>
  </si>
  <si>
    <t>OVEC and Non-Utility</t>
  </si>
  <si>
    <t>CAPITALIZATION ALLOCATED TO KENTUCKY JURISDICTION</t>
  </si>
  <si>
    <t>RATE OF RETURN ON CAPITALIZATION</t>
  </si>
  <si>
    <t>KENTUCKY JURISDICTION RATE BASE</t>
  </si>
  <si>
    <t>RATE OF RETURN ON RATE BASE</t>
  </si>
  <si>
    <t>JURISDICTIONAL CAPITAL</t>
  </si>
  <si>
    <t>JURISDICTIONAL ADJUSTMENTS</t>
  </si>
  <si>
    <t>(I=G+H)</t>
  </si>
  <si>
    <t>(J)</t>
  </si>
  <si>
    <t>(K)</t>
  </si>
  <si>
    <t>(L=JxK)</t>
  </si>
  <si>
    <t>CHECK:</t>
  </si>
  <si>
    <t>CASE NO. 2014-00371</t>
  </si>
  <si>
    <t>TYPE OF FILING: _____ ORIGINAL  _____ UPDATED  __X__ REVISED</t>
  </si>
  <si>
    <t>TYPE OF FILING: 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</si>
</sst>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</numFmts>
  <fonts count="1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644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37" fontId="14" fillId="0" borderId="0"/>
    <xf numFmtId="0" fontId="6" fillId="15" borderId="0"/>
    <xf numFmtId="0" fontId="6" fillId="15" borderId="0"/>
    <xf numFmtId="165" fontId="6" fillId="0" borderId="0"/>
    <xf numFmtId="165" fontId="6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5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5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5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5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5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5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5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5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5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5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25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166" fontId="18" fillId="17" borderId="0" applyNumberFormat="0" applyBorder="0" applyAlignment="0" applyProtection="0"/>
    <xf numFmtId="0" fontId="17" fillId="26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166" fontId="18" fillId="27" borderId="0" applyNumberFormat="0" applyBorder="0" applyAlignment="0" applyProtection="0"/>
    <xf numFmtId="0" fontId="17" fillId="23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166" fontId="18" fillId="19" borderId="0" applyNumberFormat="0" applyBorder="0" applyAlignment="0" applyProtection="0"/>
    <xf numFmtId="0" fontId="17" fillId="21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166" fontId="18" fillId="24" borderId="0" applyNumberFormat="0" applyBorder="0" applyAlignment="0" applyProtection="0"/>
    <xf numFmtId="0" fontId="17" fillId="17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166" fontId="18" fillId="20" borderId="0" applyNumberFormat="0" applyBorder="0" applyAlignment="0" applyProtection="0"/>
    <xf numFmtId="0" fontId="17" fillId="28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25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166" fontId="18" fillId="30" borderId="0" applyNumberFormat="0" applyBorder="0" applyAlignment="0" applyProtection="0"/>
    <xf numFmtId="0" fontId="17" fillId="26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166" fontId="18" fillId="31" borderId="0" applyNumberFormat="0" applyBorder="0" applyAlignment="0" applyProtection="0"/>
    <xf numFmtId="0" fontId="17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166" fontId="18" fillId="32" borderId="0" applyNumberFormat="0" applyBorder="0" applyAlignment="0" applyProtection="0"/>
    <xf numFmtId="0" fontId="17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166" fontId="18" fillId="29" borderId="0" applyNumberFormat="0" applyBorder="0" applyAlignment="0" applyProtection="0"/>
    <xf numFmtId="0" fontId="17" fillId="30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166" fontId="18" fillId="25" borderId="0" applyNumberFormat="0" applyBorder="0" applyAlignment="0" applyProtection="0"/>
    <xf numFmtId="0" fontId="19" fillId="33" borderId="0" applyNumberFormat="0" applyBorder="0" applyAlignment="0" applyProtection="0"/>
    <xf numFmtId="166" fontId="20" fillId="23" borderId="0" applyNumberFormat="0" applyBorder="0" applyAlignment="0" applyProtection="0"/>
    <xf numFmtId="166" fontId="20" fillId="23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166" fontId="22" fillId="35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166" fontId="24" fillId="36" borderId="9" applyNumberFormat="0" applyAlignment="0" applyProtection="0"/>
    <xf numFmtId="166" fontId="24" fillId="36" borderId="9" applyNumberFormat="0" applyAlignment="0" applyProtection="0"/>
    <xf numFmtId="167" fontId="25" fillId="0" borderId="10" applyBorder="0">
      <alignment horizontal="center" vertical="center"/>
    </xf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7" fillId="34" borderId="0">
      <alignment horizontal="center"/>
    </xf>
    <xf numFmtId="0" fontId="27" fillId="34" borderId="0">
      <alignment horizontal="center"/>
    </xf>
    <xf numFmtId="166" fontId="27" fillId="34" borderId="0">
      <alignment horizontal="center"/>
    </xf>
    <xf numFmtId="168" fontId="26" fillId="37" borderId="0">
      <alignment horizontal="right"/>
    </xf>
    <xf numFmtId="0" fontId="26" fillId="37" borderId="0">
      <alignment horizontal="right"/>
    </xf>
    <xf numFmtId="166" fontId="26" fillId="37" borderId="0">
      <alignment horizontal="right"/>
    </xf>
    <xf numFmtId="168" fontId="28" fillId="34" borderId="0">
      <alignment horizontal="left"/>
    </xf>
    <xf numFmtId="0" fontId="28" fillId="34" borderId="0">
      <alignment horizontal="left"/>
    </xf>
    <xf numFmtId="166" fontId="28" fillId="34" borderId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38" borderId="11" applyNumberFormat="0" applyFont="0" applyAlignment="0">
      <protection locked="0"/>
    </xf>
    <xf numFmtId="0" fontId="6" fillId="38" borderId="11" applyNumberFormat="0" applyFont="0" applyAlignment="0">
      <protection locked="0"/>
    </xf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5" fillId="0" borderId="0" applyProtection="0"/>
    <xf numFmtId="166" fontId="5" fillId="0" borderId="0" applyProtection="0"/>
    <xf numFmtId="0" fontId="34" fillId="0" borderId="0" applyProtection="0"/>
    <xf numFmtId="166" fontId="34" fillId="0" borderId="0" applyProtection="0"/>
    <xf numFmtId="0" fontId="35" fillId="0" borderId="0" applyProtection="0"/>
    <xf numFmtId="166" fontId="35" fillId="0" borderId="0" applyProtection="0"/>
    <xf numFmtId="0" fontId="4" fillId="0" borderId="0" applyProtection="0"/>
    <xf numFmtId="166" fontId="4" fillId="0" borderId="0" applyProtection="0"/>
    <xf numFmtId="166" fontId="4" fillId="0" borderId="0" applyProtection="0"/>
    <xf numFmtId="0" fontId="6" fillId="0" borderId="0" applyProtection="0"/>
    <xf numFmtId="0" fontId="6" fillId="0" borderId="0" applyProtection="0"/>
    <xf numFmtId="166" fontId="6" fillId="0" borderId="0" applyProtection="0"/>
    <xf numFmtId="166" fontId="6" fillId="0" borderId="0" applyProtection="0"/>
    <xf numFmtId="0" fontId="5" fillId="0" borderId="0" applyProtection="0"/>
    <xf numFmtId="166" fontId="5" fillId="0" borderId="0" applyProtection="0"/>
    <xf numFmtId="0" fontId="36" fillId="0" borderId="0" applyProtection="0"/>
    <xf numFmtId="166" fontId="36" fillId="0" borderId="0" applyProtection="0"/>
    <xf numFmtId="2" fontId="1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21" borderId="0" applyNumberFormat="0" applyBorder="0" applyAlignment="0" applyProtection="0"/>
    <xf numFmtId="166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38" fillId="0" borderId="12" applyNumberFormat="0" applyFill="0" applyAlignment="0" applyProtection="0"/>
    <xf numFmtId="166" fontId="39" fillId="0" borderId="13" applyNumberFormat="0" applyFill="0" applyAlignment="0" applyProtection="0"/>
    <xf numFmtId="0" fontId="8" fillId="0" borderId="4" applyNumberFormat="0" applyFill="0" applyAlignment="0" applyProtection="0"/>
    <xf numFmtId="166" fontId="39" fillId="0" borderId="13" applyNumberFormat="0" applyFill="0" applyAlignment="0" applyProtection="0"/>
    <xf numFmtId="0" fontId="40" fillId="0" borderId="14" applyNumberFormat="0" applyFill="0" applyAlignment="0" applyProtection="0"/>
    <xf numFmtId="166" fontId="41" fillId="0" borderId="15" applyNumberFormat="0" applyFill="0" applyAlignment="0" applyProtection="0"/>
    <xf numFmtId="0" fontId="9" fillId="0" borderId="5" applyNumberFormat="0" applyFill="0" applyAlignment="0" applyProtection="0"/>
    <xf numFmtId="166" fontId="41" fillId="0" borderId="15" applyNumberFormat="0" applyFill="0" applyAlignment="0" applyProtection="0"/>
    <xf numFmtId="0" fontId="42" fillId="0" borderId="16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166" fontId="43" fillId="0" borderId="17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6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166" fontId="46" fillId="20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168" fontId="24" fillId="37" borderId="0">
      <alignment horizontal="left"/>
    </xf>
    <xf numFmtId="0" fontId="24" fillId="37" borderId="0">
      <alignment horizontal="left"/>
    </xf>
    <xf numFmtId="166" fontId="24" fillId="37" borderId="0">
      <alignment horizontal="left"/>
    </xf>
    <xf numFmtId="168" fontId="47" fillId="34" borderId="0">
      <alignment horizontal="left"/>
    </xf>
    <xf numFmtId="0" fontId="47" fillId="34" borderId="0">
      <alignment horizontal="left"/>
    </xf>
    <xf numFmtId="0" fontId="47" fillId="34" borderId="0">
      <alignment horizontal="left"/>
    </xf>
    <xf numFmtId="166" fontId="47" fillId="34" borderId="0">
      <alignment horizontal="left"/>
    </xf>
    <xf numFmtId="0" fontId="48" fillId="0" borderId="18" applyNumberFormat="0" applyFill="0" applyAlignment="0" applyProtection="0"/>
    <xf numFmtId="166" fontId="49" fillId="0" borderId="19" applyNumberFormat="0" applyFill="0" applyAlignment="0" applyProtection="0"/>
    <xf numFmtId="166" fontId="49" fillId="0" borderId="19" applyNumberFormat="0" applyFill="0" applyAlignment="0" applyProtection="0"/>
    <xf numFmtId="0" fontId="50" fillId="22" borderId="0" applyNumberFormat="0" applyBorder="0" applyAlignment="0" applyProtection="0"/>
    <xf numFmtId="166" fontId="51" fillId="22" borderId="0" applyNumberFormat="0" applyBorder="0" applyAlignment="0" applyProtection="0"/>
    <xf numFmtId="166" fontId="51" fillId="22" borderId="0" applyNumberFormat="0" applyBorder="0" applyAlignment="0" applyProtection="0"/>
    <xf numFmtId="168" fontId="6" fillId="0" borderId="0"/>
    <xf numFmtId="0" fontId="6" fillId="0" borderId="0"/>
    <xf numFmtId="166" fontId="6" fillId="0" borderId="0"/>
    <xf numFmtId="168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6" fontId="6" fillId="0" borderId="0"/>
    <xf numFmtId="165" fontId="6" fillId="0" borderId="0"/>
    <xf numFmtId="165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166" fontId="6" fillId="0" borderId="0"/>
    <xf numFmtId="0" fontId="6" fillId="0" borderId="0"/>
    <xf numFmtId="0" fontId="16" fillId="0" borderId="0"/>
    <xf numFmtId="171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171" fontId="6" fillId="0" borderId="0"/>
    <xf numFmtId="0" fontId="3" fillId="0" borderId="0"/>
    <xf numFmtId="0" fontId="6" fillId="0" borderId="0"/>
    <xf numFmtId="171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166" fontId="6" fillId="0" borderId="0"/>
    <xf numFmtId="37" fontId="34" fillId="0" borderId="0"/>
    <xf numFmtId="0" fontId="3" fillId="0" borderId="0"/>
    <xf numFmtId="0" fontId="3" fillId="0" borderId="0"/>
    <xf numFmtId="0" fontId="30" fillId="0" borderId="0"/>
    <xf numFmtId="37" fontId="14" fillId="0" borderId="0"/>
    <xf numFmtId="168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6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3" fillId="0" borderId="0"/>
    <xf numFmtId="0" fontId="3" fillId="0" borderId="0"/>
    <xf numFmtId="0" fontId="3" fillId="0" borderId="0"/>
    <xf numFmtId="172" fontId="54" fillId="34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0" fontId="3" fillId="0" borderId="0"/>
    <xf numFmtId="40" fontId="55" fillId="40" borderId="0">
      <alignment horizontal="right"/>
    </xf>
    <xf numFmtId="168" fontId="56" fillId="41" borderId="0">
      <alignment horizontal="center"/>
    </xf>
    <xf numFmtId="0" fontId="57" fillId="40" borderId="0">
      <alignment horizontal="right"/>
    </xf>
    <xf numFmtId="0" fontId="3" fillId="0" borderId="0"/>
    <xf numFmtId="0" fontId="56" fillId="40" borderId="0">
      <alignment horizontal="center" vertical="center"/>
    </xf>
    <xf numFmtId="0" fontId="3" fillId="0" borderId="0"/>
    <xf numFmtId="0" fontId="57" fillId="40" borderId="0">
      <alignment horizontal="right"/>
    </xf>
    <xf numFmtId="168" fontId="24" fillId="42" borderId="0"/>
    <xf numFmtId="0" fontId="58" fillId="40" borderId="10"/>
    <xf numFmtId="0" fontId="47" fillId="40" borderId="10"/>
    <xf numFmtId="0" fontId="3" fillId="0" borderId="0"/>
    <xf numFmtId="0" fontId="47" fillId="40" borderId="10"/>
    <xf numFmtId="0" fontId="3" fillId="0" borderId="0"/>
    <xf numFmtId="0" fontId="58" fillId="40" borderId="10"/>
    <xf numFmtId="168" fontId="59" fillId="34" borderId="0" applyBorder="0">
      <alignment horizontal="centerContinuous"/>
    </xf>
    <xf numFmtId="0" fontId="58" fillId="0" borderId="0" applyBorder="0">
      <alignment horizontal="centerContinuous"/>
    </xf>
    <xf numFmtId="0" fontId="3" fillId="0" borderId="0"/>
    <xf numFmtId="0" fontId="56" fillId="40" borderId="0" applyBorder="0">
      <alignment horizontal="centerContinuous"/>
    </xf>
    <xf numFmtId="0" fontId="3" fillId="0" borderId="0"/>
    <xf numFmtId="0" fontId="58" fillId="0" borderId="0" applyBorder="0">
      <alignment horizontal="centerContinuous"/>
    </xf>
    <xf numFmtId="168" fontId="60" fillId="42" borderId="0" applyBorder="0">
      <alignment horizontal="centerContinuous"/>
    </xf>
    <xf numFmtId="0" fontId="61" fillId="0" borderId="0" applyBorder="0">
      <alignment horizontal="centerContinuous"/>
    </xf>
    <xf numFmtId="0" fontId="3" fillId="0" borderId="0"/>
    <xf numFmtId="0" fontId="62" fillId="40" borderId="0" applyBorder="0">
      <alignment horizontal="centerContinuous"/>
    </xf>
    <xf numFmtId="0" fontId="3" fillId="0" borderId="0"/>
    <xf numFmtId="0" fontId="61" fillId="0" borderId="0" applyBorder="0">
      <alignment horizontal="centerContinuous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3">
      <alignment horizontal="center"/>
    </xf>
    <xf numFmtId="3" fontId="63" fillId="0" borderId="0" applyFont="0" applyFill="0" applyBorder="0" applyAlignment="0" applyProtection="0"/>
    <xf numFmtId="0" fontId="63" fillId="43" borderId="0" applyNumberFormat="0" applyFont="0" applyBorder="0" applyAlignment="0" applyProtection="0"/>
    <xf numFmtId="168" fontId="47" fillId="22" borderId="0">
      <alignment horizontal="center"/>
    </xf>
    <xf numFmtId="0" fontId="47" fillId="22" borderId="0">
      <alignment horizontal="center"/>
    </xf>
    <xf numFmtId="0" fontId="47" fillId="22" borderId="0">
      <alignment horizontal="center"/>
    </xf>
    <xf numFmtId="0" fontId="3" fillId="0" borderId="0"/>
    <xf numFmtId="49" fontId="65" fillId="34" borderId="0">
      <alignment horizontal="center"/>
    </xf>
    <xf numFmtId="0" fontId="3" fillId="0" borderId="0"/>
    <xf numFmtId="168" fontId="26" fillId="37" borderId="0">
      <alignment horizontal="center"/>
    </xf>
    <xf numFmtId="0" fontId="26" fillId="37" borderId="0">
      <alignment horizontal="center"/>
    </xf>
    <xf numFmtId="0" fontId="3" fillId="0" borderId="0"/>
    <xf numFmtId="168" fontId="26" fillId="37" borderId="0">
      <alignment horizontal="centerContinuous"/>
    </xf>
    <xf numFmtId="0" fontId="26" fillId="37" borderId="0">
      <alignment horizontal="centerContinuous"/>
    </xf>
    <xf numFmtId="0" fontId="3" fillId="0" borderId="0"/>
    <xf numFmtId="168" fontId="66" fillId="34" borderId="0">
      <alignment horizontal="left"/>
    </xf>
    <xf numFmtId="0" fontId="66" fillId="34" borderId="0">
      <alignment horizontal="left"/>
    </xf>
    <xf numFmtId="0" fontId="3" fillId="0" borderId="0"/>
    <xf numFmtId="49" fontId="66" fillId="34" borderId="0">
      <alignment horizontal="center"/>
    </xf>
    <xf numFmtId="0" fontId="3" fillId="0" borderId="0"/>
    <xf numFmtId="168" fontId="24" fillId="37" borderId="0">
      <alignment horizontal="left"/>
    </xf>
    <xf numFmtId="0" fontId="24" fillId="37" borderId="0">
      <alignment horizontal="left"/>
    </xf>
    <xf numFmtId="0" fontId="3" fillId="0" borderId="0"/>
    <xf numFmtId="49" fontId="66" fillId="34" borderId="0">
      <alignment horizontal="left"/>
    </xf>
    <xf numFmtId="0" fontId="3" fillId="0" borderId="0"/>
    <xf numFmtId="168" fontId="24" fillId="37" borderId="0">
      <alignment horizontal="centerContinuous"/>
    </xf>
    <xf numFmtId="0" fontId="24" fillId="37" borderId="0">
      <alignment horizontal="centerContinuous"/>
    </xf>
    <xf numFmtId="0" fontId="3" fillId="0" borderId="0"/>
    <xf numFmtId="168" fontId="24" fillId="37" borderId="0">
      <alignment horizontal="right"/>
    </xf>
    <xf numFmtId="0" fontId="24" fillId="37" borderId="0">
      <alignment horizontal="right"/>
    </xf>
    <xf numFmtId="0" fontId="3" fillId="0" borderId="0"/>
    <xf numFmtId="49" fontId="47" fillId="34" borderId="0">
      <alignment horizontal="left"/>
    </xf>
    <xf numFmtId="49" fontId="47" fillId="34" borderId="0">
      <alignment horizontal="left"/>
    </xf>
    <xf numFmtId="0" fontId="3" fillId="0" borderId="0"/>
    <xf numFmtId="168" fontId="26" fillId="37" borderId="0">
      <alignment horizontal="right"/>
    </xf>
    <xf numFmtId="0" fontId="26" fillId="37" borderId="0">
      <alignment horizontal="right"/>
    </xf>
    <xf numFmtId="0" fontId="3" fillId="0" borderId="0"/>
    <xf numFmtId="168" fontId="66" fillId="20" borderId="0">
      <alignment horizontal="center"/>
    </xf>
    <xf numFmtId="0" fontId="66" fillId="20" borderId="0">
      <alignment horizontal="center"/>
    </xf>
    <xf numFmtId="0" fontId="3" fillId="0" borderId="0"/>
    <xf numFmtId="168" fontId="67" fillId="20" borderId="0">
      <alignment horizontal="center"/>
    </xf>
    <xf numFmtId="0" fontId="67" fillId="20" borderId="0">
      <alignment horizontal="center"/>
    </xf>
    <xf numFmtId="0" fontId="3" fillId="0" borderId="0"/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5" fillId="42" borderId="0" applyNumberFormat="0" applyProtection="0">
      <alignment horizontal="left" vertical="center" indent="1"/>
    </xf>
    <xf numFmtId="4" fontId="5" fillId="42" borderId="0" applyNumberFormat="0" applyProtection="0">
      <alignment horizontal="left" vertical="center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5" fillId="49" borderId="0" applyNumberFormat="0" applyProtection="0">
      <alignment horizontal="left" vertical="center" indent="1"/>
    </xf>
    <xf numFmtId="4" fontId="5" fillId="49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5" fillId="50" borderId="0" applyNumberFormat="0" applyProtection="0">
      <alignment horizontal="left" vertical="center" indent="1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0" applyNumberFormat="0" applyProtection="0">
      <alignment horizontal="left" vertical="center" indent="1"/>
    </xf>
    <xf numFmtId="4" fontId="6" fillId="2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71" fillId="0" borderId="0" applyNumberFormat="0" applyProtection="0">
      <alignment horizontal="left" vertical="center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3" fillId="0" borderId="0"/>
    <xf numFmtId="0" fontId="10" fillId="0" borderId="7" applyNumberFormat="0" applyFill="0" applyAlignment="0" applyProtection="0"/>
    <xf numFmtId="0" fontId="3" fillId="0" borderId="0"/>
    <xf numFmtId="0" fontId="3" fillId="0" borderId="0"/>
    <xf numFmtId="0" fontId="14" fillId="0" borderId="0"/>
    <xf numFmtId="168" fontId="74" fillId="34" borderId="0">
      <alignment horizontal="center"/>
    </xf>
    <xf numFmtId="0" fontId="74" fillId="34" borderId="0">
      <alignment horizontal="center"/>
    </xf>
    <xf numFmtId="0" fontId="3" fillId="0" borderId="0"/>
    <xf numFmtId="0" fontId="48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165" fontId="6" fillId="0" borderId="0"/>
    <xf numFmtId="165" fontId="6" fillId="0" borderId="0"/>
    <xf numFmtId="0" fontId="6" fillId="0" borderId="0"/>
    <xf numFmtId="0" fontId="15" fillId="71" borderId="0" applyNumberFormat="0" applyBorder="0" applyAlignment="0" applyProtection="0"/>
    <xf numFmtId="175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175" fontId="16" fillId="5" borderId="0" applyNumberFormat="0" applyBorder="0" applyAlignment="0" applyProtection="0"/>
    <xf numFmtId="175" fontId="16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175" fontId="16" fillId="7" borderId="0" applyNumberFormat="0" applyBorder="0" applyAlignment="0" applyProtection="0"/>
    <xf numFmtId="175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5" fontId="16" fillId="9" borderId="0" applyNumberFormat="0" applyBorder="0" applyAlignment="0" applyProtection="0"/>
    <xf numFmtId="175" fontId="16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15" fillId="21" borderId="0" applyNumberFormat="0" applyBorder="0" applyAlignment="0" applyProtection="0"/>
    <xf numFmtId="175" fontId="16" fillId="11" borderId="0" applyNumberFormat="0" applyBorder="0" applyAlignment="0" applyProtection="0"/>
    <xf numFmtId="175" fontId="16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175" fontId="16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17" borderId="0" applyNumberFormat="0" applyBorder="0" applyAlignment="0" applyProtection="0"/>
    <xf numFmtId="175" fontId="16" fillId="6" borderId="0" applyNumberFormat="0" applyBorder="0" applyAlignment="0" applyProtection="0"/>
    <xf numFmtId="175" fontId="16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175" fontId="16" fillId="8" borderId="0" applyNumberFormat="0" applyBorder="0" applyAlignment="0" applyProtection="0"/>
    <xf numFmtId="175" fontId="16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175" fontId="16" fillId="10" borderId="0" applyNumberFormat="0" applyBorder="0" applyAlignment="0" applyProtection="0"/>
    <xf numFmtId="175" fontId="16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175" fontId="16" fillId="12" borderId="0" applyNumberFormat="0" applyBorder="0" applyAlignment="0" applyProtection="0"/>
    <xf numFmtId="175" fontId="16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175" fontId="16" fillId="14" borderId="0" applyNumberFormat="0" applyBorder="0" applyAlignment="0" applyProtection="0"/>
    <xf numFmtId="175" fontId="16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72" borderId="0" applyNumberFormat="0" applyBorder="0" applyAlignment="0" applyProtection="0"/>
    <xf numFmtId="175" fontId="89" fillId="60" borderId="0" applyNumberFormat="0" applyBorder="0" applyAlignment="0" applyProtection="0"/>
    <xf numFmtId="175" fontId="89" fillId="60" borderId="0" applyNumberFormat="0" applyBorder="0" applyAlignment="0" applyProtection="0"/>
    <xf numFmtId="0" fontId="17" fillId="21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17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5" fontId="89" fillId="62" borderId="0" applyNumberFormat="0" applyBorder="0" applyAlignment="0" applyProtection="0"/>
    <xf numFmtId="175" fontId="89" fillId="62" borderId="0" applyNumberFormat="0" applyBorder="0" applyAlignment="0" applyProtection="0"/>
    <xf numFmtId="0" fontId="17" fillId="25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75" fontId="89" fillId="64" borderId="0" applyNumberFormat="0" applyBorder="0" applyAlignment="0" applyProtection="0"/>
    <xf numFmtId="175" fontId="89" fillId="64" borderId="0" applyNumberFormat="0" applyBorder="0" applyAlignment="0" applyProtection="0"/>
    <xf numFmtId="0" fontId="17" fillId="26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6" borderId="0" applyNumberFormat="0" applyBorder="0" applyAlignment="0" applyProtection="0"/>
    <xf numFmtId="175" fontId="89" fillId="66" borderId="0" applyNumberFormat="0" applyBorder="0" applyAlignment="0" applyProtection="0"/>
    <xf numFmtId="0" fontId="17" fillId="2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8" borderId="0" applyNumberFormat="0" applyBorder="0" applyAlignment="0" applyProtection="0"/>
    <xf numFmtId="175" fontId="89" fillId="68" borderId="0" applyNumberFormat="0" applyBorder="0" applyAlignment="0" applyProtection="0"/>
    <xf numFmtId="0" fontId="17" fillId="21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175" fontId="89" fillId="70" borderId="0" applyNumberFormat="0" applyBorder="0" applyAlignment="0" applyProtection="0"/>
    <xf numFmtId="175" fontId="89" fillId="70" borderId="0" applyNumberFormat="0" applyBorder="0" applyAlignment="0" applyProtection="0"/>
    <xf numFmtId="0" fontId="17" fillId="17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52" fillId="0" borderId="2" applyBorder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175" fontId="89" fillId="59" borderId="0" applyNumberFormat="0" applyBorder="0" applyAlignment="0" applyProtection="0"/>
    <xf numFmtId="175" fontId="89" fillId="59" borderId="0" applyNumberFormat="0" applyBorder="0" applyAlignment="0" applyProtection="0"/>
    <xf numFmtId="0" fontId="17" fillId="28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5" fontId="89" fillId="61" borderId="0" applyNumberFormat="0" applyBorder="0" applyAlignment="0" applyProtection="0"/>
    <xf numFmtId="175" fontId="89" fillId="61" borderId="0" applyNumberFormat="0" applyBorder="0" applyAlignment="0" applyProtection="0"/>
    <xf numFmtId="0" fontId="17" fillId="25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5" fontId="89" fillId="63" borderId="0" applyNumberFormat="0" applyBorder="0" applyAlignment="0" applyProtection="0"/>
    <xf numFmtId="175" fontId="89" fillId="63" borderId="0" applyNumberFormat="0" applyBorder="0" applyAlignment="0" applyProtection="0"/>
    <xf numFmtId="0" fontId="17" fillId="26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73" borderId="0" applyNumberFormat="0" applyBorder="0" applyAlignment="0" applyProtection="0"/>
    <xf numFmtId="175" fontId="89" fillId="65" borderId="0" applyNumberFormat="0" applyBorder="0" applyAlignment="0" applyProtection="0"/>
    <xf numFmtId="175" fontId="89" fillId="65" borderId="0" applyNumberFormat="0" applyBorder="0" applyAlignment="0" applyProtection="0"/>
    <xf numFmtId="0" fontId="17" fillId="32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17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5" fontId="89" fillId="67" borderId="0" applyNumberFormat="0" applyBorder="0" applyAlignment="0" applyProtection="0"/>
    <xf numFmtId="175" fontId="89" fillId="67" borderId="0" applyNumberFormat="0" applyBorder="0" applyAlignment="0" applyProtection="0"/>
    <xf numFmtId="0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5" fontId="89" fillId="69" borderId="0" applyNumberFormat="0" applyBorder="0" applyAlignment="0" applyProtection="0"/>
    <xf numFmtId="175" fontId="89" fillId="69" borderId="0" applyNumberFormat="0" applyBorder="0" applyAlignment="0" applyProtection="0"/>
    <xf numFmtId="0" fontId="17" fillId="30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5" fontId="90" fillId="54" borderId="0" applyNumberFormat="0" applyBorder="0" applyAlignment="0" applyProtection="0"/>
    <xf numFmtId="175" fontId="90" fillId="54" borderId="0" applyNumberFormat="0" applyBorder="0" applyAlignment="0" applyProtection="0"/>
    <xf numFmtId="0" fontId="19" fillId="3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164" fontId="91" fillId="0" borderId="26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0" fontId="23" fillId="36" borderId="9" applyNumberFormat="0" applyAlignment="0" applyProtection="0"/>
    <xf numFmtId="175" fontId="92" fillId="58" borderId="32" applyNumberFormat="0" applyAlignment="0" applyProtection="0"/>
    <xf numFmtId="175" fontId="92" fillId="58" borderId="32" applyNumberFormat="0" applyAlignment="0" applyProtection="0"/>
    <xf numFmtId="0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165" fontId="23" fillId="36" borderId="9" applyNumberFormat="0" applyAlignment="0" applyProtection="0"/>
    <xf numFmtId="0" fontId="23" fillId="36" borderId="9" applyNumberFormat="0" applyAlignment="0" applyProtection="0"/>
    <xf numFmtId="0" fontId="24" fillId="37" borderId="0">
      <alignment horizontal="left"/>
    </xf>
    <xf numFmtId="168" fontId="24" fillId="37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27" fillId="34" borderId="0">
      <alignment horizontal="center"/>
    </xf>
    <xf numFmtId="168" fontId="27" fillId="34" borderId="0">
      <alignment horizontal="center"/>
    </xf>
    <xf numFmtId="0" fontId="26" fillId="37" borderId="0">
      <alignment horizontal="right"/>
    </xf>
    <xf numFmtId="168" fontId="26" fillId="37" borderId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3" fontId="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75" borderId="0"/>
    <xf numFmtId="3" fontId="6" fillId="75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94" fillId="0" borderId="0"/>
    <xf numFmtId="0" fontId="94" fillId="0" borderId="33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175" fontId="9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5" fontId="34" fillId="0" borderId="0" applyProtection="0"/>
    <xf numFmtId="175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175" fontId="4" fillId="0" borderId="0" applyProtection="0"/>
    <xf numFmtId="175" fontId="4" fillId="0" borderId="0" applyProtection="0"/>
    <xf numFmtId="0" fontId="4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175" fontId="96" fillId="53" borderId="0" applyNumberFormat="0" applyBorder="0" applyAlignment="0" applyProtection="0"/>
    <xf numFmtId="175" fontId="96" fillId="53" borderId="0" applyNumberFormat="0" applyBorder="0" applyAlignment="0" applyProtection="0"/>
    <xf numFmtId="0" fontId="37" fillId="21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165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97" fillId="0" borderId="34" applyNumberFormat="0" applyFill="0" applyAlignment="0" applyProtection="0"/>
    <xf numFmtId="175" fontId="98" fillId="0" borderId="4" applyNumberFormat="0" applyFill="0" applyAlignment="0" applyProtection="0"/>
    <xf numFmtId="175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8" fontId="100" fillId="0" borderId="0" applyNumberFormat="0" applyFon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165" fontId="97" fillId="0" borderId="34" applyNumberFormat="0" applyFill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1" fillId="0" borderId="35" applyNumberFormat="0" applyFill="0" applyAlignment="0" applyProtection="0"/>
    <xf numFmtId="175" fontId="102" fillId="0" borderId="5" applyNumberFormat="0" applyFill="0" applyAlignment="0" applyProtection="0"/>
    <xf numFmtId="175" fontId="10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165" fontId="101" fillId="0" borderId="35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175" fontId="104" fillId="0" borderId="28" applyNumberFormat="0" applyFill="0" applyAlignment="0" applyProtection="0"/>
    <xf numFmtId="175" fontId="104" fillId="0" borderId="28" applyNumberFormat="0" applyFill="0" applyAlignment="0" applyProtection="0"/>
    <xf numFmtId="0" fontId="42" fillId="0" borderId="1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175" fontId="10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105" fillId="41" borderId="33"/>
    <xf numFmtId="0" fontId="24" fillId="37" borderId="0">
      <alignment horizontal="left"/>
    </xf>
    <xf numFmtId="168" fontId="24" fillId="37" borderId="0">
      <alignment horizontal="left"/>
    </xf>
    <xf numFmtId="0" fontId="47" fillId="34" borderId="0">
      <alignment horizontal="left"/>
    </xf>
    <xf numFmtId="168" fontId="47" fillId="34" borderId="0">
      <alignment horizontal="left"/>
    </xf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0" fontId="106" fillId="0" borderId="19" applyNumberFormat="0" applyFill="0" applyAlignment="0" applyProtection="0"/>
    <xf numFmtId="175" fontId="107" fillId="0" borderId="31" applyNumberFormat="0" applyFill="0" applyAlignment="0" applyProtection="0"/>
    <xf numFmtId="175" fontId="107" fillId="0" borderId="31" applyNumberFormat="0" applyFill="0" applyAlignment="0" applyProtection="0"/>
    <xf numFmtId="0" fontId="48" fillId="0" borderId="18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165" fontId="106" fillId="0" borderId="19" applyNumberFormat="0" applyFill="0" applyAlignment="0" applyProtection="0"/>
    <xf numFmtId="0" fontId="106" fillId="0" borderId="19" applyNumberFormat="0" applyFill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0" fontId="108" fillId="22" borderId="0" applyNumberFormat="0" applyBorder="0" applyAlignment="0" applyProtection="0"/>
    <xf numFmtId="175" fontId="109" fillId="55" borderId="0" applyNumberFormat="0" applyBorder="0" applyAlignment="0" applyProtection="0"/>
    <xf numFmtId="175" fontId="109" fillId="55" borderId="0" applyNumberFormat="0" applyBorder="0" applyAlignment="0" applyProtection="0"/>
    <xf numFmtId="0" fontId="50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165" fontId="108" fillId="22" borderId="0" applyNumberFormat="0" applyBorder="0" applyAlignment="0" applyProtection="0"/>
    <xf numFmtId="0" fontId="108" fillId="22" borderId="0" applyNumberFormat="0" applyBorder="0" applyAlignment="0" applyProtection="0"/>
    <xf numFmtId="181" fontId="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6" fillId="0" borderId="0"/>
    <xf numFmtId="0" fontId="6" fillId="0" borderId="0"/>
    <xf numFmtId="168" fontId="6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5" fontId="6" fillId="0" borderId="0"/>
    <xf numFmtId="175" fontId="6" fillId="0" borderId="0"/>
    <xf numFmtId="175" fontId="6" fillId="0" borderId="0"/>
    <xf numFmtId="0" fontId="31" fillId="0" borderId="0"/>
    <xf numFmtId="0" fontId="93" fillId="0" borderId="0"/>
    <xf numFmtId="0" fontId="93" fillId="0" borderId="0"/>
    <xf numFmtId="0" fontId="93" fillId="0" borderId="0"/>
    <xf numFmtId="168" fontId="6" fillId="0" borderId="0"/>
    <xf numFmtId="0" fontId="93" fillId="0" borderId="0"/>
    <xf numFmtId="41" fontId="31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93" fillId="0" borderId="0"/>
    <xf numFmtId="165" fontId="6" fillId="0" borderId="0"/>
    <xf numFmtId="0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6" fillId="0" borderId="0"/>
    <xf numFmtId="168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175" fontId="16" fillId="0" borderId="0"/>
    <xf numFmtId="175" fontId="1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0" fontId="3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1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165" fontId="6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93" fillId="0" borderId="0"/>
    <xf numFmtId="37" fontId="14" fillId="0" borderId="0"/>
    <xf numFmtId="37" fontId="14" fillId="0" borderId="0"/>
    <xf numFmtId="0" fontId="6" fillId="0" borderId="0"/>
    <xf numFmtId="0" fontId="6" fillId="0" borderId="0"/>
    <xf numFmtId="0" fontId="93" fillId="0" borderId="0"/>
    <xf numFmtId="0" fontId="93" fillId="0" borderId="0"/>
    <xf numFmtId="0" fontId="93" fillId="0" borderId="0"/>
    <xf numFmtId="37" fontId="14" fillId="0" borderId="0"/>
    <xf numFmtId="0" fontId="2" fillId="0" borderId="0"/>
    <xf numFmtId="0" fontId="6" fillId="0" borderId="0"/>
    <xf numFmtId="37" fontId="14" fillId="0" borderId="0"/>
    <xf numFmtId="0" fontId="2" fillId="0" borderId="0"/>
    <xf numFmtId="0" fontId="2" fillId="0" borderId="0"/>
    <xf numFmtId="0" fontId="2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0" fontId="53" fillId="19" borderId="21" applyNumberFormat="0" applyAlignment="0" applyProtection="0"/>
    <xf numFmtId="175" fontId="110" fillId="57" borderId="30" applyNumberFormat="0" applyAlignment="0" applyProtection="0"/>
    <xf numFmtId="175" fontId="110" fillId="57" borderId="30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0" fontId="53" fillId="34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165" fontId="53" fillId="19" borderId="21" applyNumberFormat="0" applyAlignment="0" applyProtection="0"/>
    <xf numFmtId="0" fontId="53" fillId="19" borderId="21" applyNumberForma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0" fontId="55" fillId="40" borderId="0">
      <alignment horizontal="right"/>
    </xf>
    <xf numFmtId="40" fontId="55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4" fontId="54" fillId="40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172" fontId="54" fillId="34" borderId="0">
      <alignment horizontal="right"/>
    </xf>
    <xf numFmtId="0" fontId="56" fillId="41" borderId="0">
      <alignment horizontal="center"/>
    </xf>
    <xf numFmtId="0" fontId="56" fillId="41" borderId="0">
      <alignment horizontal="center"/>
    </xf>
    <xf numFmtId="168" fontId="56" fillId="41" borderId="0">
      <alignment horizontal="center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7" fillId="40" borderId="0">
      <alignment horizontal="right"/>
    </xf>
    <xf numFmtId="0" fontId="56" fillId="41" borderId="0">
      <alignment horizontal="center"/>
    </xf>
    <xf numFmtId="0" fontId="57" fillId="40" borderId="0">
      <alignment horizontal="right"/>
    </xf>
    <xf numFmtId="0" fontId="57" fillId="40" borderId="0">
      <alignment horizontal="right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56" fillId="40" borderId="0">
      <alignment horizontal="center" vertical="center"/>
    </xf>
    <xf numFmtId="175" fontId="56" fillId="40" borderId="0">
      <alignment horizontal="center" vertical="center"/>
    </xf>
    <xf numFmtId="175" fontId="56" fillId="40" borderId="0">
      <alignment horizontal="center" vertical="center"/>
    </xf>
    <xf numFmtId="0" fontId="24" fillId="42" borderId="0"/>
    <xf numFmtId="0" fontId="24" fillId="42" borderId="0"/>
    <xf numFmtId="168" fontId="24" fillId="42" borderId="0"/>
    <xf numFmtId="165" fontId="58" fillId="40" borderId="10"/>
    <xf numFmtId="0" fontId="47" fillId="40" borderId="10"/>
    <xf numFmtId="0" fontId="24" fillId="42" borderId="0"/>
    <xf numFmtId="0" fontId="58" fillId="40" borderId="10"/>
    <xf numFmtId="0" fontId="58" fillId="40" borderId="10"/>
    <xf numFmtId="0" fontId="58" fillId="40" borderId="10"/>
    <xf numFmtId="0" fontId="58" fillId="40" borderId="10"/>
    <xf numFmtId="0" fontId="58" fillId="40" borderId="10"/>
    <xf numFmtId="0" fontId="24" fillId="42" borderId="0"/>
    <xf numFmtId="165" fontId="58" fillId="40" borderId="10"/>
    <xf numFmtId="0" fontId="58" fillId="40" borderId="10"/>
    <xf numFmtId="0" fontId="58" fillId="40" borderId="10"/>
    <xf numFmtId="0" fontId="47" fillId="40" borderId="10"/>
    <xf numFmtId="0" fontId="47" fillId="40" borderId="10"/>
    <xf numFmtId="0" fontId="47" fillId="40" borderId="10"/>
    <xf numFmtId="175" fontId="47" fillId="40" borderId="10"/>
    <xf numFmtId="175" fontId="47" fillId="40" borderId="10"/>
    <xf numFmtId="0" fontId="59" fillId="34" borderId="0" applyBorder="0">
      <alignment horizontal="centerContinuous"/>
    </xf>
    <xf numFmtId="0" fontId="59" fillId="34" borderId="0" applyBorder="0">
      <alignment horizontal="centerContinuous"/>
    </xf>
    <xf numFmtId="168" fontId="59" fillId="34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9" fillId="34" borderId="0" applyBorder="0">
      <alignment horizontal="centerContinuous"/>
    </xf>
    <xf numFmtId="0" fontId="58" fillId="0" borderId="0" applyBorder="0">
      <alignment horizontal="centerContinuous"/>
    </xf>
    <xf numFmtId="0" fontId="58" fillId="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175" fontId="56" fillId="40" borderId="0" applyBorder="0">
      <alignment horizontal="centerContinuous"/>
    </xf>
    <xf numFmtId="175" fontId="56" fillId="40" borderId="0" applyBorder="0">
      <alignment horizontal="centerContinuous"/>
    </xf>
    <xf numFmtId="0" fontId="60" fillId="42" borderId="0" applyBorder="0">
      <alignment horizontal="centerContinuous"/>
    </xf>
    <xf numFmtId="0" fontId="60" fillId="42" borderId="0" applyBorder="0">
      <alignment horizontal="centerContinuous"/>
    </xf>
    <xf numFmtId="168" fontId="60" fillId="42" borderId="0" applyBorder="0">
      <alignment horizontal="centerContinuous"/>
    </xf>
    <xf numFmtId="0" fontId="111" fillId="42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0" fillId="42" borderId="0" applyBorder="0">
      <alignment horizontal="centerContinuous"/>
    </xf>
    <xf numFmtId="0" fontId="61" fillId="0" borderId="0" applyBorder="0">
      <alignment horizontal="centerContinuous"/>
    </xf>
    <xf numFmtId="0" fontId="61" fillId="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175" fontId="62" fillId="40" borderId="0" applyBorder="0">
      <alignment horizontal="centerContinuous"/>
    </xf>
    <xf numFmtId="175" fontId="62" fillId="4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2" borderId="0">
      <alignment horizontal="center"/>
    </xf>
    <xf numFmtId="168" fontId="47" fillId="22" borderId="0">
      <alignment horizontal="center"/>
    </xf>
    <xf numFmtId="49" fontId="65" fillId="34" borderId="0">
      <alignment horizontal="center"/>
    </xf>
    <xf numFmtId="0" fontId="94" fillId="0" borderId="0"/>
    <xf numFmtId="0" fontId="26" fillId="37" borderId="0">
      <alignment horizontal="center"/>
    </xf>
    <xf numFmtId="168" fontId="26" fillId="37" borderId="0">
      <alignment horizontal="center"/>
    </xf>
    <xf numFmtId="0" fontId="26" fillId="37" borderId="0">
      <alignment horizontal="centerContinuous"/>
    </xf>
    <xf numFmtId="168" fontId="26" fillId="37" borderId="0">
      <alignment horizontal="centerContinuous"/>
    </xf>
    <xf numFmtId="0" fontId="66" fillId="34" borderId="0">
      <alignment horizontal="left"/>
    </xf>
    <xf numFmtId="168" fontId="66" fillId="34" borderId="0">
      <alignment horizontal="left"/>
    </xf>
    <xf numFmtId="49" fontId="66" fillId="34" borderId="0">
      <alignment horizontal="center"/>
    </xf>
    <xf numFmtId="0" fontId="24" fillId="37" borderId="0">
      <alignment horizontal="left"/>
    </xf>
    <xf numFmtId="168" fontId="24" fillId="37" borderId="0">
      <alignment horizontal="left"/>
    </xf>
    <xf numFmtId="49" fontId="66" fillId="34" borderId="0">
      <alignment horizontal="left"/>
    </xf>
    <xf numFmtId="0" fontId="24" fillId="37" borderId="0">
      <alignment horizontal="centerContinuous"/>
    </xf>
    <xf numFmtId="168" fontId="24" fillId="37" borderId="0">
      <alignment horizontal="centerContinuous"/>
    </xf>
    <xf numFmtId="0" fontId="24" fillId="37" borderId="0">
      <alignment horizontal="right"/>
    </xf>
    <xf numFmtId="168" fontId="24" fillId="37" borderId="0">
      <alignment horizontal="right"/>
    </xf>
    <xf numFmtId="49" fontId="47" fillId="34" borderId="0">
      <alignment horizontal="left"/>
    </xf>
    <xf numFmtId="0" fontId="26" fillId="37" borderId="0">
      <alignment horizontal="right"/>
    </xf>
    <xf numFmtId="168" fontId="26" fillId="37" borderId="0">
      <alignment horizontal="right"/>
    </xf>
    <xf numFmtId="0" fontId="66" fillId="20" borderId="0">
      <alignment horizontal="center"/>
    </xf>
    <xf numFmtId="168" fontId="66" fillId="20" borderId="0">
      <alignment horizontal="center"/>
    </xf>
    <xf numFmtId="0" fontId="67" fillId="20" borderId="0">
      <alignment horizontal="center"/>
    </xf>
    <xf numFmtId="168" fontId="67" fillId="20" borderId="0">
      <alignment horizont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5" fillId="44" borderId="22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68" fillId="44" borderId="23" applyNumberFormat="0" applyProtection="0">
      <alignment vertical="center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4" fontId="5" fillId="44" borderId="22" applyNumberFormat="0" applyProtection="0">
      <alignment horizontal="left" vertical="center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0" fontId="5" fillId="45" borderId="23" applyNumberFormat="0" applyProtection="0">
      <alignment horizontal="left" vertical="top" indent="1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" fillId="44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6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9" fillId="47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22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16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" fillId="23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30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9" fillId="48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9" borderId="23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4" fontId="6" fillId="25" borderId="22" applyNumberFormat="0" applyProtection="0">
      <alignment horizontal="right" vertical="center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54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70" fillId="51" borderId="23" applyNumberFormat="0" applyProtection="0">
      <alignment vertical="center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4" fontId="6" fillId="25" borderId="23" applyNumberFormat="0" applyProtection="0">
      <alignment horizontal="left" vertical="center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0" fontId="6" fillId="25" borderId="23" applyNumberFormat="0" applyProtection="0">
      <alignment horizontal="left" vertical="top" indent="1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5" fillId="52" borderId="22" applyNumberFormat="0" applyProtection="0">
      <alignment horizontal="right" vertical="center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4" fontId="6" fillId="25" borderId="22" applyNumberFormat="0" applyProtection="0">
      <alignment horizontal="left" vertical="center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0" fontId="6" fillId="25" borderId="22" applyNumberFormat="0" applyProtection="0">
      <alignment horizontal="left" vertical="top" indent="1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4" fontId="6" fillId="0" borderId="23" applyNumberFormat="0" applyProtection="0">
      <alignment horizontal="right" vertical="center"/>
    </xf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24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0" borderId="33"/>
    <xf numFmtId="49" fontId="6" fillId="0" borderId="37">
      <alignment horizontal="center" vertical="center"/>
      <protection locked="0"/>
    </xf>
    <xf numFmtId="0" fontId="112" fillId="37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175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75" fontId="114" fillId="0" borderId="7" applyNumberFormat="0" applyFill="0" applyAlignment="0" applyProtection="0"/>
    <xf numFmtId="175" fontId="114" fillId="0" borderId="7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168" fontId="11" fillId="0" borderId="40" applyNumberFormat="0" applyFont="0" applyBorder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" fillId="0" borderId="39" applyNumberFormat="0" applyFont="0" applyFill="0" applyAlignment="0" applyProtection="0"/>
    <xf numFmtId="165" fontId="73" fillId="0" borderId="38" applyNumberFormat="0" applyFill="0" applyAlignment="0" applyProtection="0"/>
    <xf numFmtId="168" fontId="11" fillId="0" borderId="40" applyNumberFormat="0" applyFont="0" applyBorder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165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105" fillId="0" borderId="41"/>
    <xf numFmtId="0" fontId="105" fillId="0" borderId="33"/>
    <xf numFmtId="0" fontId="1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175" fontId="1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1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7" fontId="14" fillId="0" borderId="0"/>
    <xf numFmtId="4" fontId="54" fillId="40" borderId="0">
      <alignment horizontal="right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72" fillId="0" borderId="0" applyNumberFormat="0" applyFill="0" applyBorder="0" applyAlignment="0" applyProtection="0"/>
    <xf numFmtId="0" fontId="6" fillId="0" borderId="0"/>
    <xf numFmtId="0" fontId="6" fillId="0" borderId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165" fontId="15" fillId="71" borderId="0" applyNumberFormat="0" applyBorder="0" applyAlignment="0" applyProtection="0"/>
    <xf numFmtId="0" fontId="15" fillId="7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165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165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165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165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165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165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165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165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165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8" fillId="60" borderId="0" applyNumberFormat="0" applyBorder="0" applyAlignment="0" applyProtection="0"/>
    <xf numFmtId="165" fontId="17" fillId="72" borderId="0" applyNumberFormat="0" applyBorder="0" applyAlignment="0" applyProtection="0"/>
    <xf numFmtId="165" fontId="17" fillId="72" borderId="0" applyNumberFormat="0" applyBorder="0" applyAlignment="0" applyProtection="0"/>
    <xf numFmtId="0" fontId="88" fillId="62" borderId="0" applyNumberFormat="0" applyBorder="0" applyAlignment="0" applyProtection="0"/>
    <xf numFmtId="165" fontId="17" fillId="17" borderId="0" applyNumberFormat="0" applyBorder="0" applyAlignment="0" applyProtection="0"/>
    <xf numFmtId="165" fontId="17" fillId="17" borderId="0" applyNumberFormat="0" applyBorder="0" applyAlignment="0" applyProtection="0"/>
    <xf numFmtId="0" fontId="88" fillId="64" borderId="0" applyNumberFormat="0" applyBorder="0" applyAlignment="0" applyProtection="0"/>
    <xf numFmtId="165" fontId="17" fillId="38" borderId="0" applyNumberFormat="0" applyBorder="0" applyAlignment="0" applyProtection="0"/>
    <xf numFmtId="165" fontId="17" fillId="38" borderId="0" applyNumberFormat="0" applyBorder="0" applyAlignment="0" applyProtection="0"/>
    <xf numFmtId="0" fontId="88" fillId="66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8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70" borderId="0" applyNumberFormat="0" applyBorder="0" applyAlignment="0" applyProtection="0"/>
    <xf numFmtId="165" fontId="17" fillId="48" borderId="0" applyNumberFormat="0" applyBorder="0" applyAlignment="0" applyProtection="0"/>
    <xf numFmtId="165" fontId="17" fillId="48" borderId="0" applyNumberFormat="0" applyBorder="0" applyAlignment="0" applyProtection="0"/>
    <xf numFmtId="0" fontId="88" fillId="59" borderId="0" applyNumberFormat="0" applyBorder="0" applyAlignment="0" applyProtection="0"/>
    <xf numFmtId="165" fontId="17" fillId="74" borderId="0" applyNumberFormat="0" applyBorder="0" applyAlignment="0" applyProtection="0"/>
    <xf numFmtId="165" fontId="17" fillId="74" borderId="0" applyNumberFormat="0" applyBorder="0" applyAlignment="0" applyProtection="0"/>
    <xf numFmtId="0" fontId="88" fillId="61" borderId="0" applyNumberFormat="0" applyBorder="0" applyAlignment="0" applyProtection="0"/>
    <xf numFmtId="165" fontId="17" fillId="30" borderId="0" applyNumberFormat="0" applyBorder="0" applyAlignment="0" applyProtection="0"/>
    <xf numFmtId="165" fontId="17" fillId="30" borderId="0" applyNumberFormat="0" applyBorder="0" applyAlignment="0" applyProtection="0"/>
    <xf numFmtId="0" fontId="88" fillId="63" borderId="0" applyNumberFormat="0" applyBorder="0" applyAlignment="0" applyProtection="0"/>
    <xf numFmtId="165" fontId="17" fillId="31" borderId="0" applyNumberFormat="0" applyBorder="0" applyAlignment="0" applyProtection="0"/>
    <xf numFmtId="165" fontId="17" fillId="31" borderId="0" applyNumberFormat="0" applyBorder="0" applyAlignment="0" applyProtection="0"/>
    <xf numFmtId="0" fontId="88" fillId="65" borderId="0" applyNumberFormat="0" applyBorder="0" applyAlignment="0" applyProtection="0"/>
    <xf numFmtId="165" fontId="17" fillId="73" borderId="0" applyNumberFormat="0" applyBorder="0" applyAlignment="0" applyProtection="0"/>
    <xf numFmtId="165" fontId="17" fillId="73" borderId="0" applyNumberFormat="0" applyBorder="0" applyAlignment="0" applyProtection="0"/>
    <xf numFmtId="0" fontId="88" fillId="67" borderId="0" applyNumberFormat="0" applyBorder="0" applyAlignment="0" applyProtection="0"/>
    <xf numFmtId="165" fontId="17" fillId="29" borderId="0" applyNumberFormat="0" applyBorder="0" applyAlignment="0" applyProtection="0"/>
    <xf numFmtId="165" fontId="17" fillId="29" borderId="0" applyNumberFormat="0" applyBorder="0" applyAlignment="0" applyProtection="0"/>
    <xf numFmtId="0" fontId="88" fillId="69" borderId="0" applyNumberFormat="0" applyBorder="0" applyAlignment="0" applyProtection="0"/>
    <xf numFmtId="165" fontId="17" fillId="25" borderId="0" applyNumberFormat="0" applyBorder="0" applyAlignment="0" applyProtection="0"/>
    <xf numFmtId="165" fontId="17" fillId="25" borderId="0" applyNumberFormat="0" applyBorder="0" applyAlignment="0" applyProtection="0"/>
    <xf numFmtId="0" fontId="79" fillId="54" borderId="0" applyNumberFormat="0" applyBorder="0" applyAlignment="0" applyProtection="0"/>
    <xf numFmtId="165" fontId="19" fillId="23" borderId="0" applyNumberFormat="0" applyBorder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0" fontId="117" fillId="19" borderId="8" applyNumberFormat="0" applyAlignment="0" applyProtection="0"/>
    <xf numFmtId="175" fontId="118" fillId="57" borderId="29" applyNumberFormat="0" applyAlignment="0" applyProtection="0"/>
    <xf numFmtId="175" fontId="118" fillId="57" borderId="29" applyNumberFormat="0" applyAlignment="0" applyProtection="0"/>
    <xf numFmtId="0" fontId="83" fillId="57" borderId="29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165" fontId="117" fillId="19" borderId="8" applyNumberFormat="0" applyAlignment="0" applyProtection="0"/>
    <xf numFmtId="0" fontId="117" fillId="19" borderId="8" applyNumberFormat="0" applyAlignment="0" applyProtection="0"/>
    <xf numFmtId="0" fontId="85" fillId="58" borderId="32" applyNumberFormat="0" applyAlignment="0" applyProtection="0"/>
    <xf numFmtId="165" fontId="23" fillId="36" borderId="9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78" fillId="53" borderId="0" applyNumberFormat="0" applyBorder="0" applyAlignment="0" applyProtection="0"/>
    <xf numFmtId="165" fontId="37" fillId="39" borderId="0" applyNumberFormat="0" applyBorder="0" applyAlignment="0" applyProtection="0"/>
    <xf numFmtId="0" fontId="77" fillId="0" borderId="28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165" fontId="103" fillId="0" borderId="36" applyNumberFormat="0" applyFill="0" applyAlignment="0" applyProtection="0"/>
    <xf numFmtId="0" fontId="77" fillId="0" borderId="0" applyNumberFormat="0" applyFill="0" applyBorder="0" applyAlignment="0" applyProtection="0"/>
    <xf numFmtId="165" fontId="103" fillId="0" borderId="0" applyNumberFormat="0" applyFill="0" applyBorder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175" fontId="119" fillId="56" borderId="29" applyNumberFormat="0" applyAlignment="0" applyProtection="0"/>
    <xf numFmtId="175" fontId="119" fillId="56" borderId="29" applyNumberFormat="0" applyAlignment="0" applyProtection="0"/>
    <xf numFmtId="0" fontId="81" fillId="56" borderId="29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165" fontId="45" fillId="20" borderId="8" applyNumberFormat="0" applyAlignment="0" applyProtection="0"/>
    <xf numFmtId="0" fontId="45" fillId="20" borderId="8" applyNumberFormat="0" applyAlignment="0" applyProtection="0"/>
    <xf numFmtId="0" fontId="84" fillId="0" borderId="31" applyNumberFormat="0" applyFill="0" applyAlignment="0" applyProtection="0"/>
    <xf numFmtId="165" fontId="106" fillId="0" borderId="19" applyNumberFormat="0" applyFill="0" applyAlignment="0" applyProtection="0"/>
    <xf numFmtId="0" fontId="80" fillId="55" borderId="0" applyNumberFormat="0" applyBorder="0" applyAlignment="0" applyProtection="0"/>
    <xf numFmtId="165" fontId="108" fillId="22" borderId="0" applyNumberFormat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3" fillId="0" borderId="0"/>
    <xf numFmtId="165" fontId="63" fillId="0" borderId="0"/>
    <xf numFmtId="165" fontId="63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0" fontId="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175" fontId="16" fillId="0" borderId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0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165" fontId="120" fillId="18" borderId="20" applyNumberFormat="0" applyFont="0" applyAlignment="0" applyProtection="0"/>
    <xf numFmtId="175" fontId="120" fillId="2" borderId="6" applyNumberFormat="0" applyFont="0" applyAlignment="0" applyProtection="0"/>
    <xf numFmtId="175" fontId="120" fillId="2" borderId="6" applyNumberFormat="0" applyFont="0" applyAlignment="0" applyProtection="0"/>
    <xf numFmtId="0" fontId="120" fillId="18" borderId="20" applyNumberFormat="0" applyFont="0" applyAlignment="0" applyProtection="0"/>
    <xf numFmtId="0" fontId="82" fillId="57" borderId="30" applyNumberFormat="0" applyAlignment="0" applyProtection="0"/>
    <xf numFmtId="165" fontId="53" fillId="19" borderId="21" applyNumberFormat="0" applyAlignment="0" applyProtection="0"/>
    <xf numFmtId="0" fontId="56" fillId="40" borderId="0">
      <alignment horizontal="center" vertical="center"/>
    </xf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0" fontId="62" fillId="40" borderId="0" applyBorder="0">
      <alignment horizontal="centerContinuous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65" fontId="1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5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5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5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5" fillId="2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5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5" fillId="2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5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28" fillId="34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165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2" fillId="2" borderId="6" applyNumberFormat="0" applyFont="0" applyAlignment="0" applyProtection="0"/>
    <xf numFmtId="0" fontId="34" fillId="18" borderId="20" applyNumberFormat="0" applyFont="0" applyAlignment="0" applyProtection="0"/>
    <xf numFmtId="172" fontId="54" fillId="34" borderId="0">
      <alignment horizontal="right"/>
    </xf>
    <xf numFmtId="40" fontId="55" fillId="40" borderId="0">
      <alignment horizontal="right"/>
    </xf>
    <xf numFmtId="168" fontId="56" fillId="41" borderId="0">
      <alignment horizontal="center"/>
    </xf>
    <xf numFmtId="168" fontId="59" fillId="34" borderId="0" applyBorder="0">
      <alignment horizontal="centerContinuous"/>
    </xf>
    <xf numFmtId="168" fontId="60" fillId="42" borderId="0" applyBorder="0">
      <alignment horizontal="centerContinuous"/>
    </xf>
    <xf numFmtId="9" fontId="6" fillId="0" borderId="0" applyFont="0" applyFill="0" applyBorder="0" applyAlignment="0" applyProtection="0"/>
    <xf numFmtId="182" fontId="116" fillId="76" borderId="42">
      <alignment horizontal="left"/>
    </xf>
    <xf numFmtId="168" fontId="74" fillId="34" borderId="0">
      <alignment horizontal="center"/>
    </xf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71" borderId="0" applyNumberFormat="0" applyBorder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2" fillId="5" borderId="0" applyNumberFormat="0" applyBorder="0" applyAlignment="0" applyProtection="0"/>
    <xf numFmtId="0" fontId="15" fillId="39" borderId="0" applyNumberFormat="0" applyBorder="0" applyAlignment="0" applyProtection="0"/>
    <xf numFmtId="0" fontId="2" fillId="7" borderId="0" applyNumberFormat="0" applyBorder="0" applyAlignment="0" applyProtection="0"/>
    <xf numFmtId="0" fontId="15" fillId="3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5" fillId="20" borderId="0" applyNumberFormat="0" applyBorder="0" applyAlignment="0" applyProtection="0"/>
    <xf numFmtId="0" fontId="2" fillId="13" borderId="0" applyNumberFormat="0" applyBorder="0" applyAlignment="0" applyProtection="0"/>
    <xf numFmtId="0" fontId="15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5" fillId="38" borderId="0" applyNumberFormat="0" applyBorder="0" applyAlignment="0" applyProtection="0"/>
    <xf numFmtId="0" fontId="2" fillId="8" borderId="0" applyNumberFormat="0" applyBorder="0" applyAlignment="0" applyProtection="0"/>
    <xf numFmtId="0" fontId="15" fillId="33" borderId="0" applyNumberFormat="0" applyBorder="0" applyAlignment="0" applyProtection="0"/>
    <xf numFmtId="0" fontId="2" fillId="10" borderId="0" applyNumberFormat="0" applyBorder="0" applyAlignment="0" applyProtection="0"/>
    <xf numFmtId="0" fontId="15" fillId="16" borderId="0" applyNumberFormat="0" applyBorder="0" applyAlignment="0" applyProtection="0"/>
    <xf numFmtId="0" fontId="2" fillId="12" borderId="0" applyNumberFormat="0" applyBorder="0" applyAlignment="0" applyProtection="0"/>
    <xf numFmtId="0" fontId="15" fillId="26" borderId="0" applyNumberFormat="0" applyBorder="0" applyAlignment="0" applyProtection="0"/>
    <xf numFmtId="0" fontId="2" fillId="14" borderId="0" applyNumberFormat="0" applyBorder="0" applyAlignment="0" applyProtection="0"/>
    <xf numFmtId="0" fontId="17" fillId="72" borderId="0" applyNumberFormat="0" applyBorder="0" applyAlignment="0" applyProtection="0"/>
    <xf numFmtId="0" fontId="88" fillId="60" borderId="0" applyNumberFormat="0" applyBorder="0" applyAlignment="0" applyProtection="0"/>
    <xf numFmtId="0" fontId="17" fillId="17" borderId="0" applyNumberFormat="0" applyBorder="0" applyAlignment="0" applyProtection="0"/>
    <xf numFmtId="0" fontId="88" fillId="62" borderId="0" applyNumberFormat="0" applyBorder="0" applyAlignment="0" applyProtection="0"/>
    <xf numFmtId="0" fontId="17" fillId="38" borderId="0" applyNumberFormat="0" applyBorder="0" applyAlignment="0" applyProtection="0"/>
    <xf numFmtId="0" fontId="88" fillId="64" borderId="0" applyNumberFormat="0" applyBorder="0" applyAlignment="0" applyProtection="0"/>
    <xf numFmtId="0" fontId="17" fillId="73" borderId="0" applyNumberFormat="0" applyBorder="0" applyAlignment="0" applyProtection="0"/>
    <xf numFmtId="0" fontId="88" fillId="66" borderId="0" applyNumberFormat="0" applyBorder="0" applyAlignment="0" applyProtection="0"/>
    <xf numFmtId="0" fontId="17" fillId="29" borderId="0" applyNumberFormat="0" applyBorder="0" applyAlignment="0" applyProtection="0"/>
    <xf numFmtId="0" fontId="88" fillId="68" borderId="0" applyNumberFormat="0" applyBorder="0" applyAlignment="0" applyProtection="0"/>
    <xf numFmtId="0" fontId="17" fillId="48" borderId="0" applyNumberFormat="0" applyBorder="0" applyAlignment="0" applyProtection="0"/>
    <xf numFmtId="0" fontId="88" fillId="70" borderId="0" applyNumberFormat="0" applyBorder="0" applyAlignment="0" applyProtection="0"/>
    <xf numFmtId="0" fontId="17" fillId="74" borderId="0" applyNumberFormat="0" applyBorder="0" applyAlignment="0" applyProtection="0"/>
    <xf numFmtId="0" fontId="88" fillId="59" borderId="0" applyNumberFormat="0" applyBorder="0" applyAlignment="0" applyProtection="0"/>
    <xf numFmtId="0" fontId="17" fillId="30" borderId="0" applyNumberFormat="0" applyBorder="0" applyAlignment="0" applyProtection="0"/>
    <xf numFmtId="0" fontId="88" fillId="61" borderId="0" applyNumberFormat="0" applyBorder="0" applyAlignment="0" applyProtection="0"/>
    <xf numFmtId="0" fontId="17" fillId="31" borderId="0" applyNumberFormat="0" applyBorder="0" applyAlignment="0" applyProtection="0"/>
    <xf numFmtId="0" fontId="88" fillId="63" borderId="0" applyNumberFormat="0" applyBorder="0" applyAlignment="0" applyProtection="0"/>
    <xf numFmtId="0" fontId="17" fillId="73" borderId="0" applyNumberFormat="0" applyBorder="0" applyAlignment="0" applyProtection="0"/>
    <xf numFmtId="0" fontId="88" fillId="65" borderId="0" applyNumberFormat="0" applyBorder="0" applyAlignment="0" applyProtection="0"/>
    <xf numFmtId="0" fontId="88" fillId="67" borderId="0" applyNumberFormat="0" applyBorder="0" applyAlignment="0" applyProtection="0"/>
    <xf numFmtId="0" fontId="17" fillId="25" borderId="0" applyNumberFormat="0" applyBorder="0" applyAlignment="0" applyProtection="0"/>
    <xf numFmtId="0" fontId="88" fillId="69" borderId="0" applyNumberFormat="0" applyBorder="0" applyAlignment="0" applyProtection="0"/>
    <xf numFmtId="0" fontId="19" fillId="23" borderId="0" applyNumberFormat="0" applyBorder="0" applyAlignment="0" applyProtection="0"/>
    <xf numFmtId="0" fontId="79" fillId="54" borderId="0" applyNumberFormat="0" applyBorder="0" applyAlignment="0" applyProtection="0"/>
    <xf numFmtId="0" fontId="117" fillId="19" borderId="8" applyNumberFormat="0" applyAlignment="0" applyProtection="0"/>
    <xf numFmtId="0" fontId="83" fillId="57" borderId="29" applyNumberFormat="0" applyAlignment="0" applyProtection="0"/>
    <xf numFmtId="0" fontId="85" fillId="58" borderId="3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78" fillId="53" borderId="0" applyNumberFormat="0" applyBorder="0" applyAlignment="0" applyProtection="0"/>
    <xf numFmtId="0" fontId="97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7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20" borderId="8" applyNumberFormat="0" applyAlignment="0" applyProtection="0"/>
    <xf numFmtId="0" fontId="81" fillId="56" borderId="29" applyNumberFormat="0" applyAlignment="0" applyProtection="0"/>
    <xf numFmtId="0" fontId="106" fillId="0" borderId="19" applyNumberFormat="0" applyFill="0" applyAlignment="0" applyProtection="0"/>
    <xf numFmtId="0" fontId="84" fillId="0" borderId="31" applyNumberFormat="0" applyFill="0" applyAlignment="0" applyProtection="0"/>
    <xf numFmtId="0" fontId="108" fillId="22" borderId="0" applyNumberFormat="0" applyBorder="0" applyAlignment="0" applyProtection="0"/>
    <xf numFmtId="0" fontId="80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8" borderId="20" applyNumberFormat="0" applyFont="0" applyAlignment="0" applyProtection="0"/>
    <xf numFmtId="0" fontId="53" fillId="19" borderId="21" applyNumberFormat="0" applyAlignment="0" applyProtection="0"/>
    <xf numFmtId="0" fontId="82" fillId="57" borderId="3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38" applyNumberFormat="0" applyFill="0" applyAlignment="0" applyProtection="0"/>
    <xf numFmtId="0" fontId="86" fillId="0" borderId="0" applyNumberFormat="0" applyFill="0" applyBorder="0" applyAlignment="0" applyProtection="0"/>
    <xf numFmtId="0" fontId="122" fillId="0" borderId="0"/>
    <xf numFmtId="0" fontId="122" fillId="0" borderId="0"/>
    <xf numFmtId="0" fontId="6" fillId="0" borderId="0"/>
    <xf numFmtId="0" fontId="6" fillId="0" borderId="0"/>
    <xf numFmtId="0" fontId="6" fillId="0" borderId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" fillId="0" borderId="0"/>
    <xf numFmtId="184" fontId="4" fillId="0" borderId="0" applyFill="0"/>
    <xf numFmtId="184" fontId="4" fillId="0" borderId="0">
      <alignment horizontal="center"/>
    </xf>
    <xf numFmtId="0" fontId="4" fillId="0" borderId="0" applyFill="0">
      <alignment horizontal="center"/>
    </xf>
    <xf numFmtId="184" fontId="35" fillId="0" borderId="39" applyFill="0"/>
    <xf numFmtId="0" fontId="6" fillId="0" borderId="0" applyFont="0" applyAlignment="0"/>
    <xf numFmtId="0" fontId="124" fillId="0" borderId="0" applyFill="0">
      <alignment vertical="top"/>
    </xf>
    <xf numFmtId="0" fontId="35" fillId="0" borderId="0" applyFill="0">
      <alignment horizontal="left" vertical="top"/>
    </xf>
    <xf numFmtId="184" fontId="12" fillId="0" borderId="1" applyFill="0"/>
    <xf numFmtId="0" fontId="6" fillId="0" borderId="0" applyNumberFormat="0" applyFont="0" applyAlignment="0"/>
    <xf numFmtId="0" fontId="124" fillId="0" borderId="0" applyFill="0">
      <alignment wrapText="1"/>
    </xf>
    <xf numFmtId="0" fontId="35" fillId="0" borderId="0" applyFill="0">
      <alignment horizontal="left" vertical="top" wrapText="1"/>
    </xf>
    <xf numFmtId="184" fontId="125" fillId="0" borderId="0" applyFill="0"/>
    <xf numFmtId="0" fontId="126" fillId="0" borderId="0" applyNumberFormat="0" applyFont="0" applyAlignment="0">
      <alignment horizontal="center"/>
    </xf>
    <xf numFmtId="0" fontId="127" fillId="0" borderId="0" applyFill="0">
      <alignment vertical="top" wrapText="1"/>
    </xf>
    <xf numFmtId="0" fontId="12" fillId="0" borderId="0" applyFill="0">
      <alignment horizontal="left" vertical="top" wrapText="1"/>
    </xf>
    <xf numFmtId="184" fontId="6" fillId="0" borderId="0" applyFill="0"/>
    <xf numFmtId="0" fontId="126" fillId="0" borderId="0" applyNumberFormat="0" applyFont="0" applyAlignment="0">
      <alignment horizontal="center"/>
    </xf>
    <xf numFmtId="0" fontId="128" fillId="0" borderId="0" applyFill="0">
      <alignment vertical="center" wrapText="1"/>
    </xf>
    <xf numFmtId="0" fontId="11" fillId="0" borderId="0">
      <alignment horizontal="left" vertical="center" wrapText="1"/>
    </xf>
    <xf numFmtId="184" fontId="129" fillId="0" borderId="0" applyFill="0"/>
    <xf numFmtId="0" fontId="126" fillId="0" borderId="0" applyNumberFormat="0" applyFont="0" applyAlignment="0">
      <alignment horizontal="center"/>
    </xf>
    <xf numFmtId="0" fontId="13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84" fontId="131" fillId="0" borderId="0" applyFill="0"/>
    <xf numFmtId="0" fontId="126" fillId="0" borderId="0" applyNumberFormat="0" applyFont="0" applyAlignment="0">
      <alignment horizontal="center"/>
    </xf>
    <xf numFmtId="0" fontId="132" fillId="0" borderId="0" applyFill="0">
      <alignment horizontal="center" vertical="center" wrapText="1"/>
    </xf>
    <xf numFmtId="0" fontId="133" fillId="0" borderId="0" applyFill="0">
      <alignment horizontal="center" vertical="center" wrapText="1"/>
    </xf>
    <xf numFmtId="184" fontId="134" fillId="0" borderId="0" applyFill="0"/>
    <xf numFmtId="0" fontId="126" fillId="0" borderId="0" applyNumberFormat="0" applyFont="0" applyAlignment="0">
      <alignment horizontal="center"/>
    </xf>
    <xf numFmtId="0" fontId="135" fillId="0" borderId="0">
      <alignment horizontal="center" wrapText="1"/>
    </xf>
    <xf numFmtId="0" fontId="131" fillId="0" borderId="0" applyFill="0">
      <alignment horizontal="center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4" fillId="15" borderId="0" applyFill="0"/>
    <xf numFmtId="0" fontId="136" fillId="0" borderId="0">
      <alignment horizontal="left" indent="7"/>
    </xf>
    <xf numFmtId="0" fontId="4" fillId="0" borderId="0" applyFill="0">
      <alignment horizontal="left" indent="7"/>
    </xf>
    <xf numFmtId="7" fontId="137" fillId="0" borderId="26" applyFill="0">
      <alignment horizontal="right"/>
    </xf>
    <xf numFmtId="0" fontId="12" fillId="0" borderId="0" applyNumberFormat="0">
      <alignment horizontal="right"/>
    </xf>
    <xf numFmtId="0" fontId="138" fillId="0" borderId="26" applyFont="0" applyFill="0"/>
    <xf numFmtId="0" fontId="12" fillId="0" borderId="26" applyFill="0"/>
    <xf numFmtId="39" fontId="137" fillId="0" borderId="0" applyFill="0"/>
    <xf numFmtId="0" fontId="6" fillId="0" borderId="0" applyNumberFormat="0" applyFont="0" applyBorder="0" applyAlignment="0"/>
    <xf numFmtId="0" fontId="127" fillId="0" borderId="0" applyFill="0">
      <alignment horizontal="left" indent="1"/>
    </xf>
    <xf numFmtId="0" fontId="12" fillId="0" borderId="0" applyFill="0">
      <alignment horizontal="left" indent="1"/>
    </xf>
    <xf numFmtId="39" fontId="129" fillId="0" borderId="0" applyFill="0"/>
    <xf numFmtId="0" fontId="6" fillId="0" borderId="0" applyNumberFormat="0" applyFont="0" applyFill="0" applyBorder="0" applyAlignment="0"/>
    <xf numFmtId="0" fontId="127" fillId="0" borderId="0" applyFill="0">
      <alignment horizontal="left" indent="2"/>
    </xf>
    <xf numFmtId="0" fontId="65" fillId="0" borderId="0" applyFill="0">
      <alignment horizontal="left" indent="2"/>
    </xf>
    <xf numFmtId="39" fontId="129" fillId="0" borderId="0" applyFill="0"/>
    <xf numFmtId="0" fontId="6" fillId="0" borderId="0" applyNumberFormat="0" applyFont="0" applyBorder="0" applyAlignment="0"/>
    <xf numFmtId="0" fontId="139" fillId="0" borderId="0">
      <alignment horizontal="left" indent="3"/>
    </xf>
    <xf numFmtId="0" fontId="140" fillId="0" borderId="0" applyFill="0">
      <alignment horizontal="left" indent="3"/>
    </xf>
    <xf numFmtId="39" fontId="129" fillId="0" borderId="0" applyFill="0"/>
    <xf numFmtId="0" fontId="6" fillId="0" borderId="0" applyNumberFormat="0" applyFont="0" applyBorder="0" applyAlignment="0"/>
    <xf numFmtId="0" fontId="130" fillId="0" borderId="0">
      <alignment horizontal="left" indent="4"/>
    </xf>
    <xf numFmtId="0" fontId="6" fillId="0" borderId="0" applyFill="0">
      <alignment horizontal="left" indent="4"/>
    </xf>
    <xf numFmtId="39" fontId="129" fillId="0" borderId="0" applyFill="0"/>
    <xf numFmtId="0" fontId="6" fillId="0" borderId="0" applyNumberFormat="0" applyFont="0" applyBorder="0" applyAlignment="0"/>
    <xf numFmtId="0" fontId="132" fillId="0" borderId="0">
      <alignment horizontal="left" indent="5"/>
    </xf>
    <xf numFmtId="0" fontId="133" fillId="0" borderId="0" applyFill="0">
      <alignment horizontal="left" indent="5"/>
    </xf>
    <xf numFmtId="39" fontId="134" fillId="0" borderId="0" applyFill="0"/>
    <xf numFmtId="0" fontId="6" fillId="0" borderId="0" applyNumberFormat="0" applyFont="0" applyFill="0" applyBorder="0" applyAlignment="0"/>
    <xf numFmtId="0" fontId="135" fillId="0" borderId="0" applyFill="0">
      <alignment horizontal="left" indent="6"/>
    </xf>
    <xf numFmtId="0" fontId="131" fillId="0" borderId="0" applyFill="0">
      <alignment horizontal="left" indent="6"/>
    </xf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85" fontId="141" fillId="0" borderId="43" applyNumberFormat="0" applyProtection="0">
      <alignment horizontal="right" vertical="center"/>
    </xf>
    <xf numFmtId="185" fontId="142" fillId="0" borderId="44" applyNumberFormat="0" applyProtection="0">
      <alignment horizontal="right" vertical="center"/>
    </xf>
    <xf numFmtId="0" fontId="142" fillId="77" borderId="45" applyNumberFormat="0" applyAlignment="0" applyProtection="0">
      <alignment horizontal="left" vertical="center" indent="1"/>
    </xf>
    <xf numFmtId="0" fontId="143" fillId="0" borderId="46" applyNumberFormat="0" applyFill="0" applyBorder="0" applyAlignment="0" applyProtection="0"/>
    <xf numFmtId="0" fontId="144" fillId="78" borderId="45" applyNumberFormat="0" applyAlignment="0" applyProtection="0">
      <alignment horizontal="left" vertical="center" indent="1"/>
    </xf>
    <xf numFmtId="0" fontId="144" fillId="79" borderId="45" applyNumberFormat="0" applyAlignment="0" applyProtection="0">
      <alignment horizontal="left" vertical="center" indent="1"/>
    </xf>
    <xf numFmtId="0" fontId="144" fillId="80" borderId="45" applyNumberFormat="0" applyAlignment="0" applyProtection="0">
      <alignment horizontal="left" vertical="center" indent="1"/>
    </xf>
    <xf numFmtId="0" fontId="144" fillId="81" borderId="45" applyNumberFormat="0" applyAlignment="0" applyProtection="0">
      <alignment horizontal="left" vertical="center" indent="1"/>
    </xf>
    <xf numFmtId="0" fontId="144" fillId="82" borderId="44" applyNumberFormat="0" applyAlignment="0" applyProtection="0">
      <alignment horizontal="left" vertical="center" indent="1"/>
    </xf>
    <xf numFmtId="185" fontId="141" fillId="83" borderId="45" applyNumberFormat="0" applyAlignment="0" applyProtection="0">
      <alignment horizontal="left" vertical="center" indent="1"/>
    </xf>
    <xf numFmtId="0" fontId="142" fillId="77" borderId="44" applyNumberFormat="0" applyAlignment="0" applyProtection="0">
      <alignment horizontal="left" vertical="center" indent="1"/>
    </xf>
    <xf numFmtId="38" fontId="6" fillId="84" borderId="0" applyNumberFormat="0" applyFont="0" applyBorder="0" applyAlignment="0" applyProtection="0"/>
    <xf numFmtId="186" fontId="6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5" fillId="57" borderId="29" applyNumberFormat="0" applyAlignment="0" applyProtection="0"/>
    <xf numFmtId="168" fontId="24" fillId="37" borderId="0">
      <alignment horizontal="left"/>
    </xf>
    <xf numFmtId="168" fontId="26" fillId="37" borderId="0">
      <alignment horizontal="right"/>
    </xf>
    <xf numFmtId="168" fontId="27" fillId="34" borderId="0">
      <alignment horizontal="center"/>
    </xf>
    <xf numFmtId="168" fontId="26" fillId="37" borderId="0">
      <alignment horizontal="right"/>
    </xf>
    <xf numFmtId="168" fontId="28" fillId="34" borderId="0">
      <alignment horizontal="left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6" fillId="56" borderId="29" applyNumberFormat="0" applyAlignment="0" applyProtection="0"/>
    <xf numFmtId="168" fontId="24" fillId="37" borderId="0">
      <alignment horizontal="left"/>
    </xf>
    <xf numFmtId="168" fontId="47" fillId="34" borderId="0">
      <alignment horizontal="left"/>
    </xf>
    <xf numFmtId="168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6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31" fillId="18" borderId="20" applyNumberFormat="0" applyFont="0" applyAlignment="0" applyProtection="0"/>
    <xf numFmtId="0" fontId="1" fillId="0" borderId="0"/>
    <xf numFmtId="0" fontId="31" fillId="18" borderId="20" applyNumberFormat="0" applyFont="0" applyAlignment="0" applyProtection="0"/>
    <xf numFmtId="0" fontId="56" fillId="40" borderId="0">
      <alignment horizontal="center" vertical="center"/>
    </xf>
    <xf numFmtId="0" fontId="47" fillId="40" borderId="10"/>
    <xf numFmtId="0" fontId="56" fillId="40" borderId="0" applyBorder="0">
      <alignment horizontal="centerContinuous"/>
    </xf>
    <xf numFmtId="0" fontId="62" fillId="40" borderId="0" applyBorder="0">
      <alignment horizontal="centerContinuous"/>
    </xf>
    <xf numFmtId="168" fontId="47" fillId="22" borderId="0">
      <alignment horizontal="center"/>
    </xf>
    <xf numFmtId="168" fontId="26" fillId="37" borderId="0">
      <alignment horizontal="center"/>
    </xf>
    <xf numFmtId="168" fontId="26" fillId="37" borderId="0">
      <alignment horizontal="centerContinuous"/>
    </xf>
    <xf numFmtId="168" fontId="66" fillId="34" borderId="0">
      <alignment horizontal="left"/>
    </xf>
    <xf numFmtId="168" fontId="24" fillId="37" borderId="0">
      <alignment horizontal="left"/>
    </xf>
    <xf numFmtId="168" fontId="24" fillId="37" borderId="0">
      <alignment horizontal="centerContinuous"/>
    </xf>
    <xf numFmtId="168" fontId="24" fillId="37" borderId="0">
      <alignment horizontal="right"/>
    </xf>
    <xf numFmtId="168" fontId="26" fillId="37" borderId="0">
      <alignment horizontal="right"/>
    </xf>
    <xf numFmtId="168" fontId="66" fillId="20" borderId="0">
      <alignment horizontal="center"/>
    </xf>
    <xf numFmtId="168" fontId="67" fillId="20" borderId="0">
      <alignment horizontal="center"/>
    </xf>
    <xf numFmtId="168" fontId="74" fillId="34" borderId="0">
      <alignment horizontal="center"/>
    </xf>
    <xf numFmtId="43" fontId="6" fillId="0" borderId="0" applyFont="0" applyFill="0" applyBorder="0" applyAlignment="0" applyProtection="0"/>
    <xf numFmtId="166" fontId="6" fillId="0" borderId="0"/>
    <xf numFmtId="44" fontId="6" fillId="0" borderId="0" applyFont="0" applyFill="0" applyBorder="0" applyAlignment="0" applyProtection="0"/>
    <xf numFmtId="0" fontId="11" fillId="0" borderId="0"/>
    <xf numFmtId="166" fontId="6" fillId="0" borderId="0"/>
    <xf numFmtId="166" fontId="147" fillId="0" borderId="0"/>
    <xf numFmtId="0" fontId="6" fillId="0" borderId="0"/>
    <xf numFmtId="3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71">
    <xf numFmtId="0" fontId="0" fillId="0" borderId="0" xfId="0"/>
    <xf numFmtId="0" fontId="6" fillId="0" borderId="0" xfId="0" applyFont="1"/>
    <xf numFmtId="0" fontId="6" fillId="0" borderId="0" xfId="8" applyFont="1"/>
    <xf numFmtId="0" fontId="5" fillId="0" borderId="2" xfId="8" applyFont="1" applyBorder="1"/>
    <xf numFmtId="49" fontId="6" fillId="0" borderId="0" xfId="8" applyNumberFormat="1" applyFont="1" applyAlignment="1">
      <alignment horizontal="left"/>
    </xf>
    <xf numFmtId="14" fontId="6" fillId="0" borderId="0" xfId="8" applyNumberFormat="1" applyFont="1" applyAlignment="1">
      <alignment horizontal="left"/>
    </xf>
    <xf numFmtId="0" fontId="13" fillId="0" borderId="0" xfId="8" applyFont="1"/>
    <xf numFmtId="0" fontId="75" fillId="0" borderId="0" xfId="5126" applyFont="1" applyFill="1" applyBorder="1" applyAlignment="1">
      <alignment horizontal="left"/>
    </xf>
    <xf numFmtId="0" fontId="6" fillId="0" borderId="0" xfId="5126" applyFont="1" applyFill="1" applyBorder="1" applyAlignment="1">
      <alignment horizontal="left"/>
    </xf>
    <xf numFmtId="0" fontId="75" fillId="0" borderId="0" xfId="5126" applyFont="1" applyFill="1" applyBorder="1" applyAlignment="1">
      <alignment horizontal="right"/>
    </xf>
    <xf numFmtId="0" fontId="6" fillId="0" borderId="0" xfId="5126" applyFont="1" applyFill="1" applyBorder="1" applyAlignment="1">
      <alignment horizontal="right"/>
    </xf>
    <xf numFmtId="0" fontId="75" fillId="0" borderId="0" xfId="5126" applyFont="1" applyFill="1" applyBorder="1" applyAlignment="1">
      <alignment horizontal="left" vertical="top"/>
    </xf>
    <xf numFmtId="0" fontId="75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wrapText="1"/>
    </xf>
    <xf numFmtId="164" fontId="75" fillId="0" borderId="0" xfId="3950" applyNumberFormat="1" applyFont="1" applyFill="1" applyBorder="1" applyAlignment="1">
      <alignment horizontal="right" wrapText="1"/>
    </xf>
    <xf numFmtId="173" fontId="75" fillId="0" borderId="0" xfId="5126" applyNumberFormat="1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center" wrapText="1"/>
    </xf>
    <xf numFmtId="0" fontId="6" fillId="0" borderId="0" xfId="5126" applyFont="1" applyFill="1" applyBorder="1" applyAlignment="1">
      <alignment horizontal="left" vertical="center" wrapText="1"/>
    </xf>
    <xf numFmtId="164" fontId="75" fillId="0" borderId="0" xfId="3950" applyNumberFormat="1" applyFont="1" applyFill="1" applyBorder="1" applyAlignment="1">
      <alignment horizontal="center" vertical="center" wrapText="1"/>
    </xf>
    <xf numFmtId="0" fontId="6" fillId="0" borderId="26" xfId="5126" applyFont="1" applyFill="1" applyBorder="1" applyAlignment="1">
      <alignment horizontal="center" wrapText="1"/>
    </xf>
    <xf numFmtId="164" fontId="75" fillId="0" borderId="2" xfId="3950" applyNumberFormat="1" applyFont="1" applyFill="1" applyBorder="1" applyAlignment="1">
      <alignment horizontal="right" wrapText="1"/>
    </xf>
    <xf numFmtId="164" fontId="75" fillId="0" borderId="27" xfId="3950" applyNumberFormat="1" applyFont="1" applyFill="1" applyBorder="1" applyAlignment="1">
      <alignment horizontal="right" wrapText="1"/>
    </xf>
    <xf numFmtId="0" fontId="68" fillId="0" borderId="0" xfId="5126" applyFont="1" applyFill="1" applyBorder="1" applyAlignment="1">
      <alignment horizontal="left" wrapText="1"/>
    </xf>
    <xf numFmtId="0" fontId="5" fillId="0" borderId="0" xfId="5126" applyFont="1" applyFill="1" applyBorder="1" applyAlignment="1">
      <alignment horizontal="left" wrapText="1"/>
    </xf>
    <xf numFmtId="0" fontId="5" fillId="0" borderId="0" xfId="0" applyFont="1"/>
    <xf numFmtId="10" fontId="75" fillId="0" borderId="27" xfId="1" applyNumberFormat="1" applyFont="1" applyFill="1" applyBorder="1" applyAlignment="1">
      <alignment horizontal="right" wrapText="1"/>
    </xf>
    <xf numFmtId="0" fontId="6" fillId="0" borderId="0" xfId="0" applyFont="1" applyBorder="1"/>
    <xf numFmtId="10" fontId="75" fillId="0" borderId="0" xfId="1" applyNumberFormat="1" applyFont="1" applyFill="1" applyBorder="1" applyAlignment="1">
      <alignment horizontal="right" wrapText="1"/>
    </xf>
    <xf numFmtId="174" fontId="75" fillId="0" borderId="0" xfId="3950" applyNumberFormat="1" applyFont="1" applyFill="1" applyBorder="1" applyAlignment="1">
      <alignment horizontal="right" wrapText="1"/>
    </xf>
    <xf numFmtId="164" fontId="75" fillId="0" borderId="27" xfId="1" applyNumberFormat="1" applyFont="1" applyFill="1" applyBorder="1" applyAlignment="1">
      <alignment horizontal="right" wrapText="1"/>
    </xf>
    <xf numFmtId="0" fontId="75" fillId="0" borderId="1" xfId="5126" applyFont="1" applyFill="1" applyBorder="1" applyAlignment="1">
      <alignment horizontal="left"/>
    </xf>
    <xf numFmtId="0" fontId="6" fillId="0" borderId="2" xfId="5126" applyFont="1" applyFill="1" applyBorder="1" applyAlignment="1">
      <alignment horizontal="center" wrapText="1"/>
    </xf>
    <xf numFmtId="183" fontId="75" fillId="0" borderId="0" xfId="1" applyNumberFormat="1" applyFont="1" applyFill="1" applyBorder="1" applyAlignment="1">
      <alignment horizontal="right" wrapText="1"/>
    </xf>
    <xf numFmtId="183" fontId="75" fillId="0" borderId="2" xfId="1" applyNumberFormat="1" applyFont="1" applyFill="1" applyBorder="1" applyAlignment="1">
      <alignment horizontal="right" wrapText="1"/>
    </xf>
    <xf numFmtId="183" fontId="75" fillId="0" borderId="0" xfId="1" applyNumberFormat="1" applyFont="1" applyFill="1" applyBorder="1" applyAlignment="1">
      <alignment horizontal="left" vertical="top"/>
    </xf>
    <xf numFmtId="183" fontId="75" fillId="0" borderId="27" xfId="1" applyNumberFormat="1" applyFont="1" applyFill="1" applyBorder="1" applyAlignment="1">
      <alignment horizontal="right" wrapText="1"/>
    </xf>
    <xf numFmtId="174" fontId="6" fillId="0" borderId="27" xfId="4" applyNumberFormat="1" applyFont="1" applyBorder="1" applyProtection="1"/>
    <xf numFmtId="0" fontId="122" fillId="0" borderId="0" xfId="14316"/>
    <xf numFmtId="0" fontId="6" fillId="0" borderId="0" xfId="14315" applyFont="1"/>
    <xf numFmtId="0" fontId="6" fillId="0" borderId="0" xfId="14315" applyFont="1" applyAlignment="1" applyProtection="1">
      <alignment horizontal="left"/>
    </xf>
    <xf numFmtId="0" fontId="13" fillId="0" borderId="0" xfId="14315" applyFont="1" applyBorder="1" applyAlignment="1" applyProtection="1">
      <alignment horizontal="left"/>
    </xf>
    <xf numFmtId="0" fontId="13" fillId="0" borderId="0" xfId="14315" applyFont="1" applyBorder="1"/>
    <xf numFmtId="0" fontId="6" fillId="0" borderId="0" xfId="14315" applyFont="1" applyFill="1" applyAlignment="1" applyProtection="1">
      <alignment horizontal="left"/>
    </xf>
    <xf numFmtId="0" fontId="6" fillId="0" borderId="0" xfId="14315" applyFont="1" applyFill="1"/>
    <xf numFmtId="164" fontId="75" fillId="0" borderId="0" xfId="5126" applyNumberFormat="1" applyFont="1" applyFill="1" applyBorder="1" applyAlignment="1">
      <alignment horizontal="left" vertical="top"/>
    </xf>
    <xf numFmtId="0" fontId="6" fillId="0" borderId="0" xfId="5126" applyFont="1" applyFill="1" applyBorder="1" applyAlignment="1"/>
    <xf numFmtId="0" fontId="6" fillId="0" borderId="0" xfId="5126" applyFont="1" applyFill="1" applyBorder="1" applyAlignment="1">
      <alignment horizontal="center" vertical="center" wrapText="1"/>
    </xf>
    <xf numFmtId="10" fontId="75" fillId="0" borderId="0" xfId="12089" applyNumberFormat="1" applyFont="1" applyFill="1" applyBorder="1" applyAlignment="1">
      <alignment horizontal="right" wrapText="1"/>
    </xf>
    <xf numFmtId="9" fontId="75" fillId="0" borderId="0" xfId="12089" applyFont="1" applyFill="1" applyBorder="1" applyAlignment="1">
      <alignment horizontal="right" wrapText="1"/>
    </xf>
    <xf numFmtId="10" fontId="75" fillId="0" borderId="0" xfId="12089" applyNumberFormat="1" applyFont="1" applyFill="1" applyBorder="1" applyAlignment="1">
      <alignment horizontal="right"/>
    </xf>
    <xf numFmtId="9" fontId="75" fillId="0" borderId="0" xfId="6764" applyFont="1" applyFill="1" applyBorder="1" applyAlignment="1">
      <alignment horizontal="left" vertical="top"/>
    </xf>
    <xf numFmtId="10" fontId="75" fillId="0" borderId="0" xfId="12089" applyNumberFormat="1" applyFont="1" applyFill="1" applyBorder="1" applyAlignment="1">
      <alignment horizontal="left" vertical="top"/>
    </xf>
    <xf numFmtId="9" fontId="75" fillId="0" borderId="0" xfId="12089" applyFont="1" applyFill="1" applyBorder="1" applyAlignment="1">
      <alignment horizontal="left" vertical="top"/>
    </xf>
    <xf numFmtId="10" fontId="75" fillId="0" borderId="2" xfId="12089" applyNumberFormat="1" applyFont="1" applyFill="1" applyBorder="1" applyAlignment="1">
      <alignment horizontal="right" wrapText="1"/>
    </xf>
    <xf numFmtId="10" fontId="75" fillId="0" borderId="27" xfId="12089" applyNumberFormat="1" applyFont="1" applyFill="1" applyBorder="1" applyAlignment="1">
      <alignment horizontal="right" wrapText="1"/>
    </xf>
    <xf numFmtId="0" fontId="6" fillId="0" borderId="0" xfId="4614" applyFont="1" applyBorder="1"/>
    <xf numFmtId="10" fontId="75" fillId="0" borderId="0" xfId="6764" applyNumberFormat="1" applyFont="1" applyFill="1" applyBorder="1" applyAlignment="1">
      <alignment horizontal="right" wrapText="1"/>
    </xf>
    <xf numFmtId="164" fontId="75" fillId="0" borderId="0" xfId="6764" applyNumberFormat="1" applyFont="1" applyFill="1" applyBorder="1" applyAlignment="1">
      <alignment horizontal="right" wrapText="1"/>
    </xf>
    <xf numFmtId="49" fontId="6" fillId="0" borderId="0" xfId="14315" applyNumberFormat="1" applyFont="1" applyAlignment="1" applyProtection="1">
      <alignment horizontal="left"/>
    </xf>
    <xf numFmtId="49" fontId="6" fillId="0" borderId="0" xfId="5126" applyNumberFormat="1" applyFont="1" applyFill="1" applyBorder="1" applyAlignment="1">
      <alignment horizontal="center"/>
    </xf>
    <xf numFmtId="49" fontId="6" fillId="0" borderId="0" xfId="5126" applyNumberFormat="1" applyFont="1" applyFill="1" applyBorder="1" applyAlignment="1">
      <alignment horizontal="center"/>
    </xf>
    <xf numFmtId="164" fontId="75" fillId="0" borderId="0" xfId="5126" applyNumberFormat="1" applyFont="1" applyFill="1" applyBorder="1" applyAlignment="1">
      <alignment horizontal="left"/>
    </xf>
    <xf numFmtId="43" fontId="75" fillId="0" borderId="2" xfId="3950" applyNumberFormat="1" applyFont="1" applyFill="1" applyBorder="1" applyAlignment="1">
      <alignment horizontal="right" wrapText="1"/>
    </xf>
    <xf numFmtId="37" fontId="75" fillId="0" borderId="0" xfId="3950" applyNumberFormat="1" applyFont="1" applyFill="1" applyBorder="1" applyAlignment="1">
      <alignment horizontal="center" vertical="center" wrapText="1"/>
    </xf>
    <xf numFmtId="49" fontId="6" fillId="0" borderId="0" xfId="5126" applyNumberFormat="1" applyFont="1" applyFill="1" applyBorder="1" applyAlignment="1">
      <alignment horizontal="center"/>
    </xf>
    <xf numFmtId="0" fontId="12" fillId="0" borderId="0" xfId="8" applyFont="1" applyAlignment="1">
      <alignment horizontal="center"/>
    </xf>
    <xf numFmtId="0" fontId="6" fillId="0" borderId="0" xfId="14315" applyFont="1" applyAlignment="1" applyProtection="1">
      <alignment horizontal="center"/>
    </xf>
    <xf numFmtId="49" fontId="6" fillId="0" borderId="0" xfId="14315" applyNumberFormat="1" applyFont="1" applyAlignment="1" applyProtection="1">
      <alignment horizontal="center"/>
    </xf>
    <xf numFmtId="49" fontId="6" fillId="0" borderId="0" xfId="5126" applyNumberFormat="1" applyFont="1" applyFill="1" applyBorder="1" applyAlignment="1">
      <alignment horizontal="center"/>
    </xf>
    <xf numFmtId="0" fontId="6" fillId="0" borderId="0" xfId="5126" applyFont="1" applyFill="1" applyBorder="1" applyAlignment="1">
      <alignment horizontal="center"/>
    </xf>
    <xf numFmtId="0" fontId="75" fillId="0" borderId="26" xfId="5126" applyFont="1" applyFill="1" applyBorder="1" applyAlignment="1">
      <alignment horizontal="center" wrapText="1"/>
    </xf>
  </cellXfs>
  <cellStyles count="14644"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3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4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5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6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7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8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9"/>
    <cellStyle name="20% - Accent4 4 3 2 2 3" xfId="882"/>
    <cellStyle name="20% - Accent4 4 3 2 2 4" xfId="883"/>
    <cellStyle name="20% - Accent4 4 3 2 2 5" xfId="14490"/>
    <cellStyle name="20% - Accent4 4 3 2 3" xfId="884"/>
    <cellStyle name="20% - Accent4 4 3 2 3 2" xfId="885"/>
    <cellStyle name="20% - Accent4 4 3 2 3 3" xfId="14491"/>
    <cellStyle name="20% - Accent4 4 3 2 4" xfId="886"/>
    <cellStyle name="20% - Accent4 4 3 2 5" xfId="887"/>
    <cellStyle name="20% - Accent4 4 3 2 6" xfId="14492"/>
    <cellStyle name="20% - Accent4 4 3 3" xfId="888"/>
    <cellStyle name="20% - Accent4 4 3 3 2" xfId="889"/>
    <cellStyle name="20% - Accent4 4 3 3 2 2" xfId="890"/>
    <cellStyle name="20% - Accent4 4 3 3 2 3" xfId="14493"/>
    <cellStyle name="20% - Accent4 4 3 3 3" xfId="891"/>
    <cellStyle name="20% - Accent4 4 3 3 4" xfId="892"/>
    <cellStyle name="20% - Accent4 4 3 3 5" xfId="14494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14631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2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6"/>
    <cellStyle name="Comma 7 8 3" xfId="14557"/>
    <cellStyle name="Comma 7 9" xfId="14558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14633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1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6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7"/>
    <cellStyle name="Normal 13 2 3" xfId="10867"/>
    <cellStyle name="Normal 13 2 4" xfId="14568"/>
    <cellStyle name="Normal 13 3" xfId="10868"/>
    <cellStyle name="Normal 13 3 2" xfId="14569"/>
    <cellStyle name="Normal 13 4" xfId="14570"/>
    <cellStyle name="Normal 13 5" xfId="1457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4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5" xfId="14577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5" xfId="14583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4" xfId="1458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5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6"/>
    <cellStyle name="Normal 21 3" xfId="14587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8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6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7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8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9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40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1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2"/>
    <cellStyle name="Normal 80" xfId="14434"/>
    <cellStyle name="Normal 81" xfId="14435"/>
    <cellStyle name="Normal 82" xfId="14436"/>
    <cellStyle name="Normal 83" xfId="14437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1"/>
    <cellStyle name="Note 5 2 2 3" xfId="6599"/>
    <cellStyle name="Note 5 2 2 4" xfId="14612"/>
    <cellStyle name="Note 5 2 3" xfId="6600"/>
    <cellStyle name="Note 5 2 3 2" xfId="6601"/>
    <cellStyle name="Note 5 2 3 3" xfId="14613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4"/>
    <cellStyle name="Note 5 3 3" xfId="6610"/>
    <cellStyle name="Note 5 3 4" xfId="13790"/>
    <cellStyle name="Note 5 4" xfId="6611"/>
    <cellStyle name="Note 5 4 2" xfId="6612"/>
    <cellStyle name="Note 5 4 3" xfId="14615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1464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Int" xfId="7027"/>
    <cellStyle name="PSSpacer" xfId="7028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37" sqref="C37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5" t="s">
        <v>0</v>
      </c>
      <c r="B1" s="65"/>
      <c r="C1" s="65"/>
    </row>
    <row r="2" spans="1:3" ht="15.75" x14ac:dyDescent="0.25">
      <c r="A2" s="65" t="s">
        <v>4</v>
      </c>
      <c r="B2" s="65"/>
      <c r="C2" s="65"/>
    </row>
    <row r="3" spans="1:3" ht="15.75" x14ac:dyDescent="0.25">
      <c r="A3" s="65" t="s">
        <v>5</v>
      </c>
      <c r="B3" s="65"/>
      <c r="C3" s="65"/>
    </row>
    <row r="8" spans="1:3" x14ac:dyDescent="0.2">
      <c r="A8" s="3" t="s">
        <v>6</v>
      </c>
    </row>
    <row r="9" spans="1:3" x14ac:dyDescent="0.2">
      <c r="A9" s="2" t="s">
        <v>7</v>
      </c>
      <c r="C9" s="4" t="s">
        <v>0</v>
      </c>
    </row>
    <row r="10" spans="1:3" x14ac:dyDescent="0.2">
      <c r="A10" s="2" t="s">
        <v>8</v>
      </c>
      <c r="C10" s="4" t="s">
        <v>145</v>
      </c>
    </row>
    <row r="11" spans="1:3" x14ac:dyDescent="0.2">
      <c r="A11" s="2" t="s">
        <v>9</v>
      </c>
      <c r="C11" s="4" t="s">
        <v>10</v>
      </c>
    </row>
    <row r="12" spans="1:3" x14ac:dyDescent="0.2">
      <c r="C12" s="4" t="s">
        <v>11</v>
      </c>
    </row>
    <row r="13" spans="1:3" x14ac:dyDescent="0.2">
      <c r="C13" s="4" t="s">
        <v>12</v>
      </c>
    </row>
    <row r="14" spans="1:3" x14ac:dyDescent="0.2">
      <c r="C14" s="4" t="s">
        <v>13</v>
      </c>
    </row>
    <row r="15" spans="1:3" x14ac:dyDescent="0.2">
      <c r="C15" s="4" t="s">
        <v>14</v>
      </c>
    </row>
    <row r="16" spans="1:3" x14ac:dyDescent="0.2">
      <c r="C16" s="4" t="s">
        <v>15</v>
      </c>
    </row>
    <row r="17" spans="1:3" x14ac:dyDescent="0.2">
      <c r="A17" s="2" t="s">
        <v>16</v>
      </c>
      <c r="C17" s="4" t="s">
        <v>17</v>
      </c>
    </row>
    <row r="18" spans="1:3" x14ac:dyDescent="0.2">
      <c r="C18" s="4" t="s">
        <v>18</v>
      </c>
    </row>
    <row r="19" spans="1:3" x14ac:dyDescent="0.2">
      <c r="C19" s="4" t="s">
        <v>19</v>
      </c>
    </row>
    <row r="20" spans="1:3" x14ac:dyDescent="0.2">
      <c r="C20" s="4" t="s">
        <v>20</v>
      </c>
    </row>
    <row r="21" spans="1:3" x14ac:dyDescent="0.2">
      <c r="C21" s="4" t="s">
        <v>21</v>
      </c>
    </row>
    <row r="22" spans="1:3" x14ac:dyDescent="0.2">
      <c r="C22" s="4" t="s">
        <v>22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23</v>
      </c>
      <c r="C28" s="6"/>
    </row>
    <row r="29" spans="1:3" x14ac:dyDescent="0.2">
      <c r="A29" s="2" t="s">
        <v>28</v>
      </c>
      <c r="C29" s="2" t="s">
        <v>29</v>
      </c>
    </row>
    <row r="30" spans="1:3" x14ac:dyDescent="0.2">
      <c r="A30" s="2" t="s">
        <v>26</v>
      </c>
      <c r="C30" s="2" t="s">
        <v>27</v>
      </c>
    </row>
    <row r="31" spans="1:3" x14ac:dyDescent="0.2">
      <c r="A31" s="2" t="s">
        <v>24</v>
      </c>
      <c r="C31" s="2" t="s">
        <v>25</v>
      </c>
    </row>
    <row r="35" spans="1:3" x14ac:dyDescent="0.2">
      <c r="A35" s="3" t="s">
        <v>30</v>
      </c>
    </row>
    <row r="36" spans="1:3" x14ac:dyDescent="0.2">
      <c r="A36" s="2" t="s">
        <v>31</v>
      </c>
      <c r="C36" s="2" t="str">
        <f>CONCATENATE($A$35,"   ", A36)</f>
        <v>WITNESS:   K. W. BLAKE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C5" sqref="C5"/>
    </sheetView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66" t="s">
        <v>91</v>
      </c>
      <c r="B6" s="66"/>
      <c r="C6" s="66"/>
    </row>
    <row r="7" spans="1:3" ht="12.75" x14ac:dyDescent="0.2">
      <c r="A7" s="38"/>
      <c r="B7" s="38"/>
      <c r="C7" s="38"/>
    </row>
    <row r="8" spans="1:3" ht="12.75" x14ac:dyDescent="0.2">
      <c r="A8" s="66" t="s">
        <v>92</v>
      </c>
      <c r="B8" s="66"/>
      <c r="C8" s="66"/>
    </row>
    <row r="9" spans="1:3" ht="12.75" x14ac:dyDescent="0.2">
      <c r="A9" s="38"/>
      <c r="B9" s="38"/>
      <c r="C9" s="38"/>
    </row>
    <row r="10" spans="1:3" ht="12.75" x14ac:dyDescent="0.2">
      <c r="A10" s="67" t="str">
        <f>'Rate Case Constants'!C9</f>
        <v>KENTUCKY UTILITIES COMPANY</v>
      </c>
      <c r="B10" s="66"/>
      <c r="C10" s="66"/>
    </row>
    <row r="11" spans="1:3" ht="12.75" x14ac:dyDescent="0.2">
      <c r="A11" s="38"/>
      <c r="B11" s="38"/>
      <c r="C11" s="38"/>
    </row>
    <row r="12" spans="1:3" ht="12.75" x14ac:dyDescent="0.2">
      <c r="A12" s="67" t="str">
        <f>'Rate Case Constants'!C10</f>
        <v>CASE NO. 2014-00371</v>
      </c>
      <c r="B12" s="66"/>
      <c r="C12" s="66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93</v>
      </c>
      <c r="B16" s="38"/>
      <c r="C16" s="58" t="str">
        <f>'Rate Case Constants'!C16</f>
        <v>FOR THE 12 MONTHS ENDED FEBRUARY 28, 2015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94</v>
      </c>
      <c r="B18" s="38"/>
      <c r="C18" s="58" t="str">
        <f>'Rate Case Constants'!C22</f>
        <v>FOR THE 12 MONTHS ENDED JUNE 30, 2016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32</v>
      </c>
      <c r="B21" s="41"/>
      <c r="C21" s="40" t="s">
        <v>33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57</v>
      </c>
      <c r="B24" s="43"/>
      <c r="C24" s="42" t="s">
        <v>56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rintOptions horizontalCentered="1"/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zoomScaleNormal="100" workbookViewId="0">
      <selection sqref="A1:E1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8" t="str">
        <f>'Rate Case Constants'!C9</f>
        <v>KENTUCKY UTILITIES COMPANY</v>
      </c>
      <c r="B1" s="69"/>
      <c r="C1" s="69"/>
      <c r="D1" s="69"/>
      <c r="E1" s="69"/>
    </row>
    <row r="2" spans="1:5" s="7" customFormat="1" ht="20.100000000000001" customHeight="1" x14ac:dyDescent="0.2">
      <c r="A2" s="68" t="str">
        <f>'Rate Case Constants'!C10</f>
        <v>CASE NO. 2014-00371</v>
      </c>
      <c r="B2" s="69"/>
      <c r="C2" s="69"/>
      <c r="D2" s="69"/>
      <c r="E2" s="69"/>
    </row>
    <row r="3" spans="1:5" s="7" customFormat="1" ht="20.100000000000001" customHeight="1" x14ac:dyDescent="0.2">
      <c r="A3" s="69" t="s">
        <v>56</v>
      </c>
      <c r="B3" s="69"/>
      <c r="C3" s="69"/>
      <c r="D3" s="69"/>
      <c r="E3" s="69"/>
    </row>
    <row r="4" spans="1:5" s="7" customFormat="1" ht="20.100000000000001" customHeight="1" x14ac:dyDescent="0.2">
      <c r="A4" s="69" t="str">
        <f>'Rate Case Constants'!C15</f>
        <v>BASE YEAR FOR THE 12 MONTHS ENDED FEBRUARY 28, 2015</v>
      </c>
      <c r="B4" s="69"/>
      <c r="C4" s="69"/>
      <c r="D4" s="69"/>
      <c r="E4" s="69"/>
    </row>
    <row r="5" spans="1:5" s="7" customFormat="1" ht="20.100000000000001" customHeight="1" x14ac:dyDescent="0.2">
      <c r="A5" s="69" t="str">
        <f>'Rate Case Constants'!C21</f>
        <v>FORECAST PERIOD FOR THE 12 MONTHS ENDED JUNE 30, 2016</v>
      </c>
      <c r="B5" s="69"/>
      <c r="C5" s="69"/>
      <c r="D5" s="69"/>
      <c r="E5" s="69"/>
    </row>
    <row r="6" spans="1:5" s="7" customFormat="1" ht="20.100000000000001" customHeight="1" x14ac:dyDescent="0.2">
      <c r="A6" s="60"/>
      <c r="B6" s="60"/>
      <c r="C6" s="60"/>
      <c r="D6" s="60"/>
      <c r="E6" s="60"/>
    </row>
    <row r="7" spans="1:5" s="7" customFormat="1" ht="20.100000000000001" customHeight="1" x14ac:dyDescent="0.2">
      <c r="A7" s="8" t="s">
        <v>46</v>
      </c>
      <c r="E7" s="9" t="s">
        <v>61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47</v>
      </c>
    </row>
    <row r="9" spans="1:5" s="7" customFormat="1" ht="20.100000000000001" customHeight="1" x14ac:dyDescent="0.2">
      <c r="A9" s="8" t="s">
        <v>40</v>
      </c>
      <c r="E9" s="10" t="str">
        <f>'Rate Case Constants'!C36</f>
        <v>WITNESS:   K. W. BLAKE</v>
      </c>
    </row>
    <row r="10" spans="1:5" s="7" customFormat="1" ht="20.100000000000001" customHeight="1" x14ac:dyDescent="0.2"/>
    <row r="11" spans="1:5" ht="66" customHeight="1" x14ac:dyDescent="0.2">
      <c r="A11" s="19" t="s">
        <v>41</v>
      </c>
      <c r="B11" s="19" t="s">
        <v>33</v>
      </c>
      <c r="C11" s="19" t="s">
        <v>58</v>
      </c>
      <c r="D11" s="19" t="s">
        <v>59</v>
      </c>
      <c r="E11" s="19" t="s">
        <v>60</v>
      </c>
    </row>
    <row r="12" spans="1:5" ht="18.95" customHeight="1" x14ac:dyDescent="0.2">
      <c r="A12" s="12"/>
      <c r="B12" s="17"/>
      <c r="C12" s="17"/>
      <c r="D12" s="18" t="s">
        <v>42</v>
      </c>
      <c r="E12" s="18" t="s">
        <v>42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134</v>
      </c>
      <c r="C14" s="16" t="s">
        <v>65</v>
      </c>
      <c r="D14" s="14">
        <f>'SCH C-1'!C32</f>
        <v>3486717542.3930731</v>
      </c>
      <c r="E14" s="14">
        <f>'SCH C-1'!E32</f>
        <v>3587023716.6366062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62</v>
      </c>
      <c r="C16" s="16" t="s">
        <v>34</v>
      </c>
      <c r="D16" s="14">
        <f>'SCH C-1'!C30</f>
        <v>199089566.59424853</v>
      </c>
      <c r="E16" s="14">
        <f>'SCH C-1'!E30</f>
        <v>167269568.38578677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63</v>
      </c>
      <c r="C18" s="16"/>
      <c r="D18" s="27">
        <f>D16/D14</f>
        <v>5.7099424938678985E-2</v>
      </c>
      <c r="E18" s="27">
        <f>E16/E14</f>
        <v>4.6631854595772806E-2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64</v>
      </c>
      <c r="C20" s="16" t="s">
        <v>65</v>
      </c>
      <c r="D20" s="27">
        <f>'SCH J-1'!M43</f>
        <v>7.2276737651447029E-2</v>
      </c>
      <c r="E20" s="27">
        <f>'SCH J-1'!N21</f>
        <v>7.382644377651397E-2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66</v>
      </c>
      <c r="C22" s="16" t="s">
        <v>34</v>
      </c>
      <c r="D22" s="14">
        <f>D14*D20</f>
        <v>252008569.07624227</v>
      </c>
      <c r="E22" s="14">
        <f>E14*E20</f>
        <v>264817204.74129459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67</v>
      </c>
      <c r="C24" s="16" t="s">
        <v>34</v>
      </c>
      <c r="D24" s="14">
        <f>D22-D16</f>
        <v>52919002.481993735</v>
      </c>
      <c r="E24" s="14">
        <f>E22-E16</f>
        <v>97547636.355507821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68</v>
      </c>
      <c r="C26" s="16" t="s">
        <v>69</v>
      </c>
      <c r="D26" s="28">
        <f>'SCH H-1'!E34</f>
        <v>1.5918280144817636</v>
      </c>
      <c r="E26" s="28">
        <f>D26</f>
        <v>1.5918280144817636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70</v>
      </c>
      <c r="C28" s="16"/>
      <c r="D28" s="14">
        <f>D24*D26</f>
        <v>84237950.649267599</v>
      </c>
      <c r="E28" s="14">
        <f>E24*E26</f>
        <v>155279060.29717711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71</v>
      </c>
      <c r="C30" s="16" t="s">
        <v>34</v>
      </c>
      <c r="D30" s="14"/>
      <c r="E30" s="14">
        <f>'SCH C-1'!F15</f>
        <v>155279060.29717711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72</v>
      </c>
      <c r="C32" s="16" t="s">
        <v>34</v>
      </c>
      <c r="D32" s="14"/>
      <c r="E32" s="14">
        <f>'SCH C-1'!E18</f>
        <v>1413512178.5134177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73</v>
      </c>
      <c r="C34" s="16"/>
      <c r="D34" s="27"/>
      <c r="E34" s="29">
        <f>E30+E32</f>
        <v>1568791238.8105948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rintOptions horizontalCentered="1"/>
  <pageMargins left="1" right="0.75" top="1" bottom="0.75" header="0.3" footer="0.3"/>
  <pageSetup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zoomScale="85" zoomScaleNormal="85" workbookViewId="0">
      <selection activeCell="C9" sqref="C9"/>
    </sheetView>
  </sheetViews>
  <sheetFormatPr defaultRowHeight="12.75" x14ac:dyDescent="0.2"/>
  <cols>
    <col min="1" max="1" width="6.85546875" style="11" customWidth="1"/>
    <col min="2" max="2" width="56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42578125" style="11" customWidth="1"/>
    <col min="11" max="16384" width="9.140625" style="11"/>
  </cols>
  <sheetData>
    <row r="1" spans="1:11" s="7" customFormat="1" ht="20.100000000000001" customHeight="1" x14ac:dyDescent="0.2">
      <c r="A1" s="68" t="s">
        <v>0</v>
      </c>
      <c r="B1" s="69"/>
      <c r="C1" s="69"/>
      <c r="D1" s="69"/>
      <c r="E1" s="69"/>
      <c r="F1" s="69"/>
      <c r="G1" s="69"/>
    </row>
    <row r="2" spans="1:11" s="7" customFormat="1" ht="20.100000000000001" customHeight="1" x14ac:dyDescent="0.2">
      <c r="A2" s="68" t="s">
        <v>145</v>
      </c>
      <c r="B2" s="69"/>
      <c r="C2" s="69"/>
      <c r="D2" s="69"/>
      <c r="E2" s="69"/>
      <c r="F2" s="69"/>
      <c r="G2" s="69"/>
    </row>
    <row r="3" spans="1:11" s="7" customFormat="1" ht="20.100000000000001" customHeight="1" x14ac:dyDescent="0.2">
      <c r="A3" s="69" t="s">
        <v>55</v>
      </c>
      <c r="B3" s="69"/>
      <c r="C3" s="69"/>
      <c r="D3" s="69"/>
      <c r="E3" s="69"/>
      <c r="F3" s="69"/>
      <c r="G3" s="69"/>
    </row>
    <row r="4" spans="1:11" s="7" customFormat="1" ht="20.100000000000001" customHeight="1" x14ac:dyDescent="0.2">
      <c r="A4" s="68" t="s">
        <v>15</v>
      </c>
      <c r="B4" s="69"/>
      <c r="C4" s="69"/>
      <c r="D4" s="69"/>
      <c r="E4" s="69"/>
      <c r="F4" s="69"/>
      <c r="G4" s="69"/>
    </row>
    <row r="5" spans="1:11" s="7" customFormat="1" ht="20.100000000000001" customHeight="1" x14ac:dyDescent="0.2">
      <c r="A5" s="68" t="s">
        <v>22</v>
      </c>
      <c r="B5" s="69"/>
      <c r="C5" s="69"/>
      <c r="D5" s="69"/>
      <c r="E5" s="69"/>
      <c r="F5" s="69"/>
      <c r="G5" s="69"/>
    </row>
    <row r="6" spans="1:11" s="7" customFormat="1" ht="20.100000000000001" customHeight="1" x14ac:dyDescent="0.2">
      <c r="A6" s="64"/>
      <c r="B6" s="64"/>
      <c r="C6" s="64"/>
      <c r="D6" s="64"/>
      <c r="E6" s="64"/>
      <c r="F6" s="64"/>
      <c r="G6" s="64"/>
    </row>
    <row r="7" spans="1:11" s="7" customFormat="1" ht="20.100000000000001" customHeight="1" x14ac:dyDescent="0.2">
      <c r="A7" s="8" t="s">
        <v>46</v>
      </c>
      <c r="G7" s="9" t="s">
        <v>48</v>
      </c>
    </row>
    <row r="8" spans="1:11" s="7" customFormat="1" ht="20.100000000000001" customHeight="1" x14ac:dyDescent="0.2">
      <c r="A8" s="7" t="s">
        <v>147</v>
      </c>
      <c r="G8" s="9" t="s">
        <v>47</v>
      </c>
    </row>
    <row r="9" spans="1:11" s="7" customFormat="1" ht="20.100000000000001" customHeight="1" x14ac:dyDescent="0.2">
      <c r="A9" s="8" t="s">
        <v>40</v>
      </c>
      <c r="D9" s="8"/>
      <c r="F9" s="8"/>
      <c r="G9" s="10" t="s">
        <v>75</v>
      </c>
    </row>
    <row r="10" spans="1:11" s="7" customFormat="1" ht="20.100000000000001" customHeight="1" x14ac:dyDescent="0.2"/>
    <row r="11" spans="1:11" ht="66" customHeight="1" x14ac:dyDescent="0.2">
      <c r="A11" s="19" t="s">
        <v>41</v>
      </c>
      <c r="B11" s="19" t="s">
        <v>33</v>
      </c>
      <c r="C11" s="19" t="s">
        <v>51</v>
      </c>
      <c r="D11" s="19" t="s">
        <v>52</v>
      </c>
      <c r="E11" s="19" t="s">
        <v>53</v>
      </c>
      <c r="F11" s="19" t="s">
        <v>96</v>
      </c>
      <c r="G11" s="19" t="s">
        <v>54</v>
      </c>
    </row>
    <row r="12" spans="1:11" ht="18.95" customHeight="1" x14ac:dyDescent="0.2">
      <c r="A12" s="12"/>
      <c r="B12" s="17"/>
      <c r="C12" s="63">
        <v>-1</v>
      </c>
      <c r="D12" s="63">
        <v>-2</v>
      </c>
      <c r="E12" s="63">
        <v>-3</v>
      </c>
      <c r="F12" s="63">
        <v>-4</v>
      </c>
      <c r="G12" s="63">
        <v>-5</v>
      </c>
    </row>
    <row r="13" spans="1:11" ht="18.95" customHeight="1" x14ac:dyDescent="0.2">
      <c r="A13" s="12"/>
      <c r="B13" s="17"/>
      <c r="C13" s="18" t="s">
        <v>42</v>
      </c>
      <c r="D13" s="18" t="s">
        <v>42</v>
      </c>
      <c r="E13" s="18" t="s">
        <v>42</v>
      </c>
      <c r="F13" s="18" t="s">
        <v>42</v>
      </c>
      <c r="G13" s="18" t="s">
        <v>42</v>
      </c>
    </row>
    <row r="14" spans="1:11" ht="18.95" customHeight="1" x14ac:dyDescent="0.2">
      <c r="A14" s="12">
        <v>1</v>
      </c>
      <c r="B14" s="22" t="s">
        <v>36</v>
      </c>
      <c r="C14" s="14"/>
      <c r="D14" s="14"/>
      <c r="E14" s="14"/>
      <c r="F14" s="14"/>
      <c r="G14" s="14"/>
    </row>
    <row r="15" spans="1:11" ht="18.95" customHeight="1" x14ac:dyDescent="0.2">
      <c r="A15" s="15">
        <f>A14+1</f>
        <v>2</v>
      </c>
      <c r="B15" s="13" t="s">
        <v>95</v>
      </c>
      <c r="C15" s="14">
        <v>1359492453.0431376</v>
      </c>
      <c r="D15" s="14">
        <f t="shared" ref="D15:D16" si="0">E15-C15</f>
        <v>28354324.645958424</v>
      </c>
      <c r="E15" s="14">
        <v>1387846777.689096</v>
      </c>
      <c r="F15" s="14">
        <v>155279060.29717711</v>
      </c>
      <c r="G15" s="14">
        <f>SUM(E15:F15)</f>
        <v>1543125837.9862731</v>
      </c>
      <c r="J15" s="14"/>
    </row>
    <row r="16" spans="1:11" ht="18.95" customHeight="1" x14ac:dyDescent="0.2">
      <c r="A16" s="15">
        <f>A15+1</f>
        <v>3</v>
      </c>
      <c r="B16" s="13" t="s">
        <v>38</v>
      </c>
      <c r="C16" s="14">
        <v>26182376.543565188</v>
      </c>
      <c r="D16" s="14">
        <f t="shared" si="0"/>
        <v>-516975.71924346685</v>
      </c>
      <c r="E16" s="14">
        <v>25665400.824321721</v>
      </c>
      <c r="F16" s="14"/>
      <c r="G16" s="14">
        <f t="shared" ref="G16" si="1">SUM(E16:F16)</f>
        <v>25665400.824321721</v>
      </c>
      <c r="J16" s="14"/>
      <c r="K16" s="7"/>
    </row>
    <row r="17" spans="1:11" ht="18.95" customHeight="1" x14ac:dyDescent="0.2">
      <c r="A17" s="15"/>
      <c r="B17" s="13"/>
      <c r="J17" s="14"/>
      <c r="K17" s="7"/>
    </row>
    <row r="18" spans="1:11" ht="18.95" customHeight="1" x14ac:dyDescent="0.2">
      <c r="A18" s="15">
        <f>A16+1</f>
        <v>4</v>
      </c>
      <c r="B18" s="23" t="s">
        <v>39</v>
      </c>
      <c r="C18" s="20">
        <f>SUM(C15:C16)</f>
        <v>1385674829.5867028</v>
      </c>
      <c r="D18" s="20">
        <f>SUM(D15:D16)</f>
        <v>27837348.926714957</v>
      </c>
      <c r="E18" s="20">
        <f>SUM(E15:E16)</f>
        <v>1413512178.5134177</v>
      </c>
      <c r="F18" s="20">
        <f>SUM(F15:F16)</f>
        <v>155279060.29717711</v>
      </c>
      <c r="G18" s="20">
        <f>SUM(G15:G16)</f>
        <v>1568791238.8105948</v>
      </c>
      <c r="J18" s="14"/>
      <c r="K18" s="7"/>
    </row>
    <row r="19" spans="1:11" ht="18.95" customHeight="1" x14ac:dyDescent="0.2">
      <c r="B19" s="13"/>
      <c r="J19" s="14"/>
      <c r="K19" s="7"/>
    </row>
    <row r="20" spans="1:11" ht="18.95" customHeight="1" x14ac:dyDescent="0.2">
      <c r="A20" s="15">
        <f>A18+1</f>
        <v>5</v>
      </c>
      <c r="B20" s="22" t="s">
        <v>37</v>
      </c>
      <c r="J20" s="14"/>
      <c r="K20" s="7"/>
    </row>
    <row r="21" spans="1:11" ht="18.95" customHeight="1" x14ac:dyDescent="0.2">
      <c r="A21" s="15">
        <f>A20+1</f>
        <v>6</v>
      </c>
      <c r="B21" s="13" t="s">
        <v>49</v>
      </c>
      <c r="C21" s="14">
        <v>900189073.44744754</v>
      </c>
      <c r="D21" s="14">
        <f t="shared" ref="D21:D26" si="2">E21-C21</f>
        <v>56273219.405217409</v>
      </c>
      <c r="E21" s="14">
        <v>956462292.85266495</v>
      </c>
      <c r="F21" s="14">
        <v>496892.99295096676</v>
      </c>
      <c r="G21" s="14">
        <f t="shared" ref="G21:G26" si="3">SUM(E21:F21)</f>
        <v>956959185.84561586</v>
      </c>
    </row>
    <row r="22" spans="1:11" ht="18.95" customHeight="1" x14ac:dyDescent="0.2">
      <c r="A22" s="15">
        <f>A21+1</f>
        <v>7</v>
      </c>
      <c r="B22" s="1" t="s">
        <v>43</v>
      </c>
      <c r="C22" s="14">
        <v>169904835.84645194</v>
      </c>
      <c r="D22" s="14">
        <f t="shared" si="2"/>
        <v>20065919.462078184</v>
      </c>
      <c r="E22" s="14">
        <v>189970755.30853012</v>
      </c>
      <c r="F22" s="14"/>
      <c r="G22" s="14">
        <f t="shared" si="3"/>
        <v>189970755.30853012</v>
      </c>
    </row>
    <row r="23" spans="1:11" ht="18.95" customHeight="1" x14ac:dyDescent="0.2">
      <c r="A23" s="15">
        <f t="shared" ref="A23:A26" si="4">A22+1</f>
        <v>8</v>
      </c>
      <c r="B23" s="1" t="s">
        <v>1</v>
      </c>
      <c r="C23" s="14">
        <v>31917006.574327387</v>
      </c>
      <c r="D23" s="14">
        <f t="shared" si="2"/>
        <v>3107046.2751036286</v>
      </c>
      <c r="E23" s="14">
        <v>35024052.849431016</v>
      </c>
      <c r="F23" s="14">
        <v>303104.72570008971</v>
      </c>
      <c r="G23" s="14">
        <f t="shared" si="3"/>
        <v>35327157.575131103</v>
      </c>
    </row>
    <row r="24" spans="1:11" ht="18.95" customHeight="1" x14ac:dyDescent="0.2">
      <c r="A24" s="15">
        <f t="shared" si="4"/>
        <v>9</v>
      </c>
      <c r="B24" s="1" t="s">
        <v>50</v>
      </c>
      <c r="C24" s="14">
        <v>84574824.781255335</v>
      </c>
      <c r="D24" s="14">
        <f t="shared" si="2"/>
        <v>-19789315.664250575</v>
      </c>
      <c r="E24" s="14">
        <v>64785509.11700476</v>
      </c>
      <c r="F24" s="14">
        <v>56931426.223018236</v>
      </c>
      <c r="G24" s="14">
        <f t="shared" si="3"/>
        <v>121716935.340023</v>
      </c>
    </row>
    <row r="25" spans="1:11" ht="18.95" customHeight="1" x14ac:dyDescent="0.2">
      <c r="A25" s="15">
        <f>A24+1</f>
        <v>10</v>
      </c>
      <c r="B25" s="1" t="s">
        <v>44</v>
      </c>
      <c r="C25" s="14">
        <v>0</v>
      </c>
      <c r="D25" s="14">
        <f t="shared" si="2"/>
        <v>0</v>
      </c>
      <c r="E25" s="14">
        <v>0</v>
      </c>
      <c r="F25" s="14"/>
      <c r="G25" s="14">
        <f t="shared" si="3"/>
        <v>0</v>
      </c>
    </row>
    <row r="26" spans="1:11" ht="18.95" customHeight="1" x14ac:dyDescent="0.2">
      <c r="A26" s="15">
        <f t="shared" si="4"/>
        <v>11</v>
      </c>
      <c r="B26" s="1" t="s">
        <v>45</v>
      </c>
      <c r="C26" s="20">
        <v>-477.65702793515163</v>
      </c>
      <c r="D26" s="20">
        <f t="shared" si="2"/>
        <v>477.65702793515163</v>
      </c>
      <c r="E26" s="20">
        <v>0</v>
      </c>
      <c r="F26" s="20"/>
      <c r="G26" s="20">
        <f t="shared" si="3"/>
        <v>0</v>
      </c>
    </row>
    <row r="27" spans="1:11" ht="18.95" customHeight="1" x14ac:dyDescent="0.2">
      <c r="B27" s="1"/>
    </row>
    <row r="28" spans="1:11" ht="18.95" customHeight="1" thickBot="1" x14ac:dyDescent="0.25">
      <c r="A28" s="15">
        <f>A26+1</f>
        <v>12</v>
      </c>
      <c r="B28" s="24" t="s">
        <v>2</v>
      </c>
      <c r="C28" s="21">
        <f>SUM(C21:C26)</f>
        <v>1186585262.9924543</v>
      </c>
      <c r="D28" s="21">
        <f t="shared" ref="D28:G28" si="5">SUM(D21:D26)</f>
        <v>59657347.135176584</v>
      </c>
      <c r="E28" s="21">
        <f t="shared" si="5"/>
        <v>1246242610.1276309</v>
      </c>
      <c r="F28" s="21">
        <f t="shared" si="5"/>
        <v>57731423.941669293</v>
      </c>
      <c r="G28" s="21">
        <f t="shared" si="5"/>
        <v>1303974034.0693002</v>
      </c>
    </row>
    <row r="29" spans="1:11" ht="18.95" customHeight="1" thickTop="1" x14ac:dyDescent="0.2">
      <c r="B29" s="1"/>
    </row>
    <row r="30" spans="1:11" ht="18.95" customHeight="1" thickBot="1" x14ac:dyDescent="0.25">
      <c r="A30" s="15">
        <f>A28+1</f>
        <v>13</v>
      </c>
      <c r="B30" s="24" t="s">
        <v>3</v>
      </c>
      <c r="C30" s="21">
        <f>C18-C28</f>
        <v>199089566.59424853</v>
      </c>
      <c r="D30" s="21">
        <f>D18-D28</f>
        <v>-31819998.208461627</v>
      </c>
      <c r="E30" s="21">
        <f>E18-E28</f>
        <v>167269568.38578677</v>
      </c>
      <c r="F30" s="21">
        <f>G30-E30</f>
        <v>97547636.355507821</v>
      </c>
      <c r="G30" s="21">
        <f>G32*G34</f>
        <v>264817204.74129459</v>
      </c>
    </row>
    <row r="31" spans="1:11" ht="18.95" customHeight="1" thickTop="1" x14ac:dyDescent="0.2">
      <c r="B31" s="1"/>
      <c r="F31" s="44"/>
    </row>
    <row r="32" spans="1:11" ht="18.95" customHeight="1" thickBot="1" x14ac:dyDescent="0.25">
      <c r="A32" s="15">
        <f>A30+1</f>
        <v>14</v>
      </c>
      <c r="B32" s="24" t="s">
        <v>134</v>
      </c>
      <c r="C32" s="21">
        <v>3486717542.3930731</v>
      </c>
      <c r="D32" s="21">
        <f t="shared" ref="D32" si="6">E32-C32</f>
        <v>100306174.24353313</v>
      </c>
      <c r="E32" s="21">
        <v>3587023716.6366062</v>
      </c>
      <c r="F32" s="14"/>
      <c r="G32" s="21">
        <f>E32</f>
        <v>3587023716.6366062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135</v>
      </c>
      <c r="C34" s="25">
        <f>C30/C32</f>
        <v>5.7099424938678985E-2</v>
      </c>
      <c r="D34" s="14"/>
      <c r="E34" s="25">
        <f>E30/E32</f>
        <v>4.6631854595772806E-2</v>
      </c>
      <c r="F34" s="14"/>
      <c r="G34" s="25">
        <v>7.382644377651397E-2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136</v>
      </c>
      <c r="C36" s="21">
        <v>3636973881.5543108</v>
      </c>
      <c r="D36" s="21">
        <f t="shared" ref="D36" si="7">E36-C36</f>
        <v>57797510.604264736</v>
      </c>
      <c r="E36" s="21">
        <v>3694771392.1585755</v>
      </c>
      <c r="F36" s="14"/>
      <c r="G36" s="21">
        <f>E36</f>
        <v>3694771392.1585755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137</v>
      </c>
      <c r="C38" s="25">
        <f>C30/C36</f>
        <v>5.4740444412860308E-2</v>
      </c>
      <c r="D38" s="14"/>
      <c r="E38" s="25">
        <f>E30/E36</f>
        <v>4.527196695870913E-2</v>
      </c>
      <c r="F38" s="14"/>
      <c r="G38" s="25">
        <f>G30/G36</f>
        <v>7.1673501993470265E-2</v>
      </c>
    </row>
    <row r="39" spans="1:7" ht="18.95" customHeight="1" thickTop="1" x14ac:dyDescent="0.2"/>
    <row r="40" spans="1:7" ht="18.95" customHeight="1" x14ac:dyDescent="0.2">
      <c r="E40" s="9" t="s">
        <v>144</v>
      </c>
      <c r="F40" s="14">
        <f>F18-F28</f>
        <v>97547636.355507821</v>
      </c>
      <c r="G40" s="14">
        <f>G18-G28</f>
        <v>264817204.74129462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="85" zoomScaleNormal="85" workbookViewId="0">
      <selection activeCell="A3" sqref="A3:E3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8" t="s">
        <v>0</v>
      </c>
      <c r="B1" s="69"/>
      <c r="C1" s="69"/>
      <c r="D1" s="69"/>
      <c r="E1" s="69"/>
    </row>
    <row r="2" spans="1:5" s="7" customFormat="1" ht="20.100000000000001" customHeight="1" x14ac:dyDescent="0.2">
      <c r="A2" s="68" t="s">
        <v>145</v>
      </c>
      <c r="B2" s="69"/>
      <c r="C2" s="69"/>
      <c r="D2" s="69"/>
      <c r="E2" s="69"/>
    </row>
    <row r="3" spans="1:5" s="7" customFormat="1" ht="20.100000000000001" customHeight="1" x14ac:dyDescent="0.2">
      <c r="A3" s="69" t="s">
        <v>76</v>
      </c>
      <c r="B3" s="69"/>
      <c r="C3" s="69"/>
      <c r="D3" s="69"/>
      <c r="E3" s="69"/>
    </row>
    <row r="4" spans="1:5" s="7" customFormat="1" ht="20.100000000000001" customHeight="1" x14ac:dyDescent="0.2">
      <c r="A4" s="68" t="s">
        <v>15</v>
      </c>
      <c r="B4" s="69"/>
      <c r="C4" s="69"/>
      <c r="D4" s="69"/>
      <c r="E4" s="69"/>
    </row>
    <row r="5" spans="1:5" s="7" customFormat="1" ht="20.100000000000001" customHeight="1" x14ac:dyDescent="0.2">
      <c r="A5" s="68" t="s">
        <v>22</v>
      </c>
      <c r="B5" s="69"/>
      <c r="C5" s="69"/>
      <c r="D5" s="69"/>
      <c r="E5" s="69"/>
    </row>
    <row r="6" spans="1:5" s="7" customFormat="1" ht="20.100000000000001" customHeight="1" x14ac:dyDescent="0.2">
      <c r="A6" s="59"/>
      <c r="B6" s="59"/>
      <c r="C6" s="59"/>
      <c r="D6" s="59"/>
      <c r="E6" s="59"/>
    </row>
    <row r="7" spans="1:5" s="7" customFormat="1" ht="20.100000000000001" customHeight="1" x14ac:dyDescent="0.2">
      <c r="A7" s="8" t="s">
        <v>46</v>
      </c>
      <c r="E7" s="9" t="s">
        <v>77</v>
      </c>
    </row>
    <row r="8" spans="1:5" s="7" customFormat="1" ht="20.100000000000001" customHeight="1" x14ac:dyDescent="0.2">
      <c r="A8" s="7" t="s">
        <v>74</v>
      </c>
      <c r="E8" s="9" t="s">
        <v>47</v>
      </c>
    </row>
    <row r="9" spans="1:5" s="7" customFormat="1" ht="20.100000000000001" customHeight="1" x14ac:dyDescent="0.2">
      <c r="A9" s="8" t="s">
        <v>97</v>
      </c>
      <c r="D9" s="8"/>
      <c r="E9" s="10" t="s">
        <v>75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70" t="s">
        <v>78</v>
      </c>
      <c r="E11" s="70"/>
    </row>
    <row r="12" spans="1:5" ht="24" customHeight="1" x14ac:dyDescent="0.2">
      <c r="A12" s="31" t="s">
        <v>41</v>
      </c>
      <c r="B12" s="31" t="s">
        <v>33</v>
      </c>
      <c r="C12" s="31"/>
      <c r="D12" s="31" t="s">
        <v>35</v>
      </c>
      <c r="E12" s="31" t="s">
        <v>79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80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81</v>
      </c>
      <c r="C16" s="14"/>
      <c r="D16" s="32">
        <v>3.2000000000000002E-3</v>
      </c>
      <c r="E16" s="32">
        <f>D16</f>
        <v>3.2000000000000002E-3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82</v>
      </c>
      <c r="D18" s="32">
        <v>1.952E-3</v>
      </c>
      <c r="E18" s="32">
        <f>D18</f>
        <v>1.952E-3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83</v>
      </c>
      <c r="D20" s="33">
        <v>3.8142000000000002E-2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84</v>
      </c>
      <c r="C22" s="14"/>
      <c r="D22" s="32">
        <f>D14-D16-D18-D20</f>
        <v>0.95670600000000006</v>
      </c>
      <c r="E22" s="32">
        <f>E14-E16-E18-E20</f>
        <v>0.99484800000000007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85</v>
      </c>
      <c r="C24" s="27">
        <v>0.06</v>
      </c>
      <c r="D24" s="32">
        <f>D22*C24</f>
        <v>5.7402359999999999E-2</v>
      </c>
      <c r="E24" s="32">
        <f>D24</f>
        <v>5.7402359999999999E-2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86</v>
      </c>
      <c r="C26" s="14"/>
      <c r="D26" s="32"/>
      <c r="E26" s="33">
        <v>5.3911153094759995E-2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87</v>
      </c>
      <c r="D28" s="32"/>
      <c r="E28" s="32">
        <f>E22-E24-E26</f>
        <v>0.88353448690524006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88</v>
      </c>
      <c r="C30" s="27">
        <v>0.35</v>
      </c>
      <c r="D30" s="34"/>
      <c r="E30" s="33">
        <f>E28*C30</f>
        <v>0.30923707041683401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89</v>
      </c>
      <c r="E32" s="35">
        <f>E22-E24-E30</f>
        <v>0.62820856958316607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90</v>
      </c>
      <c r="E34" s="36">
        <f>E14/E32</f>
        <v>1.5918280144817636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9"/>
  <sheetViews>
    <sheetView zoomScale="85" zoomScaleNormal="85" workbookViewId="0">
      <selection activeCell="G30" sqref="G30"/>
    </sheetView>
  </sheetViews>
  <sheetFormatPr defaultRowHeight="12.75" x14ac:dyDescent="0.2"/>
  <cols>
    <col min="1" max="1" width="6.85546875" style="11" customWidth="1"/>
    <col min="2" max="2" width="26.42578125" style="11" customWidth="1"/>
    <col min="3" max="3" width="16" style="11" customWidth="1"/>
    <col min="4" max="4" width="15.5703125" style="11" customWidth="1"/>
    <col min="5" max="5" width="19" style="11" customWidth="1"/>
    <col min="6" max="7" width="16.7109375" style="11" customWidth="1"/>
    <col min="8" max="10" width="19" style="11" customWidth="1"/>
    <col min="11" max="11" width="11.5703125" style="11" customWidth="1"/>
    <col min="12" max="12" width="10.85546875" style="11" customWidth="1"/>
    <col min="13" max="13" width="12.85546875" style="11" customWidth="1"/>
    <col min="14" max="14" width="14" style="11" customWidth="1"/>
    <col min="15" max="15" width="1.85546875" style="11" customWidth="1"/>
    <col min="16" max="18" width="9.140625" style="11"/>
    <col min="19" max="19" width="13.42578125" style="11" customWidth="1"/>
    <col min="20" max="16384" width="9.140625" style="11"/>
  </cols>
  <sheetData>
    <row r="1" spans="1:16384" s="7" customFormat="1" ht="20.100000000000001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s="7" customFormat="1" ht="20.100000000000001" customHeight="1" x14ac:dyDescent="0.2">
      <c r="A2" s="69" t="s">
        <v>145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s="7" customFormat="1" ht="20.100000000000001" customHeight="1" x14ac:dyDescent="0.2">
      <c r="A3" s="69" t="s">
        <v>98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6384" s="7" customFormat="1" ht="20.100000000000001" customHeight="1" x14ac:dyDescent="0.2">
      <c r="A4" s="68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6384" s="7" customFormat="1" ht="20.100000000000001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6384" s="7" customFormat="1" ht="20.100000000000001" customHeight="1" x14ac:dyDescent="0.2">
      <c r="A6" s="8" t="s">
        <v>99</v>
      </c>
      <c r="N6" s="9"/>
    </row>
    <row r="7" spans="1:16384" s="7" customFormat="1" ht="20.100000000000001" customHeight="1" x14ac:dyDescent="0.2">
      <c r="A7" s="8" t="s">
        <v>120</v>
      </c>
      <c r="N7" s="9" t="s">
        <v>121</v>
      </c>
    </row>
    <row r="8" spans="1:16384" s="7" customFormat="1" ht="20.100000000000001" customHeight="1" x14ac:dyDescent="0.2">
      <c r="A8" s="7" t="s">
        <v>146</v>
      </c>
      <c r="N8" s="9" t="s">
        <v>122</v>
      </c>
    </row>
    <row r="9" spans="1:16384" s="7" customFormat="1" ht="20.100000000000001" customHeight="1" x14ac:dyDescent="0.2">
      <c r="A9" s="8" t="s">
        <v>40</v>
      </c>
      <c r="N9" s="10" t="s">
        <v>75</v>
      </c>
    </row>
    <row r="10" spans="1:16384" s="7" customFormat="1" ht="20.100000000000001" customHeight="1" x14ac:dyDescent="0.2"/>
    <row r="11" spans="1:16384" ht="66" customHeight="1" x14ac:dyDescent="0.2">
      <c r="A11" s="19" t="s">
        <v>41</v>
      </c>
      <c r="B11" s="19" t="s">
        <v>100</v>
      </c>
      <c r="C11" s="19" t="s">
        <v>101</v>
      </c>
      <c r="D11" s="19" t="s">
        <v>123</v>
      </c>
      <c r="E11" s="19" t="s">
        <v>102</v>
      </c>
      <c r="F11" s="19" t="s">
        <v>103</v>
      </c>
      <c r="G11" s="19" t="s">
        <v>129</v>
      </c>
      <c r="H11" s="19" t="s">
        <v>138</v>
      </c>
      <c r="I11" s="19" t="s">
        <v>139</v>
      </c>
      <c r="J11" s="19" t="s">
        <v>130</v>
      </c>
      <c r="K11" s="19" t="s">
        <v>104</v>
      </c>
      <c r="L11" s="19" t="s">
        <v>105</v>
      </c>
      <c r="M11" s="19" t="s">
        <v>124</v>
      </c>
      <c r="N11" s="19" t="s">
        <v>106</v>
      </c>
    </row>
    <row r="12" spans="1:16384" ht="18.95" customHeight="1" x14ac:dyDescent="0.2">
      <c r="A12" s="12"/>
      <c r="B12" s="46" t="s">
        <v>107</v>
      </c>
      <c r="C12" s="46" t="s">
        <v>108</v>
      </c>
      <c r="D12" s="46" t="s">
        <v>109</v>
      </c>
      <c r="E12" s="46" t="s">
        <v>110</v>
      </c>
      <c r="F12" s="46" t="s">
        <v>111</v>
      </c>
      <c r="G12" s="46" t="s">
        <v>112</v>
      </c>
      <c r="H12" s="46" t="s">
        <v>131</v>
      </c>
      <c r="I12" s="46" t="s">
        <v>132</v>
      </c>
      <c r="J12" s="46" t="s">
        <v>140</v>
      </c>
      <c r="K12" s="46" t="s">
        <v>141</v>
      </c>
      <c r="L12" s="46" t="s">
        <v>142</v>
      </c>
      <c r="M12" s="46" t="s">
        <v>143</v>
      </c>
      <c r="N12" s="46" t="s">
        <v>125</v>
      </c>
    </row>
    <row r="13" spans="1:16384" ht="18.95" customHeight="1" x14ac:dyDescent="0.2">
      <c r="A13" s="12"/>
      <c r="B13" s="17"/>
      <c r="C13" s="17"/>
      <c r="D13" s="18" t="s">
        <v>42</v>
      </c>
      <c r="E13" s="18" t="s">
        <v>42</v>
      </c>
      <c r="F13" s="18" t="s">
        <v>42</v>
      </c>
      <c r="G13" s="18" t="s">
        <v>113</v>
      </c>
      <c r="H13" s="18" t="s">
        <v>42</v>
      </c>
      <c r="I13" s="18" t="s">
        <v>42</v>
      </c>
      <c r="J13" s="18" t="s">
        <v>42</v>
      </c>
      <c r="K13" s="18"/>
      <c r="L13" s="18" t="s">
        <v>113</v>
      </c>
      <c r="M13" s="18" t="s">
        <v>113</v>
      </c>
      <c r="N13" s="18" t="s">
        <v>113</v>
      </c>
    </row>
    <row r="14" spans="1:16384" ht="18.95" customHeight="1" x14ac:dyDescent="0.2">
      <c r="A14" s="15"/>
      <c r="B14" s="13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7" t="s">
        <v>133</v>
      </c>
    </row>
    <row r="15" spans="1:16384" ht="18.95" customHeight="1" x14ac:dyDescent="0.2">
      <c r="A15" s="15">
        <v>1</v>
      </c>
      <c r="B15" s="13" t="s">
        <v>114</v>
      </c>
      <c r="C15" s="16" t="s">
        <v>115</v>
      </c>
      <c r="D15" s="14">
        <v>115745440.76765299</v>
      </c>
      <c r="E15" s="14">
        <f>S15</f>
        <v>-27164.932334043635</v>
      </c>
      <c r="F15" s="14">
        <f>SUM(D15:E15)</f>
        <v>115718275.83531894</v>
      </c>
      <c r="G15" s="47">
        <v>0.88890000000000002</v>
      </c>
      <c r="H15" s="14">
        <f>F15*G15</f>
        <v>102861975.39001501</v>
      </c>
      <c r="I15" s="14">
        <f>$K15*I$21</f>
        <v>-22416656.814411364</v>
      </c>
      <c r="J15" s="14">
        <f>SUM(H15:I15)</f>
        <v>80445318.575603634</v>
      </c>
      <c r="K15" s="47">
        <f>H15/H$21</f>
        <v>2.2232055254455898E-2</v>
      </c>
      <c r="L15" s="47">
        <v>1.5807874999999999E-2</v>
      </c>
      <c r="M15" s="47">
        <f>K15*L15</f>
        <v>3.5144155045553198E-4</v>
      </c>
      <c r="N15" s="47">
        <v>2.6802561330620321E-4</v>
      </c>
      <c r="Q15" s="47"/>
      <c r="R15" s="47">
        <f>D15/D$21</f>
        <v>2.2234987557538142E-2</v>
      </c>
      <c r="S15" s="14">
        <f>$S$21*R15</f>
        <v>-27164.932334043635</v>
      </c>
    </row>
    <row r="16" spans="1:16384" ht="18.95" customHeight="1" x14ac:dyDescent="0.2">
      <c r="A16" s="15"/>
      <c r="B16" s="13"/>
      <c r="C16" s="16"/>
      <c r="D16" s="14"/>
      <c r="E16" s="14"/>
      <c r="F16" s="14"/>
      <c r="G16" s="48"/>
      <c r="H16" s="14"/>
      <c r="I16" s="14"/>
      <c r="J16" s="14"/>
      <c r="K16" s="47"/>
      <c r="L16" s="48"/>
      <c r="M16" s="47"/>
      <c r="N16" s="48"/>
      <c r="Q16" s="47"/>
      <c r="R16" s="47"/>
      <c r="S16" s="14"/>
    </row>
    <row r="17" spans="1:19" ht="18.95" customHeight="1" x14ac:dyDescent="0.2">
      <c r="A17" s="15">
        <v>2</v>
      </c>
      <c r="B17" s="13" t="s">
        <v>116</v>
      </c>
      <c r="C17" s="16" t="s">
        <v>117</v>
      </c>
      <c r="D17" s="14">
        <v>2317617085.666522</v>
      </c>
      <c r="E17" s="61">
        <f>S17</f>
        <v>-543934.26549505291</v>
      </c>
      <c r="F17" s="14">
        <f>SUM(D17:E17)</f>
        <v>2317073151.4010272</v>
      </c>
      <c r="G17" s="49">
        <f>$G15</f>
        <v>0.88890000000000002</v>
      </c>
      <c r="H17" s="14">
        <f>F17*G17</f>
        <v>2059646324.2803731</v>
      </c>
      <c r="I17" s="14">
        <f>$K17*I$21</f>
        <v>-448857652.55232298</v>
      </c>
      <c r="J17" s="14">
        <f>SUM(H17:I17)</f>
        <v>1610788671.7280502</v>
      </c>
      <c r="K17" s="47">
        <f>H17/H$21</f>
        <v>0.44516130195262787</v>
      </c>
      <c r="L17" s="49">
        <v>4.2101430473146732E-2</v>
      </c>
      <c r="M17" s="47">
        <f>K17*L17</f>
        <v>1.8741927603494041E-2</v>
      </c>
      <c r="N17" s="47">
        <v>1.7891387544151472E-2</v>
      </c>
      <c r="Q17" s="47"/>
      <c r="R17" s="47">
        <f>D17/D$21</f>
        <v>0.44522001662578198</v>
      </c>
      <c r="S17" s="14">
        <f>$S$21*R17</f>
        <v>-543934.26549505291</v>
      </c>
    </row>
    <row r="18" spans="1:19" ht="18.95" customHeight="1" x14ac:dyDescent="0.2">
      <c r="A18" s="15"/>
      <c r="B18" s="13"/>
      <c r="C18" s="16"/>
      <c r="D18" s="50"/>
      <c r="E18" s="50"/>
      <c r="F18" s="50"/>
      <c r="G18" s="52"/>
      <c r="H18" s="50"/>
      <c r="I18" s="50"/>
      <c r="J18" s="50"/>
      <c r="K18" s="51"/>
      <c r="L18" s="52"/>
      <c r="M18" s="51"/>
      <c r="N18" s="52"/>
      <c r="Q18" s="51"/>
      <c r="R18" s="51"/>
      <c r="S18" s="50"/>
    </row>
    <row r="19" spans="1:19" ht="18.95" customHeight="1" x14ac:dyDescent="0.2">
      <c r="A19" s="15">
        <v>3</v>
      </c>
      <c r="B19" s="13" t="s">
        <v>118</v>
      </c>
      <c r="C19" s="16"/>
      <c r="D19" s="20">
        <v>2772192028.8870301</v>
      </c>
      <c r="E19" s="62">
        <v>35805.96782909648</v>
      </c>
      <c r="F19" s="20">
        <f>SUM(D19:E19)</f>
        <v>2772227834.8548594</v>
      </c>
      <c r="G19" s="49">
        <f>$G17</f>
        <v>0.88890000000000002</v>
      </c>
      <c r="H19" s="20">
        <f>F19*G19</f>
        <v>2464233322.4024844</v>
      </c>
      <c r="I19" s="20">
        <f>$K19*I$21</f>
        <v>-537029086.6910131</v>
      </c>
      <c r="J19" s="20">
        <f>SUM(H19:I19)</f>
        <v>1927204235.7114713</v>
      </c>
      <c r="K19" s="53">
        <f>H19/H$21</f>
        <v>0.53260664279291636</v>
      </c>
      <c r="L19" s="47">
        <v>0.105</v>
      </c>
      <c r="M19" s="53">
        <f>K19*L19</f>
        <v>5.5923697493256215E-2</v>
      </c>
      <c r="N19" s="53">
        <v>5.5667030619056292E-2</v>
      </c>
      <c r="Q19" s="47"/>
      <c r="R19" s="53">
        <f>D19/D$21</f>
        <v>0.53254499581667991</v>
      </c>
      <c r="S19" s="20">
        <f>$S$21*R19</f>
        <v>-650620.95217090368</v>
      </c>
    </row>
    <row r="20" spans="1:19" ht="18.95" customHeight="1" x14ac:dyDescent="0.2">
      <c r="A20" s="15"/>
      <c r="B20" s="13"/>
      <c r="C20" s="16"/>
      <c r="D20" s="14"/>
      <c r="E20" s="14"/>
      <c r="F20" s="14"/>
      <c r="G20" s="48"/>
      <c r="H20" s="14"/>
      <c r="I20" s="14"/>
      <c r="J20" s="14"/>
      <c r="K20" s="47"/>
      <c r="L20" s="48"/>
      <c r="M20" s="47"/>
      <c r="N20" s="48"/>
      <c r="Q20" s="48"/>
      <c r="R20" s="48"/>
      <c r="S20" s="14"/>
    </row>
    <row r="21" spans="1:19" ht="18.95" customHeight="1" thickBot="1" x14ac:dyDescent="0.25">
      <c r="A21" s="15">
        <v>4</v>
      </c>
      <c r="B21" s="13" t="s">
        <v>119</v>
      </c>
      <c r="C21" s="16"/>
      <c r="D21" s="21">
        <f>SUM(D15:D19)</f>
        <v>5205554555.3212051</v>
      </c>
      <c r="E21" s="21">
        <f>SUM(E15:E19)</f>
        <v>-535293.2300000001</v>
      </c>
      <c r="F21" s="21">
        <f>SUM(F15:F19)</f>
        <v>5205019262.0912056</v>
      </c>
      <c r="G21" s="48"/>
      <c r="H21" s="21">
        <f>SUM(H15:H19)</f>
        <v>4626741622.0728722</v>
      </c>
      <c r="I21" s="21">
        <v>-1008303396.0577472</v>
      </c>
      <c r="J21" s="21">
        <f>SUM(J15:J19)</f>
        <v>3618438226.0151253</v>
      </c>
      <c r="K21" s="54">
        <f>SUM(K15:K19)</f>
        <v>1</v>
      </c>
      <c r="L21" s="48"/>
      <c r="M21" s="54">
        <f>SUM(M15:M19)</f>
        <v>7.5017066647205782E-2</v>
      </c>
      <c r="N21" s="54">
        <f>SUM(N15:N19)</f>
        <v>7.382644377651397E-2</v>
      </c>
      <c r="Q21" s="47"/>
      <c r="R21" s="54">
        <f>SUM(R15:R19)</f>
        <v>1</v>
      </c>
      <c r="S21" s="21">
        <v>-1221720.1500000001</v>
      </c>
    </row>
    <row r="22" spans="1:19" ht="18.95" customHeight="1" thickTop="1" x14ac:dyDescent="0.2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61">
        <f>SUM(S15:S19)</f>
        <v>-1221720.1500000004</v>
      </c>
    </row>
    <row r="23" spans="1:19" s="7" customFormat="1" ht="20.100000000000001" customHeight="1" x14ac:dyDescent="0.2">
      <c r="A23" s="69" t="str">
        <f>A1</f>
        <v>KENTUCKY UTILITIES COMPANY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45"/>
    </row>
    <row r="24" spans="1:19" s="7" customFormat="1" ht="20.100000000000001" customHeight="1" x14ac:dyDescent="0.2">
      <c r="A24" s="69" t="str">
        <f t="shared" ref="A24:A25" si="0">A2</f>
        <v>CASE NO. 2014-00371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5"/>
    </row>
    <row r="25" spans="1:19" s="7" customFormat="1" ht="20.100000000000001" customHeight="1" x14ac:dyDescent="0.2">
      <c r="A25" s="69" t="str">
        <f t="shared" si="0"/>
        <v>COST OF CAPITAL SUMMARY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45"/>
    </row>
    <row r="26" spans="1:19" s="7" customFormat="1" ht="20.100000000000001" customHeight="1" x14ac:dyDescent="0.2">
      <c r="A26" s="68" t="s">
        <v>11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45"/>
    </row>
    <row r="27" spans="1:19" s="7" customFormat="1" ht="20.100000000000001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9" s="7" customFormat="1" ht="20.100000000000001" customHeight="1" x14ac:dyDescent="0.2">
      <c r="A28" s="8" t="s">
        <v>126</v>
      </c>
      <c r="M28" s="9"/>
    </row>
    <row r="29" spans="1:19" s="7" customFormat="1" ht="20.100000000000001" customHeight="1" x14ac:dyDescent="0.2">
      <c r="A29" s="8" t="s">
        <v>127</v>
      </c>
      <c r="M29" s="9" t="s">
        <v>121</v>
      </c>
    </row>
    <row r="30" spans="1:19" s="7" customFormat="1" ht="20.100000000000001" customHeight="1" x14ac:dyDescent="0.2">
      <c r="A30" s="7" t="s">
        <v>146</v>
      </c>
      <c r="M30" s="9" t="s">
        <v>128</v>
      </c>
    </row>
    <row r="31" spans="1:19" s="7" customFormat="1" ht="20.100000000000001" customHeight="1" x14ac:dyDescent="0.2">
      <c r="A31" s="8" t="s">
        <v>40</v>
      </c>
      <c r="M31" s="10" t="str">
        <f>$N$9</f>
        <v>WITNESS:   K. W. BLAKE</v>
      </c>
    </row>
    <row r="32" spans="1:19" s="7" customFormat="1" ht="20.100000000000001" customHeight="1" x14ac:dyDescent="0.2"/>
    <row r="33" spans="1:19" ht="66" customHeight="1" x14ac:dyDescent="0.2">
      <c r="A33" s="19" t="s">
        <v>41</v>
      </c>
      <c r="B33" s="19" t="s">
        <v>100</v>
      </c>
      <c r="C33" s="19" t="s">
        <v>101</v>
      </c>
      <c r="D33" s="19" t="s">
        <v>123</v>
      </c>
      <c r="E33" s="19" t="s">
        <v>102</v>
      </c>
      <c r="F33" s="19" t="s">
        <v>103</v>
      </c>
      <c r="G33" s="19" t="s">
        <v>129</v>
      </c>
      <c r="H33" s="19" t="s">
        <v>138</v>
      </c>
      <c r="I33" s="19" t="s">
        <v>139</v>
      </c>
      <c r="J33" s="19" t="s">
        <v>130</v>
      </c>
      <c r="K33" s="19" t="s">
        <v>104</v>
      </c>
      <c r="L33" s="19" t="s">
        <v>105</v>
      </c>
      <c r="M33" s="19" t="s">
        <v>124</v>
      </c>
      <c r="N33" s="16"/>
    </row>
    <row r="34" spans="1:19" ht="18.95" customHeight="1" x14ac:dyDescent="0.2">
      <c r="A34" s="12"/>
      <c r="B34" s="46" t="s">
        <v>107</v>
      </c>
      <c r="C34" s="46" t="s">
        <v>108</v>
      </c>
      <c r="D34" s="46" t="s">
        <v>109</v>
      </c>
      <c r="E34" s="46" t="s">
        <v>110</v>
      </c>
      <c r="F34" s="46" t="s">
        <v>111</v>
      </c>
      <c r="G34" s="46" t="s">
        <v>112</v>
      </c>
      <c r="H34" s="46" t="s">
        <v>131</v>
      </c>
      <c r="I34" s="46" t="s">
        <v>132</v>
      </c>
      <c r="J34" s="46" t="s">
        <v>140</v>
      </c>
      <c r="K34" s="46" t="s">
        <v>141</v>
      </c>
      <c r="L34" s="46" t="s">
        <v>142</v>
      </c>
      <c r="M34" s="46" t="s">
        <v>143</v>
      </c>
      <c r="N34" s="46"/>
    </row>
    <row r="35" spans="1:19" ht="18.95" customHeight="1" x14ac:dyDescent="0.2">
      <c r="A35" s="12"/>
      <c r="B35" s="17"/>
      <c r="C35" s="17"/>
      <c r="D35" s="18" t="s">
        <v>42</v>
      </c>
      <c r="E35" s="18" t="s">
        <v>42</v>
      </c>
      <c r="F35" s="18" t="s">
        <v>42</v>
      </c>
      <c r="G35" s="18" t="s">
        <v>113</v>
      </c>
      <c r="H35" s="18" t="s">
        <v>42</v>
      </c>
      <c r="I35" s="18" t="s">
        <v>42</v>
      </c>
      <c r="J35" s="18" t="s">
        <v>42</v>
      </c>
      <c r="K35" s="18"/>
      <c r="L35" s="18" t="s">
        <v>113</v>
      </c>
      <c r="M35" s="18" t="s">
        <v>113</v>
      </c>
      <c r="N35" s="18"/>
    </row>
    <row r="36" spans="1:19" ht="18.95" customHeight="1" x14ac:dyDescent="0.2">
      <c r="A36" s="15"/>
      <c r="B36" s="13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7" t="s">
        <v>133</v>
      </c>
    </row>
    <row r="37" spans="1:19" ht="18.95" customHeight="1" x14ac:dyDescent="0.2">
      <c r="A37" s="15">
        <v>1</v>
      </c>
      <c r="B37" s="13" t="s">
        <v>114</v>
      </c>
      <c r="C37" s="16" t="s">
        <v>115</v>
      </c>
      <c r="D37" s="14">
        <v>243376606.378795</v>
      </c>
      <c r="E37" s="14">
        <f>S37</f>
        <v>-59850.949962208251</v>
      </c>
      <c r="F37" s="14">
        <f>SUM(D37:E37)</f>
        <v>243316755.4288328</v>
      </c>
      <c r="G37" s="47">
        <v>0.88759999999999994</v>
      </c>
      <c r="H37" s="14">
        <f>F37*G37</f>
        <v>215967952.11863199</v>
      </c>
      <c r="I37" s="14">
        <f>$K37*I$43</f>
        <v>-45180460.230940521</v>
      </c>
      <c r="J37" s="14">
        <f>SUM(H37:I37)</f>
        <v>170787491.88769147</v>
      </c>
      <c r="K37" s="47">
        <f>H37/H$43</f>
        <v>4.8982313540222484E-2</v>
      </c>
      <c r="L37" s="47">
        <v>6.3629500000000009E-3</v>
      </c>
      <c r="M37" s="47">
        <f>K37*L37</f>
        <v>3.1167201194075869E-4</v>
      </c>
      <c r="N37" s="14"/>
      <c r="R37" s="47">
        <f>D37/D$43</f>
        <v>4.8989083107296091E-2</v>
      </c>
      <c r="S37" s="14">
        <f>$S$21*R37</f>
        <v>-59850.949962208251</v>
      </c>
    </row>
    <row r="38" spans="1:19" ht="18.95" customHeight="1" x14ac:dyDescent="0.2">
      <c r="A38" s="15"/>
      <c r="B38" s="13"/>
      <c r="C38" s="16"/>
      <c r="D38" s="14"/>
      <c r="E38" s="14"/>
      <c r="F38" s="14"/>
      <c r="G38" s="47"/>
      <c r="H38" s="14"/>
      <c r="I38" s="14"/>
      <c r="J38" s="14"/>
      <c r="K38" s="47"/>
      <c r="L38" s="47"/>
      <c r="M38" s="47"/>
      <c r="N38" s="14"/>
      <c r="R38" s="47"/>
      <c r="S38" s="14"/>
    </row>
    <row r="39" spans="1:19" ht="18.95" customHeight="1" x14ac:dyDescent="0.2">
      <c r="A39" s="15">
        <v>2</v>
      </c>
      <c r="B39" s="13" t="s">
        <v>116</v>
      </c>
      <c r="C39" s="16" t="s">
        <v>117</v>
      </c>
      <c r="D39" s="14">
        <v>2063411394.2623298</v>
      </c>
      <c r="E39" s="61">
        <f>S39</f>
        <v>-507432.22180209169</v>
      </c>
      <c r="F39" s="14">
        <f>SUM(D39:E39)</f>
        <v>2062903962.0405278</v>
      </c>
      <c r="G39" s="49">
        <f>G$37</f>
        <v>0.88759999999999994</v>
      </c>
      <c r="H39" s="14">
        <f>F39*G39</f>
        <v>1831033556.7071724</v>
      </c>
      <c r="I39" s="14">
        <f>$K39*I$43</f>
        <v>-383051920.33716077</v>
      </c>
      <c r="J39" s="14">
        <f>SUM(H39:I39)</f>
        <v>1447981636.3700116</v>
      </c>
      <c r="K39" s="47">
        <f>H39/H$43</f>
        <v>0.41528504066211347</v>
      </c>
      <c r="L39" s="49">
        <v>3.7836994575338304E-2</v>
      </c>
      <c r="M39" s="47">
        <f>K39*L39</f>
        <v>1.5713137830751536E-2</v>
      </c>
      <c r="R39" s="47">
        <f>D39/D$43</f>
        <v>0.41534243484654948</v>
      </c>
      <c r="S39" s="14">
        <f>$S$21*R39</f>
        <v>-507432.22180209169</v>
      </c>
    </row>
    <row r="40" spans="1:19" ht="18.95" customHeight="1" x14ac:dyDescent="0.2">
      <c r="A40" s="15"/>
      <c r="B40" s="13"/>
      <c r="C40" s="16"/>
      <c r="D40" s="50"/>
      <c r="E40" s="50"/>
      <c r="F40" s="50"/>
      <c r="G40" s="51"/>
      <c r="H40" s="50"/>
      <c r="I40" s="50"/>
      <c r="J40" s="50"/>
      <c r="K40" s="51"/>
      <c r="L40" s="51"/>
      <c r="M40" s="51"/>
      <c r="N40" s="50"/>
      <c r="R40" s="51"/>
      <c r="S40" s="50"/>
    </row>
    <row r="41" spans="1:19" ht="18.95" customHeight="1" x14ac:dyDescent="0.2">
      <c r="A41" s="15">
        <v>3</v>
      </c>
      <c r="B41" s="13" t="s">
        <v>118</v>
      </c>
      <c r="C41" s="16"/>
      <c r="D41" s="20">
        <v>2661188351.2687597</v>
      </c>
      <c r="E41" s="20">
        <v>31989.941764299991</v>
      </c>
      <c r="F41" s="20">
        <f>SUM(D41:E41)</f>
        <v>2661220341.2105241</v>
      </c>
      <c r="G41" s="49">
        <f>G$37</f>
        <v>0.88759999999999994</v>
      </c>
      <c r="H41" s="20">
        <f>F41*G41</f>
        <v>2362099174.8584609</v>
      </c>
      <c r="I41" s="20">
        <f>$K41*I$43</f>
        <v>-494150760.72309107</v>
      </c>
      <c r="J41" s="20">
        <f>SUM(H41:I41)</f>
        <v>1867948414.1353698</v>
      </c>
      <c r="K41" s="53">
        <f>H41/H$43</f>
        <v>0.53573264579766411</v>
      </c>
      <c r="L41" s="47">
        <v>0.105</v>
      </c>
      <c r="M41" s="53">
        <f>K41*L41</f>
        <v>5.625192780875473E-2</v>
      </c>
      <c r="N41" s="14"/>
      <c r="R41" s="53">
        <f>D41/D$43</f>
        <v>0.53566848204615447</v>
      </c>
      <c r="S41" s="20">
        <f>$S$21*R41</f>
        <v>-654436.97823570017</v>
      </c>
    </row>
    <row r="42" spans="1:19" ht="18.95" customHeight="1" x14ac:dyDescent="0.2">
      <c r="A42" s="15"/>
      <c r="B42" s="13"/>
      <c r="C42" s="16"/>
      <c r="D42" s="14"/>
      <c r="E42" s="14"/>
      <c r="F42" s="14"/>
      <c r="G42" s="47"/>
      <c r="H42" s="14"/>
      <c r="I42" s="14"/>
      <c r="J42" s="14"/>
      <c r="K42" s="47"/>
      <c r="L42" s="47"/>
      <c r="M42" s="47"/>
      <c r="N42" s="14"/>
      <c r="R42" s="48"/>
      <c r="S42" s="14"/>
    </row>
    <row r="43" spans="1:19" ht="18.95" customHeight="1" thickBot="1" x14ac:dyDescent="0.25">
      <c r="A43" s="15">
        <v>4</v>
      </c>
      <c r="B43" s="13" t="s">
        <v>119</v>
      </c>
      <c r="C43" s="16"/>
      <c r="D43" s="21">
        <f>SUM(D37:D41)</f>
        <v>4967976351.9098845</v>
      </c>
      <c r="E43" s="21">
        <f>SUM(E37:E41)</f>
        <v>-535293.23</v>
      </c>
      <c r="F43" s="21">
        <f>SUM(F37:F41)</f>
        <v>4967441058.6798849</v>
      </c>
      <c r="G43" s="47"/>
      <c r="H43" s="21">
        <f>SUM(H37:H41)</f>
        <v>4409100683.6842651</v>
      </c>
      <c r="I43" s="21">
        <v>-922383141.29119229</v>
      </c>
      <c r="J43" s="21">
        <f>SUM(J37:J41)</f>
        <v>3486717542.3930731</v>
      </c>
      <c r="K43" s="54">
        <f>SUM(K37:K41)</f>
        <v>1</v>
      </c>
      <c r="L43" s="47"/>
      <c r="M43" s="54">
        <f t="shared" ref="M43" si="1">SUM(M37:M41)</f>
        <v>7.2276737651447029E-2</v>
      </c>
      <c r="N43" s="14"/>
      <c r="R43" s="54">
        <f>SUM(R37:R41)</f>
        <v>1</v>
      </c>
      <c r="S43" s="21">
        <v>-1221720.1500000001</v>
      </c>
    </row>
    <row r="44" spans="1:19" ht="18.95" customHeight="1" thickTop="1" x14ac:dyDescent="0.2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S44" s="61">
        <f>SUM(S37:S41)</f>
        <v>-1221720.1500000001</v>
      </c>
    </row>
    <row r="45" spans="1:19" ht="18.95" customHeight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5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55"/>
      <c r="C49" s="16"/>
    </row>
    <row r="50" spans="1:14" ht="18.95" customHeight="1" x14ac:dyDescent="0.2">
      <c r="A50" s="15"/>
      <c r="B50" s="55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55"/>
      <c r="C51" s="16"/>
    </row>
    <row r="52" spans="1:14" ht="18.95" customHeight="1" x14ac:dyDescent="0.2">
      <c r="A52" s="15"/>
      <c r="B52" s="55"/>
      <c r="C52" s="1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"/>
    <row r="57" spans="1:14" ht="18.95" customHeight="1" x14ac:dyDescent="0.2"/>
    <row r="58" spans="1:14" ht="18.95" customHeight="1" x14ac:dyDescent="0.2"/>
    <row r="59" spans="1:14" ht="18.95" customHeight="1" x14ac:dyDescent="0.2"/>
    <row r="60" spans="1:14" ht="18.95" customHeight="1" x14ac:dyDescent="0.2"/>
    <row r="61" spans="1:14" ht="18.95" customHeight="1" x14ac:dyDescent="0.2"/>
    <row r="62" spans="1:14" ht="18.95" customHeight="1" x14ac:dyDescent="0.2"/>
    <row r="63" spans="1:14" ht="18.95" customHeight="1" x14ac:dyDescent="0.2"/>
    <row r="64" spans="1:1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  <row r="219" ht="18.95" customHeight="1" x14ac:dyDescent="0.2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4:M24"/>
    <mergeCell ref="A23:M23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95" right="0.5" top="0.75" bottom="0.75" header="0.3" footer="0.3"/>
  <pageSetup scale="58" fitToHeight="0" orientation="portrait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2014-12-04T19:33:26Z</dcterms:created>
  <dcterms:modified xsi:type="dcterms:W3CDTF">2015-02-27T12:47:24Z</dcterms:modified>
</cp:coreProperties>
</file>