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425" activeTab="5"/>
  </bookViews>
  <sheets>
    <sheet name="Rev. Req." sheetId="7" r:id="rId1"/>
    <sheet name="ROE Impact" sheetId="9" r:id="rId2"/>
    <sheet name="Rate of Return" sheetId="6" r:id="rId3"/>
    <sheet name="Summary of Oper. Inc. Adj." sheetId="8" r:id="rId4"/>
    <sheet name="Green River" sheetId="1" r:id="rId5"/>
    <sheet name="Labor" sheetId="2" r:id="rId6"/>
    <sheet name="Pension" sheetId="4" r:id="rId7"/>
    <sheet name="Depr" sheetId="3" r:id="rId8"/>
    <sheet name="Slippage" sheetId="5" r:id="rId9"/>
  </sheets>
  <definedNames>
    <definedName name="_xlnm.Print_Area" localSheetId="4">'Green River'!$A$1:$I$39</definedName>
    <definedName name="_xlnm.Print_Area" localSheetId="2">'Rate of Return'!$A$1:$H$38</definedName>
    <definedName name="_xlnm.Print_Area" localSheetId="3">'Summary of Oper. Inc. Adj.'!$A$1:$F$22</definedName>
  </definedNames>
  <calcPr calcId="145621"/>
</workbook>
</file>

<file path=xl/calcChain.xml><?xml version="1.0" encoding="utf-8"?>
<calcChain xmlns="http://schemas.openxmlformats.org/spreadsheetml/2006/main">
  <c r="E20" i="9" l="1"/>
  <c r="F18" i="9"/>
  <c r="F22" i="9" s="1"/>
  <c r="F26" i="9" s="1"/>
  <c r="E26" i="9" s="1"/>
  <c r="D18" i="9"/>
  <c r="D22" i="9" s="1"/>
  <c r="D26" i="9" s="1"/>
  <c r="F72" i="5" l="1"/>
  <c r="D19" i="8" s="1"/>
  <c r="E15" i="3"/>
  <c r="E15" i="4"/>
  <c r="E19" i="4" s="1"/>
  <c r="D17" i="8" s="1"/>
  <c r="E30" i="1"/>
  <c r="F18" i="7"/>
  <c r="D18" i="7"/>
  <c r="D22" i="7" s="1"/>
  <c r="D26" i="7" s="1"/>
  <c r="G15" i="4" l="1"/>
  <c r="D15" i="4"/>
  <c r="E31" i="6"/>
  <c r="E29" i="6"/>
  <c r="E27" i="6"/>
  <c r="E33" i="6" l="1"/>
  <c r="C33" i="6"/>
  <c r="E18" i="6"/>
  <c r="C18" i="6"/>
  <c r="G15" i="3" l="1"/>
  <c r="D15" i="3"/>
  <c r="E19" i="3" l="1"/>
  <c r="D18" i="8" s="1"/>
  <c r="I23" i="2" l="1"/>
  <c r="F22" i="2"/>
  <c r="F21" i="2"/>
  <c r="F20" i="2"/>
  <c r="F18" i="2"/>
  <c r="F23" i="2" s="1"/>
  <c r="G23" i="2" s="1"/>
  <c r="G27" i="2" s="1"/>
  <c r="D16" i="8" s="1"/>
  <c r="D23" i="2"/>
  <c r="E19" i="2"/>
  <c r="F19" i="2" s="1"/>
  <c r="E23" i="2" l="1"/>
  <c r="E34" i="1"/>
  <c r="D15" i="8" s="1"/>
  <c r="D21" i="8" s="1"/>
  <c r="F20" i="7" s="1"/>
  <c r="E20" i="7" l="1"/>
  <c r="F22" i="7"/>
  <c r="F26" i="7" s="1"/>
  <c r="D30" i="1"/>
  <c r="E26" i="7" l="1"/>
</calcChain>
</file>

<file path=xl/sharedStrings.xml><?xml version="1.0" encoding="utf-8"?>
<sst xmlns="http://schemas.openxmlformats.org/spreadsheetml/2006/main" count="170" uniqueCount="90">
  <si>
    <t>Test Period June 30,2016</t>
  </si>
  <si>
    <t>Case No.  20014-00371</t>
  </si>
  <si>
    <t>Sch. FWR-3</t>
  </si>
  <si>
    <t>KENTUCKY UTILITIES COMPANY</t>
  </si>
  <si>
    <t>Adjustment</t>
  </si>
  <si>
    <t>Account No.</t>
  </si>
  <si>
    <t>Account Name</t>
  </si>
  <si>
    <t>TAXES OTHER THAN INCOME TAXES</t>
  </si>
  <si>
    <t>STEAM OPERATION SUPERVISION AND ENGINEERING</t>
  </si>
  <si>
    <t>FUEL</t>
  </si>
  <si>
    <t>STEAM EXPENSES</t>
  </si>
  <si>
    <t>ELECTRIC EXPENSES</t>
  </si>
  <si>
    <t>MISC STEAM POWER EXPENSES</t>
  </si>
  <si>
    <t>RENTS</t>
  </si>
  <si>
    <t>ALLOWANCES</t>
  </si>
  <si>
    <t>MAINTENANCE SUPERVISION AND ENGINEERING</t>
  </si>
  <si>
    <t>MAINTENANCE OF STRUCTURES</t>
  </si>
  <si>
    <t>MAINTENANCE OF BOILER PLANT</t>
  </si>
  <si>
    <t>MAINTENANCE OF ELECTRIC PLANT</t>
  </si>
  <si>
    <t>MAINTENANCE OF MISC STEAM PLANT</t>
  </si>
  <si>
    <t>INJURIES AND DAMAGES</t>
  </si>
  <si>
    <t>EMPLOYEE PENSION AND BENEFITS</t>
  </si>
  <si>
    <t>Total</t>
  </si>
  <si>
    <t>Composite After Tax Rate</t>
  </si>
  <si>
    <t>(1) - Response to KIUC 1.7</t>
  </si>
  <si>
    <t>Forecast Pro-Forma Labor Expense</t>
  </si>
  <si>
    <t>Customer Service</t>
  </si>
  <si>
    <t>Transmission</t>
  </si>
  <si>
    <t>Increased Labor Costs</t>
  </si>
  <si>
    <t>Distribution</t>
  </si>
  <si>
    <t>Net Increase</t>
  </si>
  <si>
    <t>Reduced Outside Services Offset</t>
  </si>
  <si>
    <t>Pension Expense</t>
  </si>
  <si>
    <t>Cane Run Depreciation Expense</t>
  </si>
  <si>
    <t>Cane Run</t>
  </si>
  <si>
    <t>(1) - Response to PSC 1-59</t>
  </si>
  <si>
    <t>SHORT-TERM DEBT</t>
  </si>
  <si>
    <t>LONG-TERM DEBT</t>
  </si>
  <si>
    <t>COMMON EQUITY</t>
  </si>
  <si>
    <t>Capitalization Ratio</t>
  </si>
  <si>
    <t>Cost Rate</t>
  </si>
  <si>
    <t>Weighted Cost Rate</t>
  </si>
  <si>
    <t>AG Recommended</t>
  </si>
  <si>
    <t>(1) Response to PSC 1-59,Schedule J</t>
  </si>
  <si>
    <t>(2) Testimony of Dr.J.Randall Woolridge</t>
  </si>
  <si>
    <t>Rate of Return</t>
  </si>
  <si>
    <t>KU Recommended</t>
  </si>
  <si>
    <t>Sch. FWR-2</t>
  </si>
  <si>
    <t>Page 2 of 6</t>
  </si>
  <si>
    <t>Page 3 of 6</t>
  </si>
  <si>
    <t>Page 4 of 6</t>
  </si>
  <si>
    <t>Page 5 of 6</t>
  </si>
  <si>
    <t>(1) - Response to KIUC 1-20</t>
  </si>
  <si>
    <t>Pension</t>
  </si>
  <si>
    <t>Sch. FWR-1</t>
  </si>
  <si>
    <t>Revenue Requirement</t>
  </si>
  <si>
    <t>Capitalization</t>
  </si>
  <si>
    <t>Required Operating Income</t>
  </si>
  <si>
    <t>Pro-Forma Operating Income</t>
  </si>
  <si>
    <t>Operating Income Deficiency</t>
  </si>
  <si>
    <t>Gross Revenue Conversion Factor</t>
  </si>
  <si>
    <t>Required Revenue Increase</t>
  </si>
  <si>
    <t>Page 1 of 6</t>
  </si>
  <si>
    <t>AG Recommended Operating Income Adjustments</t>
  </si>
  <si>
    <t>Forecasted Pro-Forma Operating Income Proposed by KU</t>
  </si>
  <si>
    <t>Retirement of Green River</t>
  </si>
  <si>
    <t>Lack of Support for Forecast Headcount</t>
  </si>
  <si>
    <t>Pension at 2014 Level</t>
  </si>
  <si>
    <t>50 Life Span at Cane Run 7</t>
  </si>
  <si>
    <t>Slippage Factor</t>
  </si>
  <si>
    <t>Revenue Conversion Factor</t>
  </si>
  <si>
    <t>Impact on Operating Income</t>
  </si>
  <si>
    <t>AG Pro-Forma Operating Income</t>
  </si>
  <si>
    <t>Reduced Revenue Requirement</t>
  </si>
  <si>
    <t>Administrative Services</t>
  </si>
  <si>
    <t>Sch. FWR-4</t>
  </si>
  <si>
    <t>Pro-Form Operating Income</t>
  </si>
  <si>
    <t>Sch 4, page 2</t>
  </si>
  <si>
    <t>Sch 4, page 3</t>
  </si>
  <si>
    <t>Sch 4, page 4</t>
  </si>
  <si>
    <t>Sch 4, page 5</t>
  </si>
  <si>
    <t>Sch 4, page 6</t>
  </si>
  <si>
    <t>NOTES;</t>
  </si>
  <si>
    <t>Cost Section</t>
  </si>
  <si>
    <t>(2) - Composite SIT rate of 6% and FIT of35% = 38.9%.  After tax income rate is 1 - 38.9% = 61.1%</t>
  </si>
  <si>
    <t>Exhibit AG-3</t>
  </si>
  <si>
    <t>Revenue Requirement Impact of Changing Rate of Return</t>
  </si>
  <si>
    <t>Information Technology</t>
  </si>
  <si>
    <t>(1) - See responses to Kroger 1-10, 1-11, 1-12, 1-13, 1-14 and responses to PSC 3-7and 3-24</t>
  </si>
  <si>
    <t>Green River Forecast Pro Forma Operation and Maintenance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</si>
</sst>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 val="doubleAccounting"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164" fontId="0" fillId="0" borderId="0" xfId="0" applyNumberFormat="1"/>
    <xf numFmtId="165" fontId="0" fillId="2" borderId="0" xfId="2" applyNumberFormat="1" applyFont="1" applyFill="1"/>
    <xf numFmtId="165" fontId="3" fillId="2" borderId="0" xfId="2" applyNumberFormat="1" applyFont="1" applyFill="1"/>
    <xf numFmtId="0" fontId="0" fillId="2" borderId="0" xfId="0" applyFill="1" applyAlignment="1">
      <alignment horizontal="right"/>
    </xf>
    <xf numFmtId="165" fontId="0" fillId="2" borderId="0" xfId="0" applyNumberFormat="1" applyFill="1"/>
    <xf numFmtId="164" fontId="0" fillId="2" borderId="0" xfId="1" applyNumberFormat="1" applyFont="1" applyFill="1"/>
    <xf numFmtId="10" fontId="0" fillId="2" borderId="0" xfId="3" applyNumberFormat="1" applyFont="1" applyFill="1"/>
    <xf numFmtId="166" fontId="0" fillId="2" borderId="0" xfId="3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 wrapText="1"/>
    </xf>
    <xf numFmtId="165" fontId="1" fillId="2" borderId="0" xfId="2" applyNumberFormat="1" applyFont="1" applyFill="1"/>
    <xf numFmtId="165" fontId="0" fillId="2" borderId="0" xfId="2" applyNumberFormat="1" applyFont="1" applyFill="1" applyAlignment="1">
      <alignment horizontal="right"/>
    </xf>
    <xf numFmtId="164" fontId="0" fillId="2" borderId="0" xfId="0" applyNumberFormat="1" applyFill="1"/>
    <xf numFmtId="164" fontId="0" fillId="2" borderId="0" xfId="1" applyNumberFormat="1" applyFont="1" applyFill="1" applyAlignment="1">
      <alignment horizontal="right" wrapText="1"/>
    </xf>
    <xf numFmtId="10" fontId="5" fillId="2" borderId="0" xfId="3" applyNumberFormat="1" applyFont="1" applyFill="1"/>
    <xf numFmtId="10" fontId="6" fillId="2" borderId="0" xfId="0" applyNumberFormat="1" applyFont="1" applyFill="1"/>
    <xf numFmtId="0" fontId="5" fillId="2" borderId="0" xfId="0" applyFont="1" applyFill="1"/>
    <xf numFmtId="164" fontId="1" fillId="2" borderId="0" xfId="1" applyNumberFormat="1" applyFont="1" applyFill="1" applyBorder="1"/>
    <xf numFmtId="166" fontId="0" fillId="2" borderId="0" xfId="0" applyNumberFormat="1" applyFill="1"/>
    <xf numFmtId="10" fontId="0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166" fontId="0" fillId="2" borderId="0" xfId="3" applyNumberFormat="1" applyFont="1" applyFill="1" applyAlignment="1">
      <alignment horizontal="right"/>
    </xf>
  </cellXfs>
  <cellStyles count="8">
    <cellStyle name="Comma" xfId="1" builtinId="3"/>
    <cellStyle name="Comma 86" xfId="5"/>
    <cellStyle name="Currency" xfId="2" builtinId="4"/>
    <cellStyle name="Normal" xfId="0" builtinId="0"/>
    <cellStyle name="Normal 48" xfId="4"/>
    <cellStyle name="Percent" xfId="3" builtinId="5"/>
    <cellStyle name="Percent 15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18</xdr:col>
      <xdr:colOff>436651</xdr:colOff>
      <xdr:row>67</xdr:row>
      <xdr:rowOff>84123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12000001" cy="12819048"/>
        </a:xfrm>
        <a:prstGeom prst="rect">
          <a:avLst/>
        </a:prstGeom>
      </xdr:spPr>
    </xdr:pic>
    <xdr:clientData/>
  </xdr:twoCellAnchor>
  <xdr:oneCellAnchor>
    <xdr:from>
      <xdr:col>16</xdr:col>
      <xdr:colOff>492126</xdr:colOff>
      <xdr:row>1</xdr:row>
      <xdr:rowOff>142875</xdr:rowOff>
    </xdr:from>
    <xdr:ext cx="1193540" cy="623248"/>
    <xdr:sp macro="" textlink="">
      <xdr:nvSpPr>
        <xdr:cNvPr id="3" name="TextBox 2"/>
        <xdr:cNvSpPr txBox="1"/>
      </xdr:nvSpPr>
      <xdr:spPr>
        <a:xfrm>
          <a:off x="10747376" y="333375"/>
          <a:ext cx="119354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Exhibit (AG-3)</a:t>
          </a:r>
        </a:p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Sch.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FWR  - 4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Page 6 of 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view="pageBreakPreview" zoomScale="60" zoomScaleNormal="100" workbookViewId="0">
      <selection activeCell="F11" sqref="F11"/>
    </sheetView>
  </sheetViews>
  <sheetFormatPr defaultRowHeight="15" x14ac:dyDescent="0.25"/>
  <cols>
    <col min="2" max="2" width="3.5703125" customWidth="1"/>
    <col min="3" max="3" width="40.140625" customWidth="1"/>
    <col min="4" max="4" width="17.28515625" customWidth="1"/>
    <col min="5" max="5" width="14.85546875" customWidth="1"/>
    <col min="6" max="6" width="19.140625" customWidth="1"/>
    <col min="8" max="8" width="14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 t="s">
        <v>85</v>
      </c>
    </row>
    <row r="2" spans="1:8" x14ac:dyDescent="0.25">
      <c r="A2" s="1" t="s">
        <v>0</v>
      </c>
      <c r="B2" s="1"/>
      <c r="C2" s="1"/>
      <c r="D2" s="1"/>
      <c r="E2" s="1"/>
      <c r="F2" s="1"/>
      <c r="G2" s="1"/>
      <c r="H2" s="1" t="s">
        <v>54</v>
      </c>
    </row>
    <row r="3" spans="1:8" x14ac:dyDescent="0.25">
      <c r="A3" s="1" t="s">
        <v>1</v>
      </c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0" t="s">
        <v>3</v>
      </c>
      <c r="E6" s="1"/>
      <c r="F6" s="1"/>
      <c r="G6" s="1"/>
      <c r="H6" s="1"/>
    </row>
    <row r="7" spans="1:8" x14ac:dyDescent="0.25">
      <c r="A7" s="1"/>
      <c r="B7" s="1"/>
      <c r="C7" s="1"/>
      <c r="D7" s="10" t="s">
        <v>55</v>
      </c>
      <c r="E7" s="1"/>
      <c r="F7" s="1"/>
      <c r="G7" s="1"/>
      <c r="H7" s="1"/>
    </row>
    <row r="8" spans="1:8" x14ac:dyDescent="0.25">
      <c r="A8" s="1"/>
      <c r="B8" s="1"/>
      <c r="C8" s="1"/>
      <c r="D8" s="10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ht="30" x14ac:dyDescent="0.25">
      <c r="A11" s="1"/>
      <c r="B11" s="1"/>
      <c r="C11" s="1"/>
      <c r="D11" s="11" t="s">
        <v>46</v>
      </c>
      <c r="E11" s="5" t="s">
        <v>4</v>
      </c>
      <c r="F11" s="11" t="s">
        <v>42</v>
      </c>
      <c r="G11" s="1"/>
      <c r="H11" s="1"/>
    </row>
    <row r="12" spans="1:8" x14ac:dyDescent="0.25">
      <c r="A12" s="1"/>
      <c r="B12" s="1"/>
      <c r="C12" s="1"/>
      <c r="D12" s="7">
        <v>-1</v>
      </c>
      <c r="E12" s="1"/>
      <c r="F12" s="1"/>
      <c r="G12" s="1"/>
      <c r="H12" s="1"/>
    </row>
    <row r="13" spans="1:8" x14ac:dyDescent="0.25">
      <c r="A13" s="1"/>
      <c r="B13" s="1"/>
      <c r="C13" s="1"/>
      <c r="D13" s="7"/>
      <c r="E13" s="1"/>
      <c r="F13" s="1"/>
      <c r="G13" s="1"/>
      <c r="H13" s="1"/>
    </row>
    <row r="14" spans="1:8" x14ac:dyDescent="0.25">
      <c r="A14" s="1">
        <v>1</v>
      </c>
      <c r="B14" s="10"/>
      <c r="C14" s="1" t="s">
        <v>56</v>
      </c>
      <c r="D14" s="19">
        <v>3568968428</v>
      </c>
      <c r="E14" s="1"/>
      <c r="F14" s="19">
        <v>3568968428</v>
      </c>
      <c r="G14" s="1"/>
      <c r="H14" s="1"/>
    </row>
    <row r="15" spans="1:8" x14ac:dyDescent="0.25">
      <c r="A15" s="1"/>
      <c r="B15" s="1"/>
      <c r="C15" s="1"/>
      <c r="D15" s="3"/>
      <c r="E15" s="6"/>
      <c r="F15" s="3"/>
      <c r="G15" s="1"/>
      <c r="H15" s="1"/>
    </row>
    <row r="16" spans="1:8" x14ac:dyDescent="0.25">
      <c r="A16" s="1">
        <v>2</v>
      </c>
      <c r="B16" s="1"/>
      <c r="C16" s="1" t="s">
        <v>45</v>
      </c>
      <c r="D16" s="8">
        <v>7.3813489999999995E-2</v>
      </c>
      <c r="E16" s="1"/>
      <c r="F16" s="21">
        <v>6.3095109999999996E-2</v>
      </c>
      <c r="G16" s="1"/>
      <c r="H16" s="1"/>
    </row>
    <row r="17" spans="1:8" x14ac:dyDescent="0.25">
      <c r="A17" s="1"/>
      <c r="B17" s="1"/>
      <c r="C17" s="1"/>
      <c r="D17" s="1"/>
      <c r="E17" s="9"/>
      <c r="F17" s="1"/>
      <c r="G17" s="1"/>
      <c r="H17" s="1"/>
    </row>
    <row r="18" spans="1:8" x14ac:dyDescent="0.25">
      <c r="A18" s="1">
        <v>3</v>
      </c>
      <c r="B18" s="1"/>
      <c r="C18" s="1" t="s">
        <v>57</v>
      </c>
      <c r="D18" s="7">
        <f>+D14*D16</f>
        <v>263438015.37049371</v>
      </c>
      <c r="E18" s="1"/>
      <c r="F18" s="7">
        <f>+F14*F16</f>
        <v>225184455.55118707</v>
      </c>
      <c r="G18" s="1"/>
      <c r="H18" s="1"/>
    </row>
    <row r="19" spans="1:8" x14ac:dyDescent="0.25">
      <c r="A19" s="1"/>
      <c r="B19" s="1"/>
      <c r="C19" s="1"/>
      <c r="D19" s="1"/>
      <c r="E19" s="14"/>
      <c r="F19" s="1"/>
      <c r="G19" s="1"/>
      <c r="H19" s="1"/>
    </row>
    <row r="20" spans="1:8" x14ac:dyDescent="0.25">
      <c r="A20" s="1">
        <v>4</v>
      </c>
      <c r="B20" s="1"/>
      <c r="C20" s="1" t="s">
        <v>58</v>
      </c>
      <c r="D20" s="7">
        <v>167044210</v>
      </c>
      <c r="E20" s="14">
        <f>+F20-D20</f>
        <v>22487827.904598087</v>
      </c>
      <c r="F20" s="7">
        <f>'Summary of Oper. Inc. Adj.'!$D$21</f>
        <v>189532037.90459809</v>
      </c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>
        <v>5</v>
      </c>
      <c r="B22" s="1"/>
      <c r="C22" s="1" t="s">
        <v>59</v>
      </c>
      <c r="D22" s="14">
        <f>+D18-D20</f>
        <v>96393805.37049371</v>
      </c>
      <c r="E22" s="14"/>
      <c r="F22" s="14">
        <f>+F18-F20</f>
        <v>35652417.646588981</v>
      </c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>
        <v>6</v>
      </c>
      <c r="B24" s="1"/>
      <c r="C24" s="1" t="s">
        <v>60</v>
      </c>
      <c r="D24" s="20">
        <v>1.5918399999999999</v>
      </c>
      <c r="E24" s="1"/>
      <c r="F24" s="20">
        <v>1.5918399999999999</v>
      </c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>
        <v>7</v>
      </c>
      <c r="B26" s="1"/>
      <c r="C26" s="1" t="s">
        <v>61</v>
      </c>
      <c r="D26" s="7">
        <f>+D22*D24</f>
        <v>153443515.14096671</v>
      </c>
      <c r="E26" s="14">
        <f>+F26-D26</f>
        <v>-96690570.634420514</v>
      </c>
      <c r="F26" s="7">
        <f>+F22*F24</f>
        <v>56752944.506546199</v>
      </c>
      <c r="G26" s="1"/>
      <c r="H26" s="1"/>
    </row>
    <row r="29" spans="1:8" x14ac:dyDescent="0.25">
      <c r="F29" s="7"/>
    </row>
    <row r="31" spans="1:8" x14ac:dyDescent="0.25">
      <c r="F31" s="2"/>
    </row>
  </sheetData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="60" zoomScaleNormal="100" workbookViewId="0">
      <selection activeCell="F11" sqref="F11"/>
    </sheetView>
  </sheetViews>
  <sheetFormatPr defaultRowHeight="15" x14ac:dyDescent="0.25"/>
  <cols>
    <col min="2" max="2" width="3.5703125" customWidth="1"/>
    <col min="3" max="3" width="33.140625" customWidth="1"/>
    <col min="4" max="4" width="16.5703125" customWidth="1"/>
    <col min="5" max="5" width="14.7109375" customWidth="1"/>
    <col min="6" max="6" width="17.5703125" customWidth="1"/>
    <col min="8" max="8" width="16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 t="s">
        <v>85</v>
      </c>
    </row>
    <row r="2" spans="1:8" x14ac:dyDescent="0.25">
      <c r="A2" s="1" t="s">
        <v>0</v>
      </c>
      <c r="B2" s="1"/>
      <c r="C2" s="1"/>
      <c r="D2" s="1"/>
      <c r="E2" s="1"/>
      <c r="F2" s="1"/>
      <c r="G2" s="1"/>
      <c r="H2" s="1" t="s">
        <v>47</v>
      </c>
    </row>
    <row r="3" spans="1:8" x14ac:dyDescent="0.25">
      <c r="A3" s="1" t="s">
        <v>1</v>
      </c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0" t="s">
        <v>3</v>
      </c>
      <c r="E6" s="1"/>
      <c r="F6" s="1"/>
      <c r="G6" s="1"/>
      <c r="H6" s="1"/>
    </row>
    <row r="7" spans="1:8" x14ac:dyDescent="0.25">
      <c r="A7" s="1"/>
      <c r="B7" s="1"/>
      <c r="C7" s="1"/>
      <c r="D7" s="10" t="s">
        <v>86</v>
      </c>
      <c r="E7" s="1"/>
      <c r="F7" s="1"/>
      <c r="G7" s="1"/>
      <c r="H7" s="1"/>
    </row>
    <row r="8" spans="1:8" x14ac:dyDescent="0.25">
      <c r="A8" s="1"/>
      <c r="B8" s="1"/>
      <c r="C8" s="1"/>
      <c r="D8" s="10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ht="30" x14ac:dyDescent="0.25">
      <c r="A11" s="1"/>
      <c r="B11" s="1"/>
      <c r="C11" s="1"/>
      <c r="D11" s="11" t="s">
        <v>46</v>
      </c>
      <c r="E11" s="5" t="s">
        <v>4</v>
      </c>
      <c r="F11" s="11" t="s">
        <v>42</v>
      </c>
      <c r="G11" s="1"/>
      <c r="H11" s="1"/>
    </row>
    <row r="12" spans="1:8" x14ac:dyDescent="0.25">
      <c r="A12" s="1"/>
      <c r="B12" s="1"/>
      <c r="C12" s="1"/>
      <c r="D12" s="7">
        <v>-1</v>
      </c>
      <c r="E12" s="1"/>
      <c r="F12" s="1"/>
      <c r="G12" s="1"/>
      <c r="H12" s="1"/>
    </row>
    <row r="13" spans="1:8" x14ac:dyDescent="0.25">
      <c r="A13" s="1"/>
      <c r="B13" s="1"/>
      <c r="C13" s="1"/>
      <c r="D13" s="7"/>
      <c r="E13" s="1"/>
      <c r="F13" s="1"/>
      <c r="G13" s="1"/>
      <c r="H13" s="1"/>
    </row>
    <row r="14" spans="1:8" x14ac:dyDescent="0.25">
      <c r="A14" s="1">
        <v>1</v>
      </c>
      <c r="B14" s="10"/>
      <c r="C14" s="1" t="s">
        <v>56</v>
      </c>
      <c r="D14" s="19">
        <v>3568968428</v>
      </c>
      <c r="E14" s="1"/>
      <c r="F14" s="19">
        <v>3568968428</v>
      </c>
      <c r="G14" s="1"/>
      <c r="H14" s="1"/>
    </row>
    <row r="15" spans="1:8" x14ac:dyDescent="0.25">
      <c r="A15" s="1"/>
      <c r="B15" s="1"/>
      <c r="C15" s="1"/>
      <c r="D15" s="3"/>
      <c r="E15" s="6"/>
      <c r="F15" s="3"/>
      <c r="G15" s="1"/>
      <c r="H15" s="1"/>
    </row>
    <row r="16" spans="1:8" x14ac:dyDescent="0.25">
      <c r="A16" s="1">
        <v>2</v>
      </c>
      <c r="B16" s="1"/>
      <c r="C16" s="1" t="s">
        <v>45</v>
      </c>
      <c r="D16" s="8">
        <v>7.3813489999999995E-2</v>
      </c>
      <c r="E16" s="1"/>
      <c r="F16" s="21">
        <v>6.3095109999999996E-2</v>
      </c>
      <c r="G16" s="1"/>
      <c r="H16" s="1"/>
    </row>
    <row r="17" spans="1:8" x14ac:dyDescent="0.25">
      <c r="A17" s="1"/>
      <c r="B17" s="1"/>
      <c r="C17" s="1"/>
      <c r="D17" s="1"/>
      <c r="E17" s="9"/>
      <c r="F17" s="1"/>
      <c r="G17" s="1"/>
      <c r="H17" s="1"/>
    </row>
    <row r="18" spans="1:8" x14ac:dyDescent="0.25">
      <c r="A18" s="1">
        <v>3</v>
      </c>
      <c r="B18" s="1"/>
      <c r="C18" s="1" t="s">
        <v>57</v>
      </c>
      <c r="D18" s="7">
        <f>+D14*D16</f>
        <v>263438015.37049371</v>
      </c>
      <c r="E18" s="1"/>
      <c r="F18" s="7">
        <f>+F14*F16</f>
        <v>225184455.55118707</v>
      </c>
      <c r="G18" s="1"/>
      <c r="H18" s="1"/>
    </row>
    <row r="19" spans="1:8" x14ac:dyDescent="0.25">
      <c r="A19" s="1"/>
      <c r="B19" s="1"/>
      <c r="C19" s="1"/>
      <c r="D19" s="1"/>
      <c r="E19" s="14"/>
      <c r="F19" s="1"/>
      <c r="G19" s="1"/>
      <c r="H19" s="1"/>
    </row>
    <row r="20" spans="1:8" x14ac:dyDescent="0.25">
      <c r="A20" s="1">
        <v>4</v>
      </c>
      <c r="B20" s="1"/>
      <c r="C20" s="1" t="s">
        <v>58</v>
      </c>
      <c r="D20" s="7">
        <v>167044210</v>
      </c>
      <c r="E20" s="14">
        <f>+F20-D20</f>
        <v>0</v>
      </c>
      <c r="F20" s="7">
        <v>167044210</v>
      </c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>
        <v>5</v>
      </c>
      <c r="B22" s="1"/>
      <c r="C22" s="1" t="s">
        <v>59</v>
      </c>
      <c r="D22" s="14">
        <f>+D18-D20</f>
        <v>96393805.37049371</v>
      </c>
      <c r="E22" s="14"/>
      <c r="F22" s="14">
        <f>+F18-F20</f>
        <v>58140245.551187068</v>
      </c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>
        <v>6</v>
      </c>
      <c r="B24" s="1"/>
      <c r="C24" s="1" t="s">
        <v>60</v>
      </c>
      <c r="D24" s="20">
        <v>1.5918399999999999</v>
      </c>
      <c r="E24" s="1"/>
      <c r="F24" s="20">
        <v>1.5918399999999999</v>
      </c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>
        <v>7</v>
      </c>
      <c r="B26" s="1"/>
      <c r="C26" s="1" t="s">
        <v>61</v>
      </c>
      <c r="D26" s="7">
        <f>+D22*D24</f>
        <v>153443515.14096671</v>
      </c>
      <c r="E26" s="14">
        <f>+F26-D26</f>
        <v>-60893546.662765101</v>
      </c>
      <c r="F26" s="7">
        <f>+F22*F24</f>
        <v>92549968.478201613</v>
      </c>
      <c r="G26" s="1"/>
      <c r="H26" s="1"/>
    </row>
  </sheetData>
  <pageMargins left="0.7" right="0.7" top="0.75" bottom="0.75" header="0.3" footer="0.3"/>
  <pageSetup orientation="landscape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="60" zoomScaleNormal="100" workbookViewId="0">
      <selection activeCell="E40" sqref="E40"/>
    </sheetView>
  </sheetViews>
  <sheetFormatPr defaultRowHeight="15" x14ac:dyDescent="0.25"/>
  <cols>
    <col min="1" max="1" width="29" customWidth="1"/>
    <col min="2" max="2" width="26" customWidth="1"/>
    <col min="3" max="4" width="14.7109375" customWidth="1"/>
    <col min="5" max="5" width="12.28515625" customWidth="1"/>
  </cols>
  <sheetData>
    <row r="1" spans="1:9" x14ac:dyDescent="0.25">
      <c r="A1" s="1"/>
      <c r="B1" s="1"/>
      <c r="C1" s="1"/>
      <c r="D1" s="1"/>
      <c r="E1" s="1"/>
      <c r="F1" s="1"/>
      <c r="G1" s="1" t="s">
        <v>85</v>
      </c>
      <c r="H1" s="1"/>
      <c r="I1" s="1"/>
    </row>
    <row r="2" spans="1:9" x14ac:dyDescent="0.25">
      <c r="A2" s="1" t="s">
        <v>0</v>
      </c>
      <c r="B2" s="1"/>
      <c r="C2" s="1"/>
      <c r="D2" s="1"/>
      <c r="E2" s="1"/>
      <c r="F2" s="1"/>
      <c r="G2" s="1" t="s">
        <v>2</v>
      </c>
      <c r="H2" s="1"/>
    </row>
    <row r="3" spans="1:9" x14ac:dyDescent="0.2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0" t="s">
        <v>3</v>
      </c>
      <c r="E6" s="1"/>
      <c r="F6" s="1"/>
      <c r="G6" s="1"/>
      <c r="H6" s="1"/>
      <c r="I6" s="1"/>
    </row>
    <row r="7" spans="1:9" x14ac:dyDescent="0.25">
      <c r="A7" s="1"/>
      <c r="B7" s="1"/>
      <c r="C7" s="1"/>
      <c r="D7" s="10" t="s">
        <v>45</v>
      </c>
      <c r="E7" s="1"/>
      <c r="F7" s="1"/>
      <c r="G7" s="1"/>
      <c r="H7" s="1"/>
      <c r="I7" s="1"/>
    </row>
    <row r="8" spans="1:9" x14ac:dyDescent="0.25">
      <c r="A8" s="1"/>
      <c r="B8" s="1"/>
      <c r="C8" s="1"/>
      <c r="D8" s="10"/>
      <c r="E8" s="1"/>
      <c r="F8" s="1"/>
      <c r="G8" s="1"/>
      <c r="H8" s="1"/>
      <c r="I8" s="1"/>
    </row>
    <row r="9" spans="1:9" x14ac:dyDescent="0.25">
      <c r="A9" s="1"/>
      <c r="B9" s="1"/>
      <c r="C9" s="11"/>
      <c r="D9" s="11"/>
      <c r="E9" s="11"/>
      <c r="F9" s="1"/>
      <c r="G9" s="1"/>
      <c r="H9" s="1"/>
      <c r="I9" s="1"/>
    </row>
    <row r="10" spans="1:9" ht="30" x14ac:dyDescent="0.25">
      <c r="A10" s="1"/>
      <c r="B10" s="18" t="s">
        <v>46</v>
      </c>
      <c r="C10" s="11" t="s">
        <v>39</v>
      </c>
      <c r="D10" s="11" t="s">
        <v>40</v>
      </c>
      <c r="E10" s="11" t="s">
        <v>41</v>
      </c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</row>
    <row r="12" spans="1:9" x14ac:dyDescent="0.25">
      <c r="A12" s="1"/>
      <c r="B12" s="1" t="s">
        <v>36</v>
      </c>
      <c r="C12" s="8">
        <v>3.0467914064265692E-2</v>
      </c>
      <c r="D12" s="8">
        <v>9.0523962502715195E-3</v>
      </c>
      <c r="E12" s="8">
        <v>2.7580763102895363E-4</v>
      </c>
      <c r="F12" s="1"/>
      <c r="G12" s="1"/>
      <c r="H12" s="1"/>
    </row>
    <row r="13" spans="1:9" x14ac:dyDescent="0.25">
      <c r="A13" s="1"/>
      <c r="B13" s="1"/>
      <c r="C13" s="8"/>
      <c r="D13" s="8"/>
      <c r="E13" s="8"/>
      <c r="F13" s="1"/>
      <c r="G13" s="1"/>
      <c r="H13" s="1"/>
    </row>
    <row r="14" spans="1:9" x14ac:dyDescent="0.25">
      <c r="A14" s="1"/>
      <c r="B14" s="1" t="s">
        <v>37</v>
      </c>
      <c r="C14" s="8">
        <v>0.43928621719028321</v>
      </c>
      <c r="D14" s="8">
        <v>4.0661749618079522E-2</v>
      </c>
      <c r="E14" s="8">
        <v>1.7862146174064595E-2</v>
      </c>
      <c r="F14" s="1"/>
      <c r="G14" s="1"/>
      <c r="H14" s="1"/>
    </row>
    <row r="15" spans="1:9" x14ac:dyDescent="0.25">
      <c r="A15" s="1"/>
      <c r="B15" s="1"/>
      <c r="C15" s="8"/>
      <c r="D15" s="8"/>
      <c r="E15" s="8"/>
      <c r="F15" s="1"/>
      <c r="G15" s="1"/>
      <c r="H15" s="1"/>
    </row>
    <row r="16" spans="1:9" x14ac:dyDescent="0.25">
      <c r="A16" s="1"/>
      <c r="B16" s="1" t="s">
        <v>38</v>
      </c>
      <c r="C16" s="16">
        <v>0.53024586874545121</v>
      </c>
      <c r="D16" s="8">
        <v>0.105</v>
      </c>
      <c r="E16" s="16">
        <v>5.5675816218272375E-2</v>
      </c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 t="s">
        <v>22</v>
      </c>
      <c r="C18" s="17">
        <f>SUM(C12:C16)</f>
        <v>1</v>
      </c>
      <c r="D18" s="1"/>
      <c r="E18" s="17">
        <f>SUM(E12:E16)</f>
        <v>7.3813770023365921E-2</v>
      </c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8" t="s">
        <v>42</v>
      </c>
      <c r="C23" s="1"/>
      <c r="D23" s="1"/>
      <c r="E23" s="1"/>
      <c r="F23" s="1"/>
      <c r="G23" s="1"/>
      <c r="H23" s="1"/>
    </row>
    <row r="24" spans="1:8" ht="30" x14ac:dyDescent="0.25">
      <c r="A24" s="1"/>
      <c r="B24" s="1"/>
      <c r="C24" s="11" t="s">
        <v>39</v>
      </c>
      <c r="D24" s="11" t="s">
        <v>40</v>
      </c>
      <c r="E24" s="11" t="s">
        <v>41</v>
      </c>
      <c r="F24" s="1"/>
      <c r="G24" s="1"/>
      <c r="H24" s="1"/>
    </row>
    <row r="25" spans="1:8" x14ac:dyDescent="0.25">
      <c r="A25" s="1"/>
      <c r="B25" s="1"/>
      <c r="C25" s="15">
        <v>-2</v>
      </c>
      <c r="D25" s="15">
        <v>-2</v>
      </c>
      <c r="E25" s="15">
        <v>-2</v>
      </c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 t="s">
        <v>36</v>
      </c>
      <c r="C27" s="8">
        <v>3.1699999999999999E-2</v>
      </c>
      <c r="D27" s="8">
        <v>8.9999999999999993E-3</v>
      </c>
      <c r="E27" s="8">
        <f>+C27*D27</f>
        <v>2.853E-4</v>
      </c>
      <c r="F27" s="1"/>
      <c r="G27" s="1"/>
      <c r="H27" s="1"/>
    </row>
    <row r="28" spans="1:8" x14ac:dyDescent="0.25">
      <c r="A28" s="1"/>
      <c r="B28" s="1"/>
      <c r="C28" s="8"/>
      <c r="D28" s="8"/>
      <c r="E28" s="8"/>
      <c r="F28" s="1"/>
      <c r="G28" s="1"/>
      <c r="H28" s="1"/>
    </row>
    <row r="29" spans="1:8" x14ac:dyDescent="0.25">
      <c r="A29" s="1"/>
      <c r="B29" s="1" t="s">
        <v>37</v>
      </c>
      <c r="C29" s="8">
        <v>0.46829999999999999</v>
      </c>
      <c r="D29" s="8">
        <v>4.07E-2</v>
      </c>
      <c r="E29" s="8">
        <f>+C29*D29</f>
        <v>1.905981E-2</v>
      </c>
      <c r="F29" s="1"/>
      <c r="G29" s="1"/>
      <c r="H29" s="1"/>
    </row>
    <row r="30" spans="1:8" x14ac:dyDescent="0.25">
      <c r="A30" s="1"/>
      <c r="B30" s="1"/>
      <c r="C30" s="8"/>
      <c r="D30" s="8"/>
      <c r="E30" s="8"/>
      <c r="F30" s="1"/>
      <c r="G30" s="1"/>
      <c r="H30" s="1"/>
    </row>
    <row r="31" spans="1:8" x14ac:dyDescent="0.25">
      <c r="A31" s="1"/>
      <c r="B31" s="1" t="s">
        <v>38</v>
      </c>
      <c r="C31" s="16">
        <v>0.5</v>
      </c>
      <c r="D31" s="8">
        <v>8.7499999999999994E-2</v>
      </c>
      <c r="E31" s="16">
        <f>+C31*D31</f>
        <v>4.3749999999999997E-2</v>
      </c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 t="s">
        <v>22</v>
      </c>
      <c r="C33" s="17">
        <f>SUM(C27:C31)</f>
        <v>1</v>
      </c>
      <c r="D33" s="1"/>
      <c r="E33" s="17">
        <f>SUM(E27:E31)</f>
        <v>6.3095109999999996E-2</v>
      </c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 t="s">
        <v>43</v>
      </c>
      <c r="B37" s="1"/>
      <c r="C37" s="1"/>
      <c r="D37" s="1"/>
      <c r="E37" s="1"/>
      <c r="F37" s="1"/>
      <c r="G37" s="1"/>
      <c r="H37" s="1"/>
    </row>
    <row r="38" spans="1:8" x14ac:dyDescent="0.25">
      <c r="A38" s="1" t="s">
        <v>44</v>
      </c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5" bottom="0.75" header="0.3" footer="0.3"/>
  <pageSetup scale="86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view="pageBreakPreview" zoomScale="60" zoomScaleNormal="100" workbookViewId="0">
      <selection activeCell="F16" sqref="F16"/>
    </sheetView>
  </sheetViews>
  <sheetFormatPr defaultRowHeight="15" x14ac:dyDescent="0.25"/>
  <cols>
    <col min="3" max="3" width="72.28515625" customWidth="1"/>
    <col min="4" max="4" width="15.42578125" customWidth="1"/>
    <col min="5" max="5" width="3" customWidth="1"/>
    <col min="6" max="6" width="21.42578125" customWidth="1"/>
  </cols>
  <sheetData>
    <row r="1" spans="1:6" x14ac:dyDescent="0.25">
      <c r="A1" s="1"/>
      <c r="B1" s="1"/>
      <c r="C1" s="1"/>
      <c r="D1" s="1"/>
      <c r="E1" s="1"/>
      <c r="F1" s="1" t="s">
        <v>85</v>
      </c>
    </row>
    <row r="2" spans="1:6" x14ac:dyDescent="0.25">
      <c r="A2" s="1" t="s">
        <v>0</v>
      </c>
      <c r="B2" s="1"/>
      <c r="C2" s="1"/>
      <c r="D2" s="1"/>
      <c r="E2" s="1"/>
      <c r="F2" s="1" t="s">
        <v>75</v>
      </c>
    </row>
    <row r="3" spans="1:6" x14ac:dyDescent="0.25">
      <c r="A3" s="1" t="s">
        <v>1</v>
      </c>
      <c r="B3" s="1"/>
      <c r="C3" s="1"/>
      <c r="D3" s="1"/>
      <c r="E3" s="1"/>
      <c r="F3" s="1" t="s">
        <v>62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0" t="s">
        <v>3</v>
      </c>
      <c r="D6" s="1"/>
      <c r="E6" s="1"/>
      <c r="F6" s="1"/>
    </row>
    <row r="7" spans="1:6" x14ac:dyDescent="0.25">
      <c r="A7" s="1"/>
      <c r="B7" s="1"/>
      <c r="C7" s="10" t="s">
        <v>76</v>
      </c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22" t="s">
        <v>64</v>
      </c>
      <c r="D11" s="13">
        <v>167044210</v>
      </c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23" t="s">
        <v>63</v>
      </c>
      <c r="D13" s="1"/>
      <c r="E13" s="1"/>
      <c r="F13" s="1"/>
    </row>
    <row r="14" spans="1:6" x14ac:dyDescent="0.25">
      <c r="A14" s="1"/>
      <c r="B14" s="10"/>
      <c r="C14" s="1"/>
      <c r="D14" s="3"/>
      <c r="E14" s="1"/>
      <c r="F14" s="1"/>
    </row>
    <row r="15" spans="1:6" x14ac:dyDescent="0.25">
      <c r="A15" s="1">
        <v>1</v>
      </c>
      <c r="B15" s="10"/>
      <c r="C15" s="1" t="s">
        <v>65</v>
      </c>
      <c r="D15" s="3">
        <f>'Green River'!$E$34</f>
        <v>8404361.6217974797</v>
      </c>
      <c r="E15" s="1"/>
      <c r="F15" s="1" t="s">
        <v>77</v>
      </c>
    </row>
    <row r="16" spans="1:6" x14ac:dyDescent="0.25">
      <c r="A16" s="1">
        <v>2</v>
      </c>
      <c r="B16" s="10"/>
      <c r="C16" s="1" t="s">
        <v>66</v>
      </c>
      <c r="D16" s="3">
        <f>Labor!$G$27</f>
        <v>1908101.2898685944</v>
      </c>
      <c r="E16" s="1"/>
      <c r="F16" s="1" t="s">
        <v>78</v>
      </c>
    </row>
    <row r="17" spans="1:6" x14ac:dyDescent="0.25">
      <c r="A17" s="1">
        <v>3</v>
      </c>
      <c r="B17" s="10"/>
      <c r="C17" s="1" t="s">
        <v>67</v>
      </c>
      <c r="D17" s="3">
        <f>Pension!$E$19</f>
        <v>9358150.5419999994</v>
      </c>
      <c r="E17" s="1"/>
      <c r="F17" s="1" t="s">
        <v>79</v>
      </c>
    </row>
    <row r="18" spans="1:6" x14ac:dyDescent="0.25">
      <c r="A18" s="1">
        <v>4</v>
      </c>
      <c r="B18" s="10"/>
      <c r="C18" s="1" t="s">
        <v>68</v>
      </c>
      <c r="D18" s="3">
        <f>Depr!$E$19</f>
        <v>1917638.4509320115</v>
      </c>
      <c r="E18" s="1"/>
      <c r="F18" s="1" t="s">
        <v>80</v>
      </c>
    </row>
    <row r="19" spans="1:6" x14ac:dyDescent="0.25">
      <c r="A19" s="1">
        <v>5</v>
      </c>
      <c r="B19" s="10"/>
      <c r="C19" s="1" t="s">
        <v>69</v>
      </c>
      <c r="D19" s="3">
        <f>Slippage!$F$72</f>
        <v>899576</v>
      </c>
      <c r="E19" s="1"/>
      <c r="F19" s="1" t="s">
        <v>81</v>
      </c>
    </row>
    <row r="20" spans="1:6" x14ac:dyDescent="0.25">
      <c r="A20" s="1"/>
      <c r="B20" s="10"/>
      <c r="C20" s="1"/>
      <c r="D20" s="3"/>
      <c r="E20" s="1"/>
      <c r="F20" s="1"/>
    </row>
    <row r="21" spans="1:6" x14ac:dyDescent="0.25">
      <c r="A21" s="1"/>
      <c r="B21" s="10"/>
      <c r="C21" s="1" t="s">
        <v>72</v>
      </c>
      <c r="D21" s="3">
        <f>SUM(D11:D19)</f>
        <v>189532037.90459809</v>
      </c>
      <c r="E21" s="1"/>
      <c r="F21" s="1"/>
    </row>
    <row r="22" spans="1:6" x14ac:dyDescent="0.25">
      <c r="A22" s="1"/>
      <c r="B22" s="10"/>
      <c r="C22" s="1"/>
      <c r="D22" s="3"/>
      <c r="E22" s="1"/>
      <c r="F22" s="1"/>
    </row>
    <row r="23" spans="1:6" x14ac:dyDescent="0.25">
      <c r="A23" s="1"/>
      <c r="B23" s="10"/>
      <c r="D23" s="3"/>
      <c r="E23" s="1"/>
      <c r="F23" s="1"/>
    </row>
    <row r="24" spans="1:6" x14ac:dyDescent="0.25">
      <c r="A24" s="1"/>
      <c r="B24" s="10"/>
      <c r="C24" s="1"/>
      <c r="D24" s="3"/>
      <c r="E24" s="1"/>
      <c r="F24" s="1"/>
    </row>
    <row r="25" spans="1:6" x14ac:dyDescent="0.25">
      <c r="A25" s="1"/>
      <c r="B25" s="10"/>
      <c r="C25" s="1"/>
      <c r="D25" s="3"/>
      <c r="E25" s="1"/>
      <c r="F25" s="1"/>
    </row>
    <row r="26" spans="1:6" x14ac:dyDescent="0.25">
      <c r="A26" s="1"/>
      <c r="B26" s="10"/>
      <c r="C26" s="1"/>
      <c r="D26" s="3"/>
      <c r="E26" s="1"/>
      <c r="F26" s="1"/>
    </row>
    <row r="27" spans="1:6" x14ac:dyDescent="0.25">
      <c r="A27" s="1"/>
      <c r="B27" s="10"/>
      <c r="C27" s="1"/>
      <c r="D27" s="3"/>
      <c r="E27" s="1"/>
      <c r="F27" s="1"/>
    </row>
    <row r="28" spans="1:6" x14ac:dyDescent="0.25">
      <c r="A28" s="1"/>
      <c r="B28" s="10"/>
      <c r="C28" s="1"/>
      <c r="D28" s="3"/>
      <c r="E28" s="1"/>
      <c r="F28" s="1"/>
    </row>
    <row r="29" spans="1:6" ht="17.25" x14ac:dyDescent="0.4">
      <c r="A29" s="1"/>
      <c r="B29" s="10"/>
      <c r="C29" s="1"/>
      <c r="D29" s="4"/>
      <c r="E29" s="1"/>
      <c r="F29" s="1"/>
    </row>
    <row r="30" spans="1:6" x14ac:dyDescent="0.25">
      <c r="A30" s="1"/>
      <c r="B30" s="1"/>
      <c r="C30" s="1"/>
      <c r="D30" s="3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</sheetData>
  <pageMargins left="0.7" right="0.7" top="0.75" bottom="0.75" header="0.3" footer="0.3"/>
  <pageSetup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view="pageBreakPreview" zoomScale="60" zoomScaleNormal="100" workbookViewId="0">
      <selection activeCell="D11" sqref="D11:G11"/>
    </sheetView>
  </sheetViews>
  <sheetFormatPr defaultRowHeight="15" x14ac:dyDescent="0.25"/>
  <cols>
    <col min="1" max="1" width="16.42578125" customWidth="1"/>
    <col min="2" max="2" width="16.7109375" customWidth="1"/>
    <col min="3" max="3" width="44.42578125" customWidth="1"/>
    <col min="4" max="4" width="16.42578125" customWidth="1"/>
    <col min="5" max="5" width="14.85546875" customWidth="1"/>
    <col min="6" max="6" width="6.140625" customWidth="1"/>
    <col min="7" max="7" width="17.28515625" customWidth="1"/>
    <col min="8" max="8" width="2" customWidth="1"/>
    <col min="9" max="9" width="13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 t="s">
        <v>85</v>
      </c>
      <c r="J1" s="1"/>
      <c r="K1" s="1"/>
      <c r="L1" s="1"/>
      <c r="M1" s="1"/>
      <c r="N1" s="1"/>
    </row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 t="s">
        <v>75</v>
      </c>
      <c r="J2" s="1"/>
      <c r="L2" s="1"/>
      <c r="M2" s="1"/>
      <c r="N2" s="1"/>
    </row>
    <row r="3" spans="1:14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48</v>
      </c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0" t="s">
        <v>3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/>
      <c r="C7" s="1"/>
      <c r="D7" s="10" t="s">
        <v>89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1"/>
      <c r="D8" s="10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45" x14ac:dyDescent="0.25">
      <c r="A11" s="1"/>
      <c r="B11" s="1"/>
      <c r="C11" s="1"/>
      <c r="D11" s="11" t="s">
        <v>46</v>
      </c>
      <c r="E11" s="5" t="s">
        <v>4</v>
      </c>
      <c r="F11" s="5"/>
      <c r="G11" s="11" t="s">
        <v>42</v>
      </c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7">
        <v>-1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 t="s">
        <v>5</v>
      </c>
      <c r="B13" s="1" t="s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0">
        <v>408</v>
      </c>
      <c r="B14" s="1" t="s">
        <v>7</v>
      </c>
      <c r="C14" s="1"/>
      <c r="D14" s="3">
        <v>304803.65512539004</v>
      </c>
      <c r="E14" s="1"/>
      <c r="F14" s="1"/>
      <c r="G14" s="3">
        <v>0</v>
      </c>
      <c r="H14" s="1"/>
      <c r="I14" s="1"/>
      <c r="J14" s="1"/>
      <c r="K14" s="1"/>
      <c r="L14" s="1"/>
      <c r="M14" s="1"/>
      <c r="N14" s="1"/>
    </row>
    <row r="15" spans="1:14" x14ac:dyDescent="0.25">
      <c r="A15" s="10">
        <v>426</v>
      </c>
      <c r="B15" s="1"/>
      <c r="C15" s="1"/>
      <c r="D15" s="3">
        <v>7320</v>
      </c>
      <c r="E15" s="1"/>
      <c r="F15" s="1"/>
      <c r="G15" s="3">
        <v>0</v>
      </c>
      <c r="H15" s="1"/>
      <c r="I15" s="1"/>
      <c r="J15" s="1"/>
      <c r="K15" s="1"/>
      <c r="L15" s="1"/>
      <c r="M15" s="1"/>
      <c r="N15" s="1"/>
    </row>
    <row r="16" spans="1:14" x14ac:dyDescent="0.25">
      <c r="A16" s="10">
        <v>500</v>
      </c>
      <c r="B16" s="1" t="s">
        <v>8</v>
      </c>
      <c r="C16" s="1"/>
      <c r="D16" s="3">
        <v>2083136.03</v>
      </c>
      <c r="E16" s="1"/>
      <c r="F16" s="1"/>
      <c r="G16" s="3">
        <v>0</v>
      </c>
      <c r="H16" s="1"/>
      <c r="I16" s="1"/>
      <c r="J16" s="1"/>
      <c r="K16" s="1"/>
      <c r="L16" s="1"/>
      <c r="M16" s="1"/>
      <c r="N16" s="1"/>
    </row>
    <row r="17" spans="1:14" x14ac:dyDescent="0.25">
      <c r="A17" s="10">
        <v>501</v>
      </c>
      <c r="B17" s="1" t="s">
        <v>9</v>
      </c>
      <c r="C17" s="1"/>
      <c r="D17" s="3">
        <v>1481407.99</v>
      </c>
      <c r="E17" s="1"/>
      <c r="F17" s="1"/>
      <c r="G17" s="3">
        <v>0</v>
      </c>
      <c r="H17" s="1"/>
      <c r="I17" s="1"/>
      <c r="J17" s="1"/>
      <c r="K17" s="1"/>
      <c r="L17" s="1"/>
      <c r="M17" s="1"/>
      <c r="N17" s="1"/>
    </row>
    <row r="18" spans="1:14" x14ac:dyDescent="0.25">
      <c r="A18" s="10">
        <v>502</v>
      </c>
      <c r="B18" s="1" t="s">
        <v>10</v>
      </c>
      <c r="C18" s="1"/>
      <c r="D18" s="3">
        <v>1333645.8800000001</v>
      </c>
      <c r="E18" s="1"/>
      <c r="F18" s="1"/>
      <c r="G18" s="3">
        <v>0</v>
      </c>
      <c r="H18" s="1"/>
      <c r="I18" s="1"/>
      <c r="J18" s="1"/>
      <c r="K18" s="1"/>
      <c r="L18" s="1"/>
      <c r="M18" s="1"/>
      <c r="N18" s="1"/>
    </row>
    <row r="19" spans="1:14" x14ac:dyDescent="0.25">
      <c r="A19" s="10">
        <v>505</v>
      </c>
      <c r="B19" s="1" t="s">
        <v>11</v>
      </c>
      <c r="C19" s="1"/>
      <c r="D19" s="3">
        <v>873064.70000000019</v>
      </c>
      <c r="E19" s="1"/>
      <c r="F19" s="1"/>
      <c r="G19" s="3">
        <v>0</v>
      </c>
      <c r="H19" s="1"/>
      <c r="I19" s="1"/>
      <c r="J19" s="1"/>
      <c r="K19" s="1"/>
      <c r="L19" s="1"/>
      <c r="M19" s="1"/>
      <c r="N19" s="1"/>
    </row>
    <row r="20" spans="1:14" x14ac:dyDescent="0.25">
      <c r="A20" s="10">
        <v>506</v>
      </c>
      <c r="B20" s="1" t="s">
        <v>12</v>
      </c>
      <c r="C20" s="1"/>
      <c r="D20" s="3">
        <v>517221</v>
      </c>
      <c r="E20" s="1"/>
      <c r="F20" s="1"/>
      <c r="G20" s="3">
        <v>0</v>
      </c>
      <c r="H20" s="1"/>
      <c r="I20" s="1"/>
      <c r="J20" s="1"/>
      <c r="K20" s="1"/>
      <c r="L20" s="1"/>
      <c r="M20" s="1"/>
      <c r="N20" s="1"/>
    </row>
    <row r="21" spans="1:14" x14ac:dyDescent="0.25">
      <c r="A21" s="10">
        <v>507</v>
      </c>
      <c r="B21" s="1" t="s">
        <v>13</v>
      </c>
      <c r="C21" s="1"/>
      <c r="D21" s="3">
        <v>0</v>
      </c>
      <c r="E21" s="1"/>
      <c r="F21" s="1"/>
      <c r="G21" s="3">
        <v>0</v>
      </c>
      <c r="H21" s="1"/>
      <c r="I21" s="1"/>
      <c r="J21" s="1"/>
      <c r="K21" s="1"/>
      <c r="L21" s="1"/>
      <c r="M21" s="1"/>
      <c r="N21" s="1"/>
    </row>
    <row r="22" spans="1:14" x14ac:dyDescent="0.25">
      <c r="A22" s="10">
        <v>509</v>
      </c>
      <c r="B22" s="1" t="s">
        <v>14</v>
      </c>
      <c r="C22" s="1"/>
      <c r="D22" s="3">
        <v>64392</v>
      </c>
      <c r="E22" s="1"/>
      <c r="F22" s="1"/>
      <c r="G22" s="3">
        <v>0</v>
      </c>
      <c r="H22" s="1"/>
      <c r="I22" s="1"/>
      <c r="J22" s="1"/>
      <c r="K22" s="1"/>
      <c r="L22" s="1"/>
      <c r="M22" s="1"/>
      <c r="N22" s="1"/>
    </row>
    <row r="23" spans="1:14" x14ac:dyDescent="0.25">
      <c r="A23" s="10">
        <v>510</v>
      </c>
      <c r="B23" s="1" t="s">
        <v>15</v>
      </c>
      <c r="C23" s="1"/>
      <c r="D23" s="3">
        <v>1125461.02</v>
      </c>
      <c r="E23" s="1"/>
      <c r="F23" s="1"/>
      <c r="G23" s="3">
        <v>0</v>
      </c>
      <c r="H23" s="1"/>
      <c r="I23" s="1"/>
      <c r="J23" s="1"/>
      <c r="K23" s="1"/>
      <c r="L23" s="1"/>
      <c r="M23" s="1"/>
      <c r="N23" s="1"/>
    </row>
    <row r="24" spans="1:14" x14ac:dyDescent="0.25">
      <c r="A24" s="10">
        <v>511</v>
      </c>
      <c r="B24" s="1" t="s">
        <v>16</v>
      </c>
      <c r="C24" s="1"/>
      <c r="D24" s="3">
        <v>947270</v>
      </c>
      <c r="E24" s="1"/>
      <c r="F24" s="1"/>
      <c r="G24" s="3">
        <v>0</v>
      </c>
      <c r="H24" s="1"/>
      <c r="I24" s="1"/>
      <c r="J24" s="1"/>
      <c r="K24" s="1"/>
      <c r="L24" s="1"/>
      <c r="M24" s="1"/>
      <c r="N24" s="1"/>
    </row>
    <row r="25" spans="1:14" x14ac:dyDescent="0.25">
      <c r="A25" s="10">
        <v>512</v>
      </c>
      <c r="B25" s="1" t="s">
        <v>17</v>
      </c>
      <c r="C25" s="1"/>
      <c r="D25" s="3">
        <v>1838288</v>
      </c>
      <c r="E25" s="1"/>
      <c r="F25" s="1"/>
      <c r="G25" s="3">
        <v>0</v>
      </c>
      <c r="H25" s="1"/>
      <c r="I25" s="1"/>
      <c r="J25" s="1"/>
      <c r="K25" s="1"/>
      <c r="L25" s="1"/>
      <c r="M25" s="1"/>
      <c r="N25" s="1"/>
    </row>
    <row r="26" spans="1:14" x14ac:dyDescent="0.25">
      <c r="A26" s="10">
        <v>513</v>
      </c>
      <c r="B26" s="1" t="s">
        <v>18</v>
      </c>
      <c r="C26" s="1"/>
      <c r="D26" s="3">
        <v>811771</v>
      </c>
      <c r="E26" s="1"/>
      <c r="F26" s="1"/>
      <c r="G26" s="3">
        <v>0</v>
      </c>
      <c r="H26" s="1"/>
      <c r="I26" s="1"/>
      <c r="J26" s="1"/>
      <c r="K26" s="1"/>
      <c r="L26" s="1"/>
      <c r="M26" s="1"/>
      <c r="N26" s="1"/>
    </row>
    <row r="27" spans="1:14" x14ac:dyDescent="0.25">
      <c r="A27" s="10">
        <v>514</v>
      </c>
      <c r="B27" s="1" t="s">
        <v>19</v>
      </c>
      <c r="C27" s="1"/>
      <c r="D27" s="3">
        <v>644376</v>
      </c>
      <c r="E27" s="1"/>
      <c r="F27" s="1"/>
      <c r="G27" s="3">
        <v>0</v>
      </c>
      <c r="H27" s="1"/>
      <c r="I27" s="1"/>
      <c r="J27" s="1"/>
      <c r="K27" s="1"/>
      <c r="L27" s="1"/>
      <c r="M27" s="1"/>
      <c r="N27" s="1"/>
    </row>
    <row r="28" spans="1:14" x14ac:dyDescent="0.25">
      <c r="A28" s="10">
        <v>925</v>
      </c>
      <c r="B28" s="1" t="s">
        <v>20</v>
      </c>
      <c r="C28" s="1"/>
      <c r="D28" s="3">
        <v>41689.30233832349</v>
      </c>
      <c r="E28" s="1"/>
      <c r="F28" s="1"/>
      <c r="G28" s="3">
        <v>0</v>
      </c>
      <c r="H28" s="1"/>
      <c r="I28" s="1"/>
      <c r="J28" s="1"/>
      <c r="K28" s="1"/>
      <c r="L28" s="1"/>
      <c r="M28" s="1"/>
      <c r="N28" s="1"/>
    </row>
    <row r="29" spans="1:14" ht="17.25" x14ac:dyDescent="0.4">
      <c r="A29" s="10">
        <v>926</v>
      </c>
      <c r="B29" s="1" t="s">
        <v>21</v>
      </c>
      <c r="C29" s="1"/>
      <c r="D29" s="4">
        <v>1681246.093235929</v>
      </c>
      <c r="E29" s="1"/>
      <c r="F29" s="1"/>
      <c r="G29" s="4">
        <v>0</v>
      </c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 t="s">
        <v>22</v>
      </c>
      <c r="C30" s="1"/>
      <c r="D30" s="3">
        <f>SUM(D14:D29)</f>
        <v>13755092.670699641</v>
      </c>
      <c r="E30" s="6">
        <f>D30</f>
        <v>13755092.670699641</v>
      </c>
      <c r="F30" s="6"/>
      <c r="G30" s="3">
        <v>0</v>
      </c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 t="s">
        <v>23</v>
      </c>
      <c r="D32" s="1"/>
      <c r="E32" s="24">
        <v>0.61099999999999999</v>
      </c>
      <c r="F32" s="7">
        <v>-2</v>
      </c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 t="s">
        <v>71</v>
      </c>
      <c r="D34" s="1"/>
      <c r="E34" s="7">
        <f>+E30*E32</f>
        <v>8404361.6217974797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22" t="s">
        <v>82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 t="s">
        <v>24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 t="s">
        <v>84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J51" s="1"/>
      <c r="K51" s="1"/>
      <c r="L51" s="1"/>
      <c r="M51" s="1"/>
      <c r="N51" s="1"/>
    </row>
    <row r="52" spans="1:14" x14ac:dyDescent="0.25">
      <c r="J52" s="1"/>
      <c r="K52" s="1"/>
      <c r="L52" s="1"/>
      <c r="M52" s="1"/>
      <c r="N52" s="1"/>
    </row>
  </sheetData>
  <pageMargins left="0.7" right="0.7" top="0.75" bottom="0.75" header="0.3" footer="0.3"/>
  <pageSetup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view="pageBreakPreview" zoomScale="60" zoomScaleNormal="100" workbookViewId="0">
      <selection activeCell="I5" sqref="I5"/>
    </sheetView>
  </sheetViews>
  <sheetFormatPr defaultRowHeight="15" x14ac:dyDescent="0.25"/>
  <cols>
    <col min="2" max="3" width="15.85546875" customWidth="1"/>
    <col min="4" max="4" width="13.28515625" hidden="1" customWidth="1"/>
    <col min="5" max="5" width="13.5703125" hidden="1" customWidth="1"/>
    <col min="6" max="6" width="17.5703125" customWidth="1"/>
    <col min="7" max="7" width="13.42578125" customWidth="1"/>
    <col min="8" max="8" width="4.42578125" customWidth="1"/>
    <col min="9" max="9" width="16.42578125" customWidth="1"/>
    <col min="11" max="11" width="22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85</v>
      </c>
    </row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 t="s">
        <v>75</v>
      </c>
    </row>
    <row r="3" spans="1:1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 t="s">
        <v>49</v>
      </c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0"/>
      <c r="F6" s="1"/>
      <c r="G6" s="10" t="s">
        <v>3</v>
      </c>
      <c r="H6" s="1"/>
      <c r="I6" s="1"/>
      <c r="J6" s="1"/>
      <c r="K6" s="1"/>
    </row>
    <row r="7" spans="1:11" x14ac:dyDescent="0.25">
      <c r="A7" s="1"/>
      <c r="B7" s="1"/>
      <c r="C7" s="1"/>
      <c r="D7" s="1"/>
      <c r="E7" s="10"/>
      <c r="F7" s="1"/>
      <c r="G7" s="10" t="s">
        <v>25</v>
      </c>
      <c r="H7" s="1"/>
      <c r="I7" s="1"/>
      <c r="J7" s="1"/>
      <c r="K7" s="1"/>
    </row>
    <row r="8" spans="1:11" x14ac:dyDescent="0.25">
      <c r="A8" s="1"/>
      <c r="B8" s="1"/>
      <c r="C8" s="1"/>
      <c r="D8" s="1"/>
      <c r="E8" s="10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45" x14ac:dyDescent="0.25">
      <c r="A11" s="1"/>
      <c r="B11" s="1"/>
      <c r="C11" s="1"/>
      <c r="D11" s="1"/>
      <c r="E11" s="1"/>
      <c r="F11" s="11" t="s">
        <v>46</v>
      </c>
      <c r="G11" s="5" t="s">
        <v>4</v>
      </c>
      <c r="H11" s="5"/>
      <c r="I11" s="11" t="s">
        <v>42</v>
      </c>
      <c r="J11" s="1"/>
      <c r="K11" s="1"/>
    </row>
    <row r="12" spans="1:11" x14ac:dyDescent="0.25">
      <c r="A12" s="1"/>
      <c r="B12" s="1"/>
      <c r="C12" s="1"/>
      <c r="D12" s="1"/>
      <c r="E12" s="1"/>
      <c r="F12" s="7">
        <v>-1</v>
      </c>
      <c r="G12" s="1"/>
      <c r="H12" s="1"/>
      <c r="I12" s="1"/>
      <c r="J12" s="1"/>
      <c r="K12" s="1"/>
    </row>
    <row r="13" spans="1:11" ht="60" hidden="1" x14ac:dyDescent="0.25">
      <c r="A13" s="1"/>
      <c r="B13" s="1"/>
      <c r="C13" s="1"/>
      <c r="D13" s="11" t="s">
        <v>28</v>
      </c>
      <c r="E13" s="11" t="s">
        <v>31</v>
      </c>
      <c r="F13" s="11" t="s">
        <v>30</v>
      </c>
      <c r="G13" s="1"/>
      <c r="H13" s="1"/>
      <c r="I13" s="1"/>
      <c r="J13" s="1"/>
      <c r="K13" s="1"/>
    </row>
    <row r="14" spans="1:11" hidden="1" x14ac:dyDescent="0.25">
      <c r="A14" s="1"/>
      <c r="B14" s="1"/>
      <c r="C14" s="1"/>
      <c r="D14" s="15">
        <v>-2</v>
      </c>
      <c r="E14" s="15">
        <v>-3</v>
      </c>
      <c r="F14" s="1"/>
      <c r="G14" s="1"/>
      <c r="H14" s="1"/>
      <c r="I14" s="1"/>
      <c r="J14" s="1"/>
      <c r="K14" s="1"/>
    </row>
    <row r="15" spans="1:11" hidden="1" x14ac:dyDescent="0.25">
      <c r="A15" s="1"/>
      <c r="B15" s="1"/>
      <c r="C15" s="1"/>
      <c r="D15" s="11"/>
      <c r="E15" s="11"/>
      <c r="F15" s="1"/>
      <c r="G15" s="1"/>
      <c r="H15" s="1"/>
      <c r="I15" s="1"/>
      <c r="J15" s="1"/>
      <c r="K15" s="1"/>
    </row>
    <row r="16" spans="1:11" hidden="1" x14ac:dyDescent="0.25">
      <c r="A16" s="1"/>
      <c r="B16" s="1"/>
      <c r="C16" s="1"/>
      <c r="D16" s="11"/>
      <c r="E16" s="11"/>
      <c r="F16" s="1"/>
      <c r="G16" s="1"/>
      <c r="H16" s="1"/>
      <c r="I16" s="1"/>
      <c r="J16" s="1"/>
      <c r="K16" s="1"/>
    </row>
    <row r="17" spans="1:11" x14ac:dyDescent="0.25">
      <c r="A17" s="1"/>
      <c r="B17" s="18" t="s">
        <v>83</v>
      </c>
      <c r="C17" s="1"/>
      <c r="D17" s="11"/>
      <c r="E17" s="11"/>
      <c r="F17" s="1"/>
      <c r="G17" s="1"/>
      <c r="H17" s="1"/>
      <c r="I17" s="1"/>
      <c r="J17" s="1"/>
      <c r="K17" s="1"/>
    </row>
    <row r="18" spans="1:11" x14ac:dyDescent="0.25">
      <c r="A18" s="1"/>
      <c r="B18" s="1" t="s">
        <v>27</v>
      </c>
      <c r="C18" s="1"/>
      <c r="D18" s="12">
        <v>1178200</v>
      </c>
      <c r="E18" s="3">
        <v>-95453</v>
      </c>
      <c r="F18" s="3">
        <f>+D18+E18</f>
        <v>1082747</v>
      </c>
      <c r="G18" s="3"/>
      <c r="H18" s="3"/>
      <c r="I18" s="3">
        <v>683840.21052631573</v>
      </c>
      <c r="J18" s="1"/>
      <c r="K18" s="1"/>
    </row>
    <row r="19" spans="1:11" x14ac:dyDescent="0.25">
      <c r="A19" s="1"/>
      <c r="B19" s="1" t="s">
        <v>29</v>
      </c>
      <c r="C19" s="1"/>
      <c r="D19" s="13">
        <v>775683</v>
      </c>
      <c r="E19" s="13">
        <f>+(3140+790-16500-27004-25080-48759)*0.56-93465</f>
        <v>-156976.28</v>
      </c>
      <c r="F19" s="3">
        <f>+D19+E19</f>
        <v>618706.72</v>
      </c>
      <c r="G19" s="3"/>
      <c r="H19" s="3"/>
      <c r="I19" s="3">
        <v>280169.080754717</v>
      </c>
      <c r="J19" s="1"/>
      <c r="K19" s="1"/>
    </row>
    <row r="20" spans="1:11" x14ac:dyDescent="0.25">
      <c r="A20" s="1"/>
      <c r="B20" s="1" t="s">
        <v>26</v>
      </c>
      <c r="C20" s="1"/>
      <c r="D20" s="13">
        <v>3121263</v>
      </c>
      <c r="E20" s="13">
        <v>-6489</v>
      </c>
      <c r="F20" s="3">
        <f>+D20+E20</f>
        <v>3114774</v>
      </c>
      <c r="G20" s="3"/>
      <c r="H20" s="3"/>
      <c r="I20" s="3">
        <v>1875562.8387096776</v>
      </c>
      <c r="J20" s="1"/>
      <c r="K20" s="1"/>
    </row>
    <row r="21" spans="1:11" x14ac:dyDescent="0.25">
      <c r="A21" s="1"/>
      <c r="B21" s="1" t="s">
        <v>74</v>
      </c>
      <c r="C21" s="1"/>
      <c r="D21" s="3">
        <v>832572</v>
      </c>
      <c r="E21" s="3">
        <v>0</v>
      </c>
      <c r="F21" s="3">
        <f>+D21+E21</f>
        <v>832572</v>
      </c>
      <c r="G21" s="3"/>
      <c r="H21" s="3"/>
      <c r="I21" s="3">
        <v>587697.8823529412</v>
      </c>
      <c r="J21" s="1"/>
      <c r="K21" s="1"/>
    </row>
    <row r="22" spans="1:11" ht="17.25" x14ac:dyDescent="0.4">
      <c r="A22" s="1"/>
      <c r="B22" s="1" t="s">
        <v>87</v>
      </c>
      <c r="C22" s="1"/>
      <c r="D22" s="4">
        <v>2654080</v>
      </c>
      <c r="E22" s="4">
        <v>0</v>
      </c>
      <c r="F22" s="4">
        <f>+D22+E22</f>
        <v>2654080</v>
      </c>
      <c r="G22" s="3"/>
      <c r="H22" s="3"/>
      <c r="I22" s="3">
        <v>1752694.3396226414</v>
      </c>
      <c r="J22" s="1"/>
      <c r="K22" s="1"/>
    </row>
    <row r="23" spans="1:11" x14ac:dyDescent="0.25">
      <c r="A23" s="1"/>
      <c r="B23" s="1"/>
      <c r="C23" s="1"/>
      <c r="D23" s="3">
        <f>SUM(D18:D22)</f>
        <v>8561798</v>
      </c>
      <c r="E23" s="3">
        <f>SUM(E18:E22)</f>
        <v>-258918.28</v>
      </c>
      <c r="F23" s="3">
        <f>SUM(F18:F22)</f>
        <v>8302879.7199999997</v>
      </c>
      <c r="G23" s="3">
        <f>+F23-I23</f>
        <v>3122915.3680337062</v>
      </c>
      <c r="H23" s="3"/>
      <c r="I23" s="3">
        <f>SUM(I18:I22)</f>
        <v>5179964.3519662935</v>
      </c>
      <c r="J23" s="1"/>
      <c r="K23" s="1"/>
    </row>
    <row r="24" spans="1:11" x14ac:dyDescent="0.25">
      <c r="A24" s="1"/>
      <c r="B24" s="1"/>
      <c r="C24" s="1"/>
      <c r="D24" s="1"/>
      <c r="E24" s="3"/>
      <c r="F24" s="1"/>
      <c r="G24" s="1"/>
      <c r="H24" s="1"/>
      <c r="I24" s="7"/>
      <c r="J24" s="1"/>
      <c r="K24" s="1"/>
    </row>
    <row r="25" spans="1:11" x14ac:dyDescent="0.25">
      <c r="A25" s="1"/>
      <c r="B25" s="1"/>
      <c r="C25" s="1"/>
      <c r="D25" s="1" t="s">
        <v>23</v>
      </c>
      <c r="E25" s="1"/>
      <c r="F25" s="1"/>
      <c r="G25" s="24">
        <v>0.61099999999999999</v>
      </c>
      <c r="H25" s="7">
        <v>-2</v>
      </c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 t="s">
        <v>71</v>
      </c>
      <c r="E27" s="1"/>
      <c r="F27" s="1"/>
      <c r="G27" s="7">
        <f>+G23*G25</f>
        <v>1908101.2898685944</v>
      </c>
      <c r="H27" s="7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22" t="s">
        <v>82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 t="s">
        <v>88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 t="s">
        <v>84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pageMargins left="0.7" right="0.7" top="0.75" bottom="0.75" header="0.3" footer="0.3"/>
  <pageSetup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D11" sqref="D11:G11"/>
    </sheetView>
  </sheetViews>
  <sheetFormatPr defaultRowHeight="15" x14ac:dyDescent="0.25"/>
  <cols>
    <col min="3" max="3" width="20.42578125" customWidth="1"/>
    <col min="4" max="4" width="14.140625" customWidth="1"/>
    <col min="5" max="5" width="14.7109375" customWidth="1"/>
    <col min="6" max="6" width="4.7109375" customWidth="1"/>
    <col min="7" max="7" width="14.7109375" customWidth="1"/>
    <col min="9" max="9" width="20.28515625" customWidth="1"/>
    <col min="10" max="10" width="16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 t="s">
        <v>85</v>
      </c>
    </row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 t="s">
        <v>75</v>
      </c>
    </row>
    <row r="3" spans="1:9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50</v>
      </c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0" t="s">
        <v>3</v>
      </c>
      <c r="F6" s="1"/>
      <c r="G6" s="1"/>
      <c r="H6" s="1"/>
      <c r="I6" s="1"/>
    </row>
    <row r="7" spans="1:9" x14ac:dyDescent="0.25">
      <c r="A7" s="1"/>
      <c r="B7" s="1"/>
      <c r="C7" s="1"/>
      <c r="D7" s="1"/>
      <c r="E7" s="10" t="s">
        <v>32</v>
      </c>
      <c r="F7" s="1"/>
      <c r="G7" s="1"/>
      <c r="H7" s="1"/>
      <c r="I7" s="1"/>
    </row>
    <row r="8" spans="1:9" x14ac:dyDescent="0.25">
      <c r="A8" s="1"/>
      <c r="B8" s="1"/>
      <c r="C8" s="1"/>
      <c r="D8" s="10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45" x14ac:dyDescent="0.25">
      <c r="A11" s="1"/>
      <c r="B11" s="1"/>
      <c r="C11" s="1"/>
      <c r="D11" s="11" t="s">
        <v>46</v>
      </c>
      <c r="E11" s="5" t="s">
        <v>4</v>
      </c>
      <c r="F11" s="5"/>
      <c r="G11" s="11" t="s">
        <v>42</v>
      </c>
      <c r="H11" s="1"/>
      <c r="I11" s="1"/>
    </row>
    <row r="12" spans="1:9" x14ac:dyDescent="0.25">
      <c r="A12" s="1"/>
      <c r="B12" s="1"/>
      <c r="C12" s="1"/>
      <c r="D12" s="7">
        <v>-1</v>
      </c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7"/>
      <c r="E13" s="1"/>
      <c r="F13" s="1"/>
      <c r="G13" s="1"/>
      <c r="H13" s="1"/>
      <c r="I13" s="1"/>
    </row>
    <row r="14" spans="1:9" ht="17.25" x14ac:dyDescent="0.4">
      <c r="A14" s="1"/>
      <c r="B14" s="10"/>
      <c r="C14" s="1" t="s">
        <v>53</v>
      </c>
      <c r="D14" s="4">
        <v>26003091</v>
      </c>
      <c r="E14" s="1"/>
      <c r="F14" s="1"/>
      <c r="G14" s="4">
        <v>10686969</v>
      </c>
      <c r="H14" s="1"/>
      <c r="I14" s="1"/>
    </row>
    <row r="15" spans="1:9" x14ac:dyDescent="0.25">
      <c r="A15" s="1"/>
      <c r="B15" s="1"/>
      <c r="C15" s="1" t="s">
        <v>22</v>
      </c>
      <c r="D15" s="3">
        <f>SUM(D14:D14)</f>
        <v>26003091</v>
      </c>
      <c r="E15" s="6">
        <f>D15-G15</f>
        <v>15316122</v>
      </c>
      <c r="F15" s="6"/>
      <c r="G15" s="3">
        <f>SUM(G14:G14)</f>
        <v>10686969</v>
      </c>
      <c r="H15" s="1"/>
      <c r="I15" s="1"/>
    </row>
    <row r="16" spans="1:9" x14ac:dyDescent="0.25">
      <c r="A16" s="1"/>
      <c r="B16" s="1"/>
      <c r="C16" s="1"/>
      <c r="D16" s="3"/>
      <c r="E16" s="1"/>
      <c r="F16" s="1"/>
      <c r="G16" s="1"/>
      <c r="H16" s="1"/>
      <c r="I16" s="1"/>
    </row>
    <row r="17" spans="1:9" x14ac:dyDescent="0.25">
      <c r="A17" s="1"/>
      <c r="B17" s="1"/>
      <c r="C17" s="1" t="s">
        <v>23</v>
      </c>
      <c r="D17" s="1"/>
      <c r="E17" s="24">
        <v>0.61099999999999999</v>
      </c>
      <c r="F17" s="7">
        <v>-2</v>
      </c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 t="s">
        <v>71</v>
      </c>
      <c r="D19" s="1"/>
      <c r="E19" s="7">
        <f>+E15*E17</f>
        <v>9358150.5419999994</v>
      </c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22" t="s">
        <v>82</v>
      </c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 t="s">
        <v>52</v>
      </c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 t="s">
        <v>84</v>
      </c>
      <c r="C26" s="1"/>
      <c r="D26" s="1"/>
      <c r="E26" s="1"/>
      <c r="F26" s="1"/>
      <c r="G26" s="1"/>
      <c r="H26" s="1"/>
      <c r="I26" s="1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="60" zoomScaleNormal="100" workbookViewId="0">
      <selection activeCell="D11" sqref="D11:G11"/>
    </sheetView>
  </sheetViews>
  <sheetFormatPr defaultRowHeight="15" x14ac:dyDescent="0.25"/>
  <cols>
    <col min="3" max="3" width="22.28515625" customWidth="1"/>
    <col min="4" max="4" width="15.85546875" customWidth="1"/>
    <col min="5" max="5" width="17.28515625" customWidth="1"/>
    <col min="7" max="7" width="16.5703125" customWidth="1"/>
    <col min="9" max="9" width="14.855468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 t="s">
        <v>85</v>
      </c>
    </row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 t="s">
        <v>75</v>
      </c>
    </row>
    <row r="3" spans="1:9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51</v>
      </c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0" t="s">
        <v>3</v>
      </c>
      <c r="F6" s="1"/>
      <c r="G6" s="1"/>
      <c r="H6" s="1"/>
      <c r="I6" s="1"/>
    </row>
    <row r="7" spans="1:9" x14ac:dyDescent="0.25">
      <c r="A7" s="1"/>
      <c r="B7" s="1"/>
      <c r="C7" s="1"/>
      <c r="D7" s="1"/>
      <c r="E7" s="10" t="s">
        <v>33</v>
      </c>
      <c r="F7" s="1"/>
      <c r="G7" s="1"/>
      <c r="H7" s="1"/>
      <c r="I7" s="1"/>
    </row>
    <row r="8" spans="1:9" x14ac:dyDescent="0.25">
      <c r="A8" s="1"/>
      <c r="B8" s="1"/>
      <c r="C8" s="1"/>
      <c r="D8" s="10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30" x14ac:dyDescent="0.25">
      <c r="A11" s="1"/>
      <c r="B11" s="1"/>
      <c r="C11" s="1"/>
      <c r="D11" s="11" t="s">
        <v>46</v>
      </c>
      <c r="E11" s="5" t="s">
        <v>4</v>
      </c>
      <c r="F11" s="5"/>
      <c r="G11" s="11" t="s">
        <v>42</v>
      </c>
      <c r="H11" s="1"/>
      <c r="I11" s="1"/>
    </row>
    <row r="12" spans="1:9" x14ac:dyDescent="0.25">
      <c r="A12" s="1"/>
      <c r="B12" s="1"/>
      <c r="C12" s="1"/>
      <c r="D12" s="7">
        <v>-1</v>
      </c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7"/>
      <c r="E13" s="1"/>
      <c r="F13" s="1"/>
      <c r="G13" s="1"/>
      <c r="H13" s="1"/>
      <c r="I13" s="1"/>
    </row>
    <row r="14" spans="1:9" ht="17.25" x14ac:dyDescent="0.4">
      <c r="A14" s="1"/>
      <c r="B14" s="10"/>
      <c r="C14" s="1" t="s">
        <v>34</v>
      </c>
      <c r="D14" s="4">
        <v>12660206.854081521</v>
      </c>
      <c r="E14" s="1"/>
      <c r="F14" s="1"/>
      <c r="G14" s="4">
        <v>9521682.3844710272</v>
      </c>
      <c r="H14" s="1"/>
      <c r="I14" s="1"/>
    </row>
    <row r="15" spans="1:9" x14ac:dyDescent="0.25">
      <c r="A15" s="1"/>
      <c r="B15" s="1"/>
      <c r="C15" s="1" t="s">
        <v>22</v>
      </c>
      <c r="D15" s="3">
        <f>SUM(D14:D14)</f>
        <v>12660206.854081521</v>
      </c>
      <c r="E15" s="6">
        <f>D15-G15</f>
        <v>3138524.4696104936</v>
      </c>
      <c r="F15" s="6"/>
      <c r="G15" s="3">
        <f>SUM(G14:G14)</f>
        <v>9521682.3844710272</v>
      </c>
      <c r="H15" s="1"/>
      <c r="I15" s="1"/>
    </row>
    <row r="16" spans="1:9" x14ac:dyDescent="0.25">
      <c r="A16" s="1"/>
      <c r="B16" s="1"/>
      <c r="C16" s="1"/>
      <c r="D16" s="3"/>
      <c r="E16" s="1"/>
      <c r="F16" s="1"/>
      <c r="G16" s="1"/>
      <c r="H16" s="1"/>
      <c r="I16" s="1"/>
    </row>
    <row r="17" spans="1:9" x14ac:dyDescent="0.25">
      <c r="A17" s="1"/>
      <c r="B17" s="1"/>
      <c r="C17" s="1" t="s">
        <v>23</v>
      </c>
      <c r="D17" s="1"/>
      <c r="E17" s="24">
        <v>0.61099999999999999</v>
      </c>
      <c r="F17" s="7">
        <v>-2</v>
      </c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 t="s">
        <v>71</v>
      </c>
      <c r="D19" s="1"/>
      <c r="E19" s="7">
        <f>+E15*E17</f>
        <v>1917638.4509320115</v>
      </c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22" t="s">
        <v>82</v>
      </c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 t="s">
        <v>35</v>
      </c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 t="s">
        <v>84</v>
      </c>
      <c r="C26" s="1"/>
      <c r="D26" s="1"/>
      <c r="E26" s="1"/>
      <c r="F26" s="1"/>
      <c r="G26" s="1"/>
      <c r="H26" s="1"/>
      <c r="I26" s="1"/>
    </row>
  </sheetData>
  <pageMargins left="0.7" right="0.7" top="0.75" bottom="0.75" header="0.3" footer="0.3"/>
  <pageSetup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view="pageBreakPreview" topLeftCell="A52" zoomScale="60" zoomScaleNormal="100" workbookViewId="0">
      <selection activeCell="D82" sqref="D82"/>
    </sheetView>
  </sheetViews>
  <sheetFormatPr defaultRowHeight="15" x14ac:dyDescent="0.25"/>
  <cols>
    <col min="4" max="4" width="12.140625" customWidth="1"/>
    <col min="6" max="6" width="15" bestFit="1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/>
      <c r="B70" s="1"/>
      <c r="C70" s="1" t="s">
        <v>73</v>
      </c>
      <c r="D70" s="1"/>
      <c r="E70" s="1"/>
      <c r="F70" s="3">
        <v>899576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/>
      <c r="B71" s="1"/>
      <c r="C71" s="1" t="s">
        <v>70</v>
      </c>
      <c r="D71" s="1"/>
      <c r="E71" s="1"/>
      <c r="F71" s="20">
        <v>1</v>
      </c>
      <c r="G71" s="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/>
      <c r="B72" s="1"/>
      <c r="C72" s="1" t="s">
        <v>71</v>
      </c>
      <c r="D72" s="1"/>
      <c r="E72" s="1"/>
      <c r="F72" s="3">
        <f>+F70*F71</f>
        <v>899576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</sheetData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Rev. Req.</vt:lpstr>
      <vt:lpstr>ROE Impact</vt:lpstr>
      <vt:lpstr>Rate of Return</vt:lpstr>
      <vt:lpstr>Summary of Oper. Inc. Adj.</vt:lpstr>
      <vt:lpstr>Green River</vt:lpstr>
      <vt:lpstr>Labor</vt:lpstr>
      <vt:lpstr>Pension</vt:lpstr>
      <vt:lpstr>Depr</vt:lpstr>
      <vt:lpstr>Slippage</vt:lpstr>
      <vt:lpstr>'Green River'!Print_Area</vt:lpstr>
      <vt:lpstr>'Rate of Return'!Print_Area</vt:lpstr>
      <vt:lpstr>'Summary of Oper. Inc. Adj.'!Print_Area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Radigan</dc:creator>
  <cp:lastModifiedBy>Frank Radigan</cp:lastModifiedBy>
  <cp:lastPrinted>2015-03-06T18:20:06Z</cp:lastPrinted>
  <dcterms:created xsi:type="dcterms:W3CDTF">2015-03-05T19:50:20Z</dcterms:created>
  <dcterms:modified xsi:type="dcterms:W3CDTF">2015-03-06T18:20:40Z</dcterms:modified>
</cp:coreProperties>
</file>